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PROJECT 2017\IOM SOMALIA\KISIMAYO WTC\Final Modular Proposal\"/>
    </mc:Choice>
  </mc:AlternateContent>
  <bookViews>
    <workbookView xWindow="0" yWindow="0" windowWidth="23040" windowHeight="9384" tabRatio="756" firstSheet="12" activeTab="17"/>
  </bookViews>
  <sheets>
    <sheet name="1 Preliminaries" sheetId="8" r:id="rId1"/>
    <sheet name="MAIN BLOCK" sheetId="29" state="hidden" r:id="rId2"/>
    <sheet name="2 MAIN BUILDING 1" sheetId="34" r:id="rId3"/>
    <sheet name="3 Kitchen" sheetId="26" r:id="rId4"/>
    <sheet name="Sheet1" sheetId="33" state="hidden" r:id="rId5"/>
    <sheet name="4 SECURITY OFFICE" sheetId="28" r:id="rId6"/>
    <sheet name="5 MAIN TOILET" sheetId="25" r:id="rId7"/>
    <sheet name="6 SECURITY TOILET" sheetId="27" r:id="rId8"/>
    <sheet name="7 SECURITY FENCES" sheetId="30" r:id="rId9"/>
    <sheet name="8 WATCH TOWERS" sheetId="46" r:id="rId10"/>
    <sheet name="9 GATES" sheetId="31" r:id="rId11"/>
    <sheet name="10 SEPTIC TANK" sheetId="32" r:id="rId12"/>
    <sheet name="11 GENERATOR SHED and instal" sheetId="47" r:id="rId13"/>
    <sheet name="12 WATER STORAGE TANKS" sheetId="50" r:id="rId14"/>
    <sheet name="13STREET LIGHTS" sheetId="52" r:id="rId15"/>
    <sheet name="14Children Play area" sheetId="53" r:id="rId16"/>
    <sheet name="15 STAFF TOILET" sheetId="57" r:id="rId17"/>
    <sheet name="Grand summary" sheetId="17" r:id="rId18"/>
    <sheet name="Sheet5" sheetId="51" r:id="rId19"/>
  </sheets>
  <externalReferences>
    <externalReference r:id="rId20"/>
  </externalReferences>
  <definedNames>
    <definedName name="_xlnm.Print_Area" localSheetId="13">'12 WATER STORAGE TANKS'!$A$1:$F$284</definedName>
    <definedName name="_xlnm.Print_Area" localSheetId="15">'14Children Play area'!$A$1:$F$42</definedName>
    <definedName name="_xlnm.Print_Area" localSheetId="16">'15 STAFF TOILET'!$A$1:$F$121</definedName>
    <definedName name="_xlnm.Print_Area" localSheetId="2">'2 MAIN BUILDING 1'!$A$1:$F$94</definedName>
    <definedName name="_xlnm.Print_Area" localSheetId="3">'3 Kitchen'!$A$1:$F$304</definedName>
    <definedName name="_xlnm.Print_Area" localSheetId="5">'4 SECURITY OFFICE'!$A$1:$F$208</definedName>
    <definedName name="_xlnm.Print_Area" localSheetId="10">'9 GATES'!$A$1:$F$161</definedName>
    <definedName name="_xlnm.Print_Area" localSheetId="17">'Grand summary'!$A$1:$C$56</definedName>
  </definedNames>
  <calcPr calcId="152511"/>
</workbook>
</file>

<file path=xl/calcChain.xml><?xml version="1.0" encoding="utf-8"?>
<calcChain xmlns="http://schemas.openxmlformats.org/spreadsheetml/2006/main">
  <c r="B31" i="17" l="1"/>
  <c r="B29" i="17"/>
  <c r="B25" i="17"/>
  <c r="F250" i="50"/>
  <c r="B27" i="17"/>
  <c r="B23" i="17"/>
  <c r="B21" i="17"/>
  <c r="B19" i="17"/>
  <c r="B17" i="17"/>
  <c r="B15" i="17"/>
  <c r="B13" i="17"/>
  <c r="B11" i="17"/>
  <c r="B9" i="17"/>
  <c r="B7" i="17"/>
  <c r="B5" i="17"/>
  <c r="F119" i="57"/>
  <c r="F118" i="57"/>
  <c r="F114" i="57"/>
  <c r="F110" i="57"/>
  <c r="D106" i="57"/>
  <c r="F106" i="57" s="1"/>
  <c r="F103" i="57"/>
  <c r="F93" i="57"/>
  <c r="F90" i="57"/>
  <c r="F295" i="57"/>
  <c r="F293" i="57"/>
  <c r="F289" i="57"/>
  <c r="F287" i="57"/>
  <c r="F285" i="57"/>
  <c r="F283" i="57"/>
  <c r="F281" i="57"/>
  <c r="F277" i="57"/>
  <c r="D265" i="57"/>
  <c r="F265" i="57" s="1"/>
  <c r="F261" i="57"/>
  <c r="F257" i="57"/>
  <c r="F250" i="57"/>
  <c r="F249" i="57"/>
  <c r="D242" i="57"/>
  <c r="F242" i="57" s="1"/>
  <c r="F239" i="57"/>
  <c r="D236" i="57"/>
  <c r="F236" i="57" s="1"/>
  <c r="F223" i="57"/>
  <c r="F217" i="57"/>
  <c r="F211" i="57"/>
  <c r="F208" i="57"/>
  <c r="F206" i="57"/>
  <c r="F197" i="57"/>
  <c r="D175" i="57"/>
  <c r="F175" i="57" s="1"/>
  <c r="D171" i="57"/>
  <c r="F171" i="57" s="1"/>
  <c r="D159" i="57"/>
  <c r="D151" i="57"/>
  <c r="F88" i="57"/>
  <c r="D84" i="57"/>
  <c r="D185" i="57" s="1"/>
  <c r="D80" i="57"/>
  <c r="F80" i="57" s="1"/>
  <c r="D69" i="57"/>
  <c r="D177" i="57" s="1"/>
  <c r="F177" i="57" s="1"/>
  <c r="D67" i="57"/>
  <c r="F67" i="57" s="1"/>
  <c r="D65" i="57"/>
  <c r="F65" i="57" s="1"/>
  <c r="D63" i="57"/>
  <c r="F63" i="57" s="1"/>
  <c r="D62" i="57"/>
  <c r="F62" i="57" s="1"/>
  <c r="F58" i="57"/>
  <c r="F55" i="57"/>
  <c r="D51" i="57"/>
  <c r="F51" i="57" s="1"/>
  <c r="D16" i="57"/>
  <c r="D24" i="57" s="1"/>
  <c r="F24" i="57" s="1"/>
  <c r="F8" i="57"/>
  <c r="D5" i="57"/>
  <c r="D14" i="57" s="1"/>
  <c r="F69" i="57" l="1"/>
  <c r="F229" i="57"/>
  <c r="D28" i="57"/>
  <c r="F28" i="57" s="1"/>
  <c r="D29" i="57"/>
  <c r="F29" i="57" s="1"/>
  <c r="F5" i="57"/>
  <c r="F268" i="57"/>
  <c r="F272" i="57" s="1"/>
  <c r="D189" i="57"/>
  <c r="F189" i="57" s="1"/>
  <c r="F185" i="57"/>
  <c r="D195" i="57"/>
  <c r="F195" i="57" s="1"/>
  <c r="F16" i="57"/>
  <c r="F84" i="57"/>
  <c r="F96" i="57" s="1"/>
  <c r="F98" i="57" s="1"/>
  <c r="F120" i="57" s="1"/>
  <c r="D21" i="57"/>
  <c r="F14" i="57"/>
  <c r="D31" i="57" l="1"/>
  <c r="D41" i="57" s="1"/>
  <c r="F200" i="57"/>
  <c r="D45" i="57" l="1"/>
  <c r="F45" i="57" s="1"/>
  <c r="F41" i="57"/>
  <c r="F85" i="34" l="1"/>
  <c r="F83" i="34"/>
  <c r="F81" i="34"/>
  <c r="F79" i="34"/>
  <c r="F55" i="51"/>
  <c r="F53" i="51"/>
  <c r="F52" i="51"/>
  <c r="F48" i="51"/>
  <c r="F44" i="51"/>
  <c r="F40" i="51"/>
  <c r="D40" i="51"/>
  <c r="F37" i="51"/>
  <c r="F32" i="51"/>
  <c r="F30" i="51"/>
  <c r="F26" i="51"/>
  <c r="F18" i="51"/>
  <c r="D209" i="26"/>
  <c r="D213" i="26" s="1"/>
  <c r="D203" i="26"/>
  <c r="D204" i="26" s="1"/>
  <c r="D205" i="26" s="1"/>
  <c r="D207" i="26" s="1"/>
  <c r="D208" i="26" s="1"/>
  <c r="F54" i="51" l="1"/>
  <c r="F56" i="51" s="1"/>
  <c r="D130" i="28"/>
  <c r="D135" i="28" s="1"/>
  <c r="F135" i="28" s="1"/>
  <c r="F206" i="28"/>
  <c r="F204" i="28"/>
  <c r="F201" i="28"/>
  <c r="F200" i="28"/>
  <c r="F191" i="28"/>
  <c r="F189" i="28"/>
  <c r="F188" i="28"/>
  <c r="F187" i="28"/>
  <c r="F186" i="28"/>
  <c r="F185" i="28"/>
  <c r="F183" i="28"/>
  <c r="F179" i="28"/>
  <c r="F177" i="28"/>
  <c r="F175" i="28"/>
  <c r="F172" i="28"/>
  <c r="F171" i="28"/>
  <c r="F170" i="28"/>
  <c r="F169" i="28"/>
  <c r="F168" i="28"/>
  <c r="F167" i="28"/>
  <c r="F166" i="28"/>
  <c r="F165" i="28"/>
  <c r="F164" i="28"/>
  <c r="F163" i="28"/>
  <c r="F162" i="28"/>
  <c r="F156" i="28"/>
  <c r="F155" i="28"/>
  <c r="F154" i="28"/>
  <c r="F153" i="28"/>
  <c r="D152" i="28"/>
  <c r="D157" i="28" s="1"/>
  <c r="F157" i="28" s="1"/>
  <c r="F151" i="28"/>
  <c r="F150" i="28"/>
  <c r="F149" i="28"/>
  <c r="F148" i="28"/>
  <c r="F147" i="28"/>
  <c r="F146" i="28"/>
  <c r="F145" i="28"/>
  <c r="F144" i="28"/>
  <c r="F143" i="28"/>
  <c r="F142" i="28"/>
  <c r="F141" i="28"/>
  <c r="F140" i="28"/>
  <c r="F139" i="28"/>
  <c r="F138" i="28"/>
  <c r="F137" i="28"/>
  <c r="F136" i="28"/>
  <c r="F134" i="28"/>
  <c r="F133" i="28"/>
  <c r="F132" i="28"/>
  <c r="F131" i="28"/>
  <c r="F129" i="28"/>
  <c r="F128" i="28"/>
  <c r="F127" i="28"/>
  <c r="F126" i="28"/>
  <c r="F120" i="28"/>
  <c r="F119" i="28"/>
  <c r="F118" i="28"/>
  <c r="F117" i="28"/>
  <c r="F116" i="28"/>
  <c r="F112" i="28"/>
  <c r="F111" i="28"/>
  <c r="F110" i="28"/>
  <c r="F109" i="28"/>
  <c r="F108" i="28"/>
  <c r="F104" i="28"/>
  <c r="D103" i="28"/>
  <c r="F103" i="28" s="1"/>
  <c r="D102" i="28"/>
  <c r="F102" i="28" s="1"/>
  <c r="D99" i="28"/>
  <c r="F99" i="28" s="1"/>
  <c r="F98" i="28"/>
  <c r="F97" i="28"/>
  <c r="F95" i="28"/>
  <c r="F94" i="28"/>
  <c r="F90" i="28"/>
  <c r="F89" i="28"/>
  <c r="F88" i="28"/>
  <c r="F87" i="28"/>
  <c r="F86" i="28"/>
  <c r="F82" i="28"/>
  <c r="F81" i="28"/>
  <c r="F78" i="28"/>
  <c r="F77" i="28"/>
  <c r="F76" i="28"/>
  <c r="F75" i="28"/>
  <c r="F74" i="28"/>
  <c r="F73" i="28"/>
  <c r="F72" i="28"/>
  <c r="F70" i="28"/>
  <c r="F69" i="28"/>
  <c r="F68" i="28"/>
  <c r="F67" i="28"/>
  <c r="F66" i="28"/>
  <c r="F65" i="28"/>
  <c r="F64" i="28"/>
  <c r="F63" i="28"/>
  <c r="F62" i="28"/>
  <c r="F61" i="28"/>
  <c r="F60" i="28"/>
  <c r="F59" i="28"/>
  <c r="F58" i="28"/>
  <c r="F57" i="28"/>
  <c r="F56" i="28"/>
  <c r="F55" i="28"/>
  <c r="F54" i="28"/>
  <c r="F53" i="28"/>
  <c r="F52" i="28"/>
  <c r="F193" i="28" l="1"/>
  <c r="F195" i="28" s="1"/>
  <c r="D100" i="28"/>
  <c r="F100" i="28" s="1"/>
  <c r="F152" i="28"/>
  <c r="F130" i="28"/>
  <c r="F47" i="34" l="1"/>
  <c r="F46" i="34"/>
  <c r="D17" i="34"/>
  <c r="D23" i="34" s="1"/>
  <c r="D27" i="34" s="1"/>
  <c r="D12" i="34"/>
  <c r="F57" i="34" l="1"/>
  <c r="F189" i="26"/>
  <c r="F187" i="26"/>
  <c r="F130" i="26"/>
  <c r="D137" i="26"/>
  <c r="F137" i="26" s="1"/>
  <c r="D134" i="26"/>
  <c r="F134" i="26" s="1"/>
  <c r="F53" i="26"/>
  <c r="F54" i="26"/>
  <c r="D23" i="26"/>
  <c r="F23" i="26" s="1"/>
  <c r="D13" i="26"/>
  <c r="F13" i="26" s="1"/>
  <c r="F300" i="26"/>
  <c r="F287" i="26"/>
  <c r="F284" i="26"/>
  <c r="F268" i="26"/>
  <c r="F266" i="26"/>
  <c r="F265" i="26"/>
  <c r="F264" i="26"/>
  <c r="F263" i="26"/>
  <c r="F262" i="26"/>
  <c r="F261" i="26"/>
  <c r="F259" i="26"/>
  <c r="F255" i="26"/>
  <c r="F253" i="26"/>
  <c r="F251" i="26"/>
  <c r="F250" i="26"/>
  <c r="F249" i="26"/>
  <c r="F248" i="26"/>
  <c r="F247" i="26"/>
  <c r="F246" i="26"/>
  <c r="F245" i="26"/>
  <c r="F244" i="26"/>
  <c r="F243" i="26"/>
  <c r="F242" i="26"/>
  <c r="F241" i="26"/>
  <c r="F190" i="26"/>
  <c r="F188" i="26"/>
  <c r="D186" i="26"/>
  <c r="F186" i="26" s="1"/>
  <c r="F185" i="26"/>
  <c r="F184" i="26"/>
  <c r="F183" i="26"/>
  <c r="F182" i="26"/>
  <c r="F181" i="26"/>
  <c r="F180" i="26"/>
  <c r="F179" i="26"/>
  <c r="F178" i="26"/>
  <c r="F177" i="26"/>
  <c r="F176" i="26"/>
  <c r="F175" i="26"/>
  <c r="F174" i="26"/>
  <c r="F173" i="26"/>
  <c r="F172" i="26"/>
  <c r="F171" i="26"/>
  <c r="F170" i="26"/>
  <c r="F168" i="26"/>
  <c r="F167" i="26"/>
  <c r="F166" i="26"/>
  <c r="F165" i="26"/>
  <c r="F163" i="26"/>
  <c r="F162" i="26"/>
  <c r="F161" i="26"/>
  <c r="F160" i="26"/>
  <c r="F155" i="26"/>
  <c r="F154" i="26"/>
  <c r="F153" i="26"/>
  <c r="F152" i="26"/>
  <c r="F151" i="26"/>
  <c r="F147" i="26"/>
  <c r="F146" i="26"/>
  <c r="F145" i="26"/>
  <c r="F144" i="26"/>
  <c r="F143" i="26"/>
  <c r="F139" i="26"/>
  <c r="F133" i="26"/>
  <c r="F132" i="26"/>
  <c r="F129" i="26"/>
  <c r="F123" i="26"/>
  <c r="F122" i="26"/>
  <c r="F121" i="26"/>
  <c r="F120" i="26"/>
  <c r="F119" i="26"/>
  <c r="F114" i="26"/>
  <c r="F113" i="26"/>
  <c r="F109" i="26"/>
  <c r="F108" i="26"/>
  <c r="F107" i="26"/>
  <c r="F106" i="26"/>
  <c r="F105" i="26"/>
  <c r="F104" i="26"/>
  <c r="F103" i="26"/>
  <c r="F101" i="26"/>
  <c r="F100" i="26"/>
  <c r="F99" i="26"/>
  <c r="F98" i="26"/>
  <c r="F97" i="26"/>
  <c r="F96" i="26"/>
  <c r="F95" i="26"/>
  <c r="F94" i="26"/>
  <c r="F93" i="26"/>
  <c r="F92" i="26"/>
  <c r="F91" i="26"/>
  <c r="F90" i="26"/>
  <c r="F89" i="26"/>
  <c r="F88" i="26"/>
  <c r="F87" i="26"/>
  <c r="F86" i="26"/>
  <c r="F85" i="26"/>
  <c r="F84" i="26"/>
  <c r="F83" i="26"/>
  <c r="F77" i="26"/>
  <c r="F62" i="26"/>
  <c r="F60" i="26"/>
  <c r="F58" i="26"/>
  <c r="F57" i="26"/>
  <c r="F70" i="26"/>
  <c r="F76" i="26"/>
  <c r="F75" i="26"/>
  <c r="F74" i="26"/>
  <c r="F72" i="26"/>
  <c r="F71" i="26"/>
  <c r="F59" i="26"/>
  <c r="F68" i="26"/>
  <c r="F67" i="26"/>
  <c r="F66" i="26"/>
  <c r="F65" i="26"/>
  <c r="F56" i="26"/>
  <c r="F52" i="26"/>
  <c r="F51" i="26"/>
  <c r="F50" i="26"/>
  <c r="F49" i="26"/>
  <c r="F48" i="26"/>
  <c r="F47" i="26"/>
  <c r="F46" i="26"/>
  <c r="F45" i="26"/>
  <c r="F40" i="26"/>
  <c r="F38" i="26"/>
  <c r="F37" i="26"/>
  <c r="F36" i="26"/>
  <c r="F35" i="26"/>
  <c r="F34" i="26"/>
  <c r="F33" i="26"/>
  <c r="F32" i="26"/>
  <c r="F31" i="26"/>
  <c r="F30" i="26"/>
  <c r="F29" i="26"/>
  <c r="F28" i="26"/>
  <c r="F27" i="26"/>
  <c r="F25" i="26"/>
  <c r="F24" i="26"/>
  <c r="F21" i="26"/>
  <c r="F20" i="26"/>
  <c r="F18" i="26"/>
  <c r="F17" i="26"/>
  <c r="F16" i="26"/>
  <c r="F15" i="26"/>
  <c r="F14" i="26"/>
  <c r="F12" i="26"/>
  <c r="F11" i="26"/>
  <c r="F10" i="26"/>
  <c r="D135" i="26" l="1"/>
  <c r="F135" i="26" s="1"/>
  <c r="D164" i="26"/>
  <c r="D39" i="26"/>
  <c r="F39" i="26" s="1"/>
  <c r="F270" i="26"/>
  <c r="F275" i="26" s="1"/>
  <c r="F301" i="26" s="1"/>
  <c r="D19" i="26"/>
  <c r="D61" i="26" s="1"/>
  <c r="D138" i="26"/>
  <c r="F138" i="26" s="1"/>
  <c r="D191" i="26"/>
  <c r="F191" i="26" s="1"/>
  <c r="F61" i="26" l="1"/>
  <c r="D63" i="26"/>
  <c r="F164" i="26"/>
  <c r="D169" i="26"/>
  <c r="F169" i="26" s="1"/>
  <c r="F19" i="26"/>
  <c r="F41" i="26" s="1"/>
  <c r="D55" i="26"/>
  <c r="F55" i="26" s="1"/>
  <c r="F63" i="26" l="1"/>
  <c r="D69" i="26"/>
  <c r="F69" i="26" l="1"/>
  <c r="D73" i="26"/>
  <c r="F73" i="26" s="1"/>
  <c r="F78" i="26" l="1"/>
  <c r="F82" i="26" s="1"/>
  <c r="F126" i="26" s="1"/>
  <c r="F128" i="26" s="1"/>
  <c r="F157" i="26" s="1"/>
  <c r="F159" i="26" s="1"/>
  <c r="F17" i="34" l="1"/>
  <c r="F16" i="34"/>
  <c r="F15" i="34"/>
  <c r="D43" i="34"/>
  <c r="D38" i="34" l="1"/>
  <c r="D48" i="34"/>
  <c r="F48" i="34" s="1"/>
  <c r="D158" i="27"/>
  <c r="D157" i="25"/>
  <c r="F41" i="34" l="1"/>
  <c r="F44" i="34"/>
  <c r="F43" i="34"/>
  <c r="F42" i="34"/>
  <c r="F13" i="34"/>
  <c r="B4" i="32" l="1"/>
  <c r="B3" i="32"/>
  <c r="F11" i="32"/>
  <c r="F212" i="47"/>
  <c r="D39" i="53" l="1"/>
  <c r="D39" i="28" l="1"/>
  <c r="D43" i="28" s="1"/>
  <c r="F43" i="28" s="1"/>
  <c r="F20" i="28"/>
  <c r="D41" i="53"/>
  <c r="F41" i="53" s="1"/>
  <c r="F39" i="53"/>
  <c r="F37" i="53"/>
  <c r="F36" i="53"/>
  <c r="F35" i="53"/>
  <c r="F34" i="53"/>
  <c r="F32" i="53"/>
  <c r="F30" i="53"/>
  <c r="F28" i="53"/>
  <c r="F26" i="53"/>
  <c r="F21" i="53"/>
  <c r="F19" i="53"/>
  <c r="F15" i="53"/>
  <c r="F14" i="53"/>
  <c r="F13" i="53"/>
  <c r="F12" i="53"/>
  <c r="F11" i="53"/>
  <c r="F10" i="53"/>
  <c r="D14" i="28"/>
  <c r="F14" i="28" s="1"/>
  <c r="F49" i="28"/>
  <c r="F47" i="28"/>
  <c r="F51" i="28" s="1"/>
  <c r="F91" i="28" s="1"/>
  <c r="F93" i="28" s="1"/>
  <c r="F122" i="28" s="1"/>
  <c r="F125" i="28" s="1"/>
  <c r="F159" i="28" s="1"/>
  <c r="F46" i="28"/>
  <c r="F45" i="28"/>
  <c r="F44" i="28"/>
  <c r="F42" i="28"/>
  <c r="F41" i="28"/>
  <c r="F40" i="28"/>
  <c r="F38" i="28"/>
  <c r="F37" i="28"/>
  <c r="F36" i="28"/>
  <c r="F35" i="28"/>
  <c r="F34" i="28"/>
  <c r="F33" i="28"/>
  <c r="F32" i="28"/>
  <c r="F31" i="28"/>
  <c r="F30" i="28"/>
  <c r="F29" i="28"/>
  <c r="F28" i="28"/>
  <c r="F27" i="28"/>
  <c r="F22" i="28"/>
  <c r="F21" i="28"/>
  <c r="F19" i="28"/>
  <c r="F18" i="28"/>
  <c r="F17" i="28"/>
  <c r="F16" i="28"/>
  <c r="F15" i="28"/>
  <c r="F13" i="28"/>
  <c r="F12" i="28"/>
  <c r="F11" i="28"/>
  <c r="F10" i="28"/>
  <c r="F9" i="28"/>
  <c r="F23" i="28" l="1"/>
  <c r="F25" i="28" s="1"/>
  <c r="F39" i="28"/>
  <c r="F42" i="53"/>
  <c r="F31" i="34" l="1"/>
  <c r="F30" i="34"/>
  <c r="F29" i="34"/>
  <c r="F28" i="34"/>
  <c r="F27" i="34"/>
  <c r="F26" i="34"/>
  <c r="F25" i="34"/>
  <c r="F24" i="34"/>
  <c r="F23" i="34"/>
  <c r="F22" i="34"/>
  <c r="F21" i="34"/>
  <c r="F20" i="34"/>
  <c r="F19" i="34"/>
  <c r="F39" i="34"/>
  <c r="F38" i="34"/>
  <c r="F37" i="34"/>
  <c r="F36" i="34"/>
  <c r="F35" i="34"/>
  <c r="F34" i="34"/>
  <c r="F33" i="34"/>
  <c r="F32" i="34"/>
  <c r="F12" i="34"/>
  <c r="F11" i="34"/>
  <c r="F10" i="34"/>
  <c r="F9" i="34"/>
  <c r="F206" i="50"/>
  <c r="F153" i="50"/>
  <c r="F154" i="50"/>
  <c r="F155" i="50"/>
  <c r="F156" i="50"/>
  <c r="F157" i="50"/>
  <c r="F158" i="50"/>
  <c r="F159" i="50"/>
  <c r="F160" i="50"/>
  <c r="F161" i="50"/>
  <c r="F162" i="50"/>
  <c r="F163" i="50"/>
  <c r="F164" i="50"/>
  <c r="F165" i="50"/>
  <c r="F170" i="50"/>
  <c r="F171" i="50"/>
  <c r="F172" i="50"/>
  <c r="F173" i="50"/>
  <c r="F174" i="50"/>
  <c r="F175" i="50"/>
  <c r="F176" i="50"/>
  <c r="F177" i="50"/>
  <c r="F178" i="50"/>
  <c r="F179" i="50"/>
  <c r="F180" i="50"/>
  <c r="F181" i="50"/>
  <c r="F182" i="50"/>
  <c r="F152" i="50"/>
  <c r="F184" i="50"/>
  <c r="F185" i="50"/>
  <c r="F186" i="50"/>
  <c r="F119" i="50"/>
  <c r="F120" i="50"/>
  <c r="F121" i="50"/>
  <c r="F122" i="50"/>
  <c r="F123" i="50"/>
  <c r="F124" i="50"/>
  <c r="F125" i="50"/>
  <c r="F126" i="50"/>
  <c r="F134" i="50"/>
  <c r="F135" i="50"/>
  <c r="F127" i="50"/>
  <c r="F128" i="50"/>
  <c r="F129" i="50"/>
  <c r="F130" i="50"/>
  <c r="F136" i="50"/>
  <c r="F137" i="50"/>
  <c r="F138" i="50"/>
  <c r="F139" i="50"/>
  <c r="F140" i="50"/>
  <c r="F141" i="50"/>
  <c r="F142" i="50"/>
  <c r="F143" i="50"/>
  <c r="F144" i="50"/>
  <c r="F145" i="50"/>
  <c r="F146" i="50"/>
  <c r="F147" i="50"/>
  <c r="F148" i="50"/>
  <c r="F149" i="50"/>
  <c r="F118" i="50"/>
  <c r="F82" i="50"/>
  <c r="F83" i="50"/>
  <c r="F84" i="50"/>
  <c r="F85" i="50"/>
  <c r="F86" i="50"/>
  <c r="F87" i="50"/>
  <c r="F90" i="50"/>
  <c r="F91" i="50"/>
  <c r="F92" i="50"/>
  <c r="F93" i="50"/>
  <c r="F94" i="50"/>
  <c r="F95" i="50"/>
  <c r="F96" i="50"/>
  <c r="F97" i="50"/>
  <c r="F98" i="50"/>
  <c r="F99" i="50"/>
  <c r="F100" i="50"/>
  <c r="F101" i="50"/>
  <c r="F102" i="50"/>
  <c r="F103" i="50"/>
  <c r="F104" i="50"/>
  <c r="F105" i="50"/>
  <c r="F106" i="50"/>
  <c r="F107" i="50"/>
  <c r="F108" i="50"/>
  <c r="F109" i="50"/>
  <c r="F110" i="50"/>
  <c r="F111" i="50"/>
  <c r="F81" i="50"/>
  <c r="F51" i="50"/>
  <c r="F52" i="50"/>
  <c r="F53" i="50"/>
  <c r="F54" i="50"/>
  <c r="F55" i="50"/>
  <c r="F56" i="50"/>
  <c r="F57" i="50"/>
  <c r="F58" i="50"/>
  <c r="F59" i="50"/>
  <c r="F60" i="50"/>
  <c r="F61" i="50"/>
  <c r="F62" i="50"/>
  <c r="F63" i="50"/>
  <c r="F64" i="50"/>
  <c r="F65" i="50"/>
  <c r="F66" i="50"/>
  <c r="F67" i="50"/>
  <c r="F50" i="50"/>
  <c r="F22" i="50"/>
  <c r="F23" i="50"/>
  <c r="F24" i="50"/>
  <c r="F25" i="50"/>
  <c r="F26" i="50"/>
  <c r="F27" i="50"/>
  <c r="F28" i="50"/>
  <c r="F29" i="50"/>
  <c r="F30" i="50"/>
  <c r="F31" i="50"/>
  <c r="F32" i="50"/>
  <c r="F33" i="50"/>
  <c r="F34" i="50"/>
  <c r="F35" i="50"/>
  <c r="F36" i="50"/>
  <c r="F37" i="50"/>
  <c r="F38" i="50"/>
  <c r="F39" i="50"/>
  <c r="F40" i="50"/>
  <c r="F41" i="50"/>
  <c r="F42" i="50"/>
  <c r="F21" i="50"/>
  <c r="F10" i="50"/>
  <c r="F11" i="50"/>
  <c r="F9" i="50"/>
  <c r="B4" i="50"/>
  <c r="B3" i="50"/>
  <c r="D18" i="52"/>
  <c r="F18" i="52" s="1"/>
  <c r="F12" i="52"/>
  <c r="F208" i="28" l="1"/>
  <c r="F44" i="50"/>
  <c r="F46" i="50" s="1"/>
  <c r="F131" i="50"/>
  <c r="D24" i="52"/>
  <c r="F24" i="52" s="1"/>
  <c r="F40" i="52" s="1"/>
  <c r="F157" i="31"/>
  <c r="D151" i="31"/>
  <c r="F151" i="31" s="1"/>
  <c r="F147" i="31"/>
  <c r="D144" i="31"/>
  <c r="F144" i="31" s="1"/>
  <c r="F141" i="31"/>
  <c r="F133" i="50" l="1"/>
  <c r="B4" i="31"/>
  <c r="B3" i="31"/>
  <c r="D16" i="30" l="1"/>
  <c r="F16" i="30" s="1"/>
  <c r="F9" i="30"/>
  <c r="F10" i="30"/>
  <c r="F11" i="30"/>
  <c r="F12" i="30"/>
  <c r="F13" i="30"/>
  <c r="F14" i="30"/>
  <c r="F15" i="30"/>
  <c r="D32" i="30"/>
  <c r="F32" i="30" s="1"/>
  <c r="F34" i="30"/>
  <c r="F30" i="30"/>
  <c r="F36" i="30" l="1"/>
  <c r="F44" i="30" s="1"/>
  <c r="B3" i="47" l="1"/>
  <c r="B2" i="47"/>
  <c r="F202" i="47"/>
  <c r="F198" i="47"/>
  <c r="F194" i="47"/>
  <c r="F163" i="47"/>
  <c r="F144" i="47"/>
  <c r="F140" i="47"/>
  <c r="F137" i="47"/>
  <c r="F130" i="47"/>
  <c r="F128" i="47"/>
  <c r="F119" i="47"/>
  <c r="F117" i="47"/>
  <c r="F115" i="47"/>
  <c r="D109" i="47"/>
  <c r="F109" i="47" s="1"/>
  <c r="D107" i="47"/>
  <c r="D105" i="47"/>
  <c r="F105" i="47" s="1"/>
  <c r="F97" i="47"/>
  <c r="F95" i="47"/>
  <c r="F87" i="47"/>
  <c r="F85" i="47"/>
  <c r="D78" i="47"/>
  <c r="F78" i="47" s="1"/>
  <c r="D76" i="47"/>
  <c r="F76" i="47" s="1"/>
  <c r="D72" i="47"/>
  <c r="F72" i="47" s="1"/>
  <c r="D70" i="47"/>
  <c r="F70" i="47" s="1"/>
  <c r="D62" i="47"/>
  <c r="F62" i="47" s="1"/>
  <c r="D60" i="47"/>
  <c r="F60" i="47" s="1"/>
  <c r="F57" i="47"/>
  <c r="D55" i="47"/>
  <c r="F55" i="47" s="1"/>
  <c r="D51" i="47"/>
  <c r="F51" i="47" s="1"/>
  <c r="D47" i="47"/>
  <c r="F47" i="47" s="1"/>
  <c r="D40" i="47"/>
  <c r="F40" i="47" s="1"/>
  <c r="F35" i="47"/>
  <c r="D27" i="47"/>
  <c r="F27" i="47" s="1"/>
  <c r="D22" i="47"/>
  <c r="F22" i="47" s="1"/>
  <c r="F14" i="47"/>
  <c r="B4" i="46"/>
  <c r="B3" i="46"/>
  <c r="D101" i="46"/>
  <c r="C101" i="46"/>
  <c r="D65" i="46"/>
  <c r="D63" i="46"/>
  <c r="D61" i="46"/>
  <c r="D59" i="46"/>
  <c r="D57" i="46"/>
  <c r="D54" i="46"/>
  <c r="D50" i="46"/>
  <c r="D22" i="46"/>
  <c r="D19" i="46"/>
  <c r="B4" i="30"/>
  <c r="B3" i="30"/>
  <c r="D153" i="47" l="1"/>
  <c r="F153" i="47" s="1"/>
  <c r="D113" i="47"/>
  <c r="F113" i="47" s="1"/>
  <c r="F107" i="47"/>
  <c r="D31" i="47"/>
  <c r="F31" i="47" s="1"/>
  <c r="F42" i="47" s="1"/>
  <c r="F44" i="47" s="1"/>
  <c r="F89" i="47" s="1"/>
  <c r="F91" i="47" s="1"/>
  <c r="F134" i="47" l="1"/>
  <c r="F136" i="47" s="1"/>
  <c r="D170" i="47"/>
  <c r="F170" i="47" s="1"/>
  <c r="D157" i="47"/>
  <c r="D175" i="47" s="1"/>
  <c r="F175" i="47" s="1"/>
  <c r="F157" i="47" l="1"/>
  <c r="F181" i="47" s="1"/>
  <c r="F183" i="47" s="1"/>
  <c r="F223" i="47" s="1"/>
  <c r="F228" i="47" s="1"/>
  <c r="F265" i="47" l="1"/>
  <c r="D22" i="30"/>
  <c r="F22" i="30" s="1"/>
  <c r="F21" i="30"/>
  <c r="F23" i="30"/>
  <c r="D24" i="30" l="1"/>
  <c r="F24" i="30" s="1"/>
  <c r="F26" i="30" s="1"/>
  <c r="F42" i="30" s="1"/>
  <c r="F45" i="33" l="1"/>
  <c r="F43" i="33" l="1"/>
  <c r="F42" i="33"/>
  <c r="F41" i="33"/>
  <c r="F40" i="33"/>
  <c r="F39" i="33"/>
  <c r="F38" i="33"/>
  <c r="F37" i="33"/>
  <c r="F36" i="33"/>
  <c r="F35" i="33"/>
  <c r="D30" i="33"/>
  <c r="D31" i="33" s="1"/>
  <c r="F31" i="33" s="1"/>
  <c r="D22" i="33"/>
  <c r="D21" i="33"/>
  <c r="D14" i="33"/>
  <c r="F14" i="33" s="1"/>
  <c r="D13" i="33"/>
  <c r="F13" i="33" s="1"/>
  <c r="D11" i="33"/>
  <c r="D5" i="33"/>
  <c r="D16" i="33" s="1"/>
  <c r="D9" i="33"/>
  <c r="F9" i="33" s="1"/>
  <c r="D4" i="33"/>
  <c r="F4" i="33"/>
  <c r="D15" i="33"/>
  <c r="F15" i="33" s="1"/>
  <c r="D24" i="33"/>
  <c r="D33" i="33"/>
  <c r="F33" i="33" s="1"/>
  <c r="D27" i="33"/>
  <c r="F27" i="33" s="1"/>
  <c r="F46" i="33"/>
  <c r="F29" i="33"/>
  <c r="F22" i="33"/>
  <c r="F21" i="33"/>
  <c r="F18" i="33"/>
  <c r="F12" i="33"/>
  <c r="F11" i="33"/>
  <c r="D10" i="33" l="1"/>
  <c r="F10" i="33" s="1"/>
  <c r="F30" i="33"/>
  <c r="F16" i="33"/>
  <c r="D25" i="33"/>
  <c r="F25" i="33" s="1"/>
  <c r="D34" i="33"/>
  <c r="F34" i="33" s="1"/>
  <c r="F5" i="33"/>
  <c r="F24" i="33"/>
  <c r="D82" i="31"/>
  <c r="D31" i="31"/>
  <c r="D38" i="31"/>
  <c r="D42" i="31"/>
  <c r="D29" i="31"/>
  <c r="F294" i="27"/>
  <c r="F292" i="27"/>
  <c r="F288" i="27"/>
  <c r="F286" i="27"/>
  <c r="F284" i="27"/>
  <c r="F282" i="27"/>
  <c r="F280" i="27"/>
  <c r="F276" i="27"/>
  <c r="D264" i="27"/>
  <c r="F264" i="27" s="1"/>
  <c r="F260" i="27"/>
  <c r="F256" i="27"/>
  <c r="F249" i="27"/>
  <c r="F248" i="27"/>
  <c r="D241" i="27"/>
  <c r="F241" i="27" s="1"/>
  <c r="F238" i="27"/>
  <c r="D235" i="27"/>
  <c r="F235" i="27" s="1"/>
  <c r="F222" i="27"/>
  <c r="F216" i="27"/>
  <c r="F210" i="27"/>
  <c r="F207" i="27"/>
  <c r="F205" i="27"/>
  <c r="F196" i="27"/>
  <c r="D174" i="27"/>
  <c r="F174" i="27" s="1"/>
  <c r="D170" i="27"/>
  <c r="F170" i="27" s="1"/>
  <c r="D150" i="27"/>
  <c r="F118" i="27"/>
  <c r="F116" i="27"/>
  <c r="D109" i="27"/>
  <c r="D184" i="27" s="1"/>
  <c r="D99" i="27"/>
  <c r="F99" i="27" s="1"/>
  <c r="D88" i="27"/>
  <c r="D176" i="27" s="1"/>
  <c r="F176" i="27" s="1"/>
  <c r="D86" i="27"/>
  <c r="F86" i="27" s="1"/>
  <c r="D84" i="27"/>
  <c r="F84" i="27" s="1"/>
  <c r="D80" i="27"/>
  <c r="F80" i="27" s="1"/>
  <c r="D78" i="27"/>
  <c r="F78" i="27" s="1"/>
  <c r="F70" i="27"/>
  <c r="F67" i="27"/>
  <c r="D63" i="27"/>
  <c r="F63" i="27" s="1"/>
  <c r="F26" i="27"/>
  <c r="D22" i="27"/>
  <c r="D33" i="27" s="1"/>
  <c r="F33" i="27" s="1"/>
  <c r="F14" i="27"/>
  <c r="D11" i="27"/>
  <c r="D20" i="27" s="1"/>
  <c r="D38" i="27" s="1"/>
  <c r="F38" i="27" s="1"/>
  <c r="B5" i="27"/>
  <c r="B4" i="27"/>
  <c r="B3" i="27"/>
  <c r="D249" i="25"/>
  <c r="F249" i="25" s="1"/>
  <c r="F358" i="25"/>
  <c r="F357" i="25"/>
  <c r="F356" i="25"/>
  <c r="F355" i="25"/>
  <c r="F354" i="25"/>
  <c r="F353" i="25"/>
  <c r="F352" i="25"/>
  <c r="F351" i="25"/>
  <c r="F350" i="25"/>
  <c r="F349" i="25"/>
  <c r="F348" i="25"/>
  <c r="F347" i="25"/>
  <c r="F346" i="25"/>
  <c r="F345" i="25"/>
  <c r="F344" i="25"/>
  <c r="F343" i="25"/>
  <c r="F342" i="25"/>
  <c r="F341" i="25"/>
  <c r="F340" i="25"/>
  <c r="F339" i="25"/>
  <c r="F338" i="25"/>
  <c r="F337" i="25"/>
  <c r="F336" i="25"/>
  <c r="F335" i="25"/>
  <c r="F334" i="25"/>
  <c r="F333" i="25"/>
  <c r="F332" i="25"/>
  <c r="F331" i="25"/>
  <c r="F330" i="25"/>
  <c r="F329" i="25"/>
  <c r="F328" i="25"/>
  <c r="F327" i="25"/>
  <c r="F312" i="25"/>
  <c r="F309" i="25"/>
  <c r="F304" i="25"/>
  <c r="F302" i="25"/>
  <c r="F300" i="25"/>
  <c r="F298" i="25"/>
  <c r="F296" i="25"/>
  <c r="F293" i="25"/>
  <c r="F286" i="25"/>
  <c r="F276" i="25"/>
  <c r="F272" i="25"/>
  <c r="F265" i="25"/>
  <c r="F261" i="25"/>
  <c r="F255" i="25"/>
  <c r="F251" i="25"/>
  <c r="F240" i="25"/>
  <c r="F238" i="25"/>
  <c r="F233" i="25"/>
  <c r="F222" i="25"/>
  <c r="F219" i="25"/>
  <c r="F216" i="25"/>
  <c r="F205" i="25"/>
  <c r="F204" i="25"/>
  <c r="F203" i="25"/>
  <c r="F201" i="25"/>
  <c r="F200" i="25"/>
  <c r="F199" i="25"/>
  <c r="F197" i="25"/>
  <c r="F196" i="25"/>
  <c r="F195" i="25"/>
  <c r="F194" i="25"/>
  <c r="D193" i="25"/>
  <c r="F193" i="25" s="1"/>
  <c r="F192" i="25"/>
  <c r="F191" i="25"/>
  <c r="F190" i="25"/>
  <c r="F189" i="25"/>
  <c r="F188" i="25"/>
  <c r="F187" i="25"/>
  <c r="F186" i="25"/>
  <c r="D185" i="25"/>
  <c r="F185" i="25" s="1"/>
  <c r="F184" i="25"/>
  <c r="D183" i="25"/>
  <c r="F183" i="25" s="1"/>
  <c r="F182" i="25"/>
  <c r="F181" i="25"/>
  <c r="F180" i="25"/>
  <c r="F167" i="25"/>
  <c r="F166" i="25"/>
  <c r="D165" i="25"/>
  <c r="F165" i="25" s="1"/>
  <c r="F163" i="25"/>
  <c r="F162" i="25"/>
  <c r="F161" i="25"/>
  <c r="F159" i="25"/>
  <c r="F157" i="25"/>
  <c r="F155" i="25"/>
  <c r="F152" i="25"/>
  <c r="F150" i="25"/>
  <c r="F149" i="25"/>
  <c r="F148" i="25"/>
  <c r="F147" i="25"/>
  <c r="F146" i="25"/>
  <c r="D145" i="25"/>
  <c r="F145" i="25" s="1"/>
  <c r="F141" i="25"/>
  <c r="F140" i="25"/>
  <c r="F132" i="25"/>
  <c r="F131" i="25"/>
  <c r="F130" i="25"/>
  <c r="F129" i="25"/>
  <c r="F127" i="25"/>
  <c r="F128" i="25"/>
  <c r="F126" i="25"/>
  <c r="F125" i="25"/>
  <c r="F124" i="25"/>
  <c r="F123" i="25"/>
  <c r="D122" i="25"/>
  <c r="F122" i="25" s="1"/>
  <c r="F121" i="25"/>
  <c r="F120" i="25"/>
  <c r="F119" i="25"/>
  <c r="F118" i="25"/>
  <c r="F117" i="25"/>
  <c r="F116" i="25"/>
  <c r="F115" i="25"/>
  <c r="F114" i="25"/>
  <c r="D113" i="25"/>
  <c r="F113" i="25" s="1"/>
  <c r="F102" i="25"/>
  <c r="F101" i="25"/>
  <c r="F100" i="25"/>
  <c r="D99" i="25"/>
  <c r="F99" i="25" s="1"/>
  <c r="F98" i="25"/>
  <c r="F97" i="25"/>
  <c r="F96" i="25"/>
  <c r="D95" i="25"/>
  <c r="F95" i="25" s="1"/>
  <c r="F94" i="25"/>
  <c r="D93" i="25"/>
  <c r="F93" i="25" s="1"/>
  <c r="F92" i="25"/>
  <c r="F91" i="25"/>
  <c r="F90" i="25"/>
  <c r="F89" i="25"/>
  <c r="F88" i="25"/>
  <c r="F87" i="25"/>
  <c r="F86" i="25"/>
  <c r="D85" i="25"/>
  <c r="F85" i="25" s="1"/>
  <c r="F84" i="25"/>
  <c r="F83" i="25"/>
  <c r="F82" i="25"/>
  <c r="F81" i="25"/>
  <c r="D80" i="25"/>
  <c r="F80" i="25" s="1"/>
  <c r="F79" i="25"/>
  <c r="D78" i="25"/>
  <c r="F78" i="25" s="1"/>
  <c r="F77" i="25"/>
  <c r="F76" i="25"/>
  <c r="F75" i="25"/>
  <c r="F74" i="25"/>
  <c r="F73" i="25"/>
  <c r="D72" i="25"/>
  <c r="F72" i="25" s="1"/>
  <c r="F64" i="25"/>
  <c r="F63" i="25"/>
  <c r="F62" i="25"/>
  <c r="F61" i="25"/>
  <c r="F60" i="25"/>
  <c r="F58" i="25"/>
  <c r="F57" i="25"/>
  <c r="F56" i="25"/>
  <c r="F55" i="25"/>
  <c r="D53" i="25"/>
  <c r="D59" i="25" s="1"/>
  <c r="F59" i="25" s="1"/>
  <c r="F52" i="25"/>
  <c r="F51" i="25"/>
  <c r="F50" i="25"/>
  <c r="F49" i="25"/>
  <c r="F48" i="25"/>
  <c r="F47" i="25"/>
  <c r="F46" i="25"/>
  <c r="F45" i="25"/>
  <c r="F44" i="25"/>
  <c r="F43" i="25"/>
  <c r="F42" i="25"/>
  <c r="F40" i="25"/>
  <c r="F39" i="25"/>
  <c r="F37" i="25"/>
  <c r="F36" i="25"/>
  <c r="F35" i="25"/>
  <c r="F34" i="25"/>
  <c r="F33" i="25"/>
  <c r="F32" i="25"/>
  <c r="F31" i="25"/>
  <c r="D30" i="25"/>
  <c r="F30" i="25" s="1"/>
  <c r="F29" i="25"/>
  <c r="F28" i="25"/>
  <c r="F18" i="25"/>
  <c r="F17" i="25"/>
  <c r="F16" i="25"/>
  <c r="F15" i="25"/>
  <c r="F14" i="25"/>
  <c r="F13" i="25"/>
  <c r="F12" i="25"/>
  <c r="B5" i="25"/>
  <c r="B4" i="25"/>
  <c r="B3" i="25"/>
  <c r="F267" i="27" l="1"/>
  <c r="F228" i="27"/>
  <c r="F11" i="27"/>
  <c r="F360" i="25"/>
  <c r="F281" i="25"/>
  <c r="F283" i="25" s="1"/>
  <c r="D198" i="25"/>
  <c r="F198" i="25" s="1"/>
  <c r="F53" i="25"/>
  <c r="D38" i="25"/>
  <c r="D41" i="25"/>
  <c r="F41" i="25" s="1"/>
  <c r="D194" i="27"/>
  <c r="F194" i="27" s="1"/>
  <c r="F184" i="27"/>
  <c r="D188" i="27"/>
  <c r="F188" i="27" s="1"/>
  <c r="F20" i="27"/>
  <c r="D30" i="27"/>
  <c r="F30" i="27" s="1"/>
  <c r="D37" i="27"/>
  <c r="F88" i="27"/>
  <c r="F22" i="27"/>
  <c r="F109" i="27"/>
  <c r="F271" i="27" l="1"/>
  <c r="F199" i="27"/>
  <c r="D202" i="25"/>
  <c r="F202" i="25" s="1"/>
  <c r="F37" i="27"/>
  <c r="D43" i="27"/>
  <c r="D53" i="27" l="1"/>
  <c r="F43" i="27"/>
  <c r="D57" i="27" l="1"/>
  <c r="F57" i="27" s="1"/>
  <c r="F53" i="27"/>
  <c r="F100" i="32" l="1"/>
  <c r="F98" i="32"/>
  <c r="F96" i="32"/>
  <c r="F94" i="32"/>
  <c r="F88" i="32"/>
  <c r="F84" i="32"/>
  <c r="F81" i="32"/>
  <c r="F76" i="32"/>
  <c r="F68" i="32"/>
  <c r="F66" i="32"/>
  <c r="F64" i="32"/>
  <c r="F62" i="32"/>
  <c r="F60" i="32"/>
  <c r="F56" i="32"/>
  <c r="F49" i="32"/>
  <c r="F44" i="32"/>
  <c r="F40" i="32"/>
  <c r="F30" i="32"/>
  <c r="F27" i="32"/>
  <c r="F20" i="32"/>
  <c r="F16" i="32"/>
  <c r="F37" i="32" l="1"/>
  <c r="F39" i="32" s="1"/>
  <c r="F73" i="32" s="1"/>
  <c r="F75" i="32" s="1"/>
  <c r="F131" i="31"/>
  <c r="D114" i="31"/>
  <c r="F114" i="31" s="1"/>
  <c r="F109" i="31"/>
  <c r="F101" i="31"/>
  <c r="D97" i="31"/>
  <c r="F97" i="31" s="1"/>
  <c r="D88" i="31"/>
  <c r="F88" i="31" s="1"/>
  <c r="F82" i="31"/>
  <c r="D79" i="31"/>
  <c r="D72" i="31"/>
  <c r="D69" i="31"/>
  <c r="D64" i="31"/>
  <c r="D57" i="31"/>
  <c r="D51" i="31"/>
  <c r="F51" i="31" s="1"/>
  <c r="D46" i="31"/>
  <c r="D44" i="31"/>
  <c r="F38" i="31"/>
  <c r="F31" i="31"/>
  <c r="F29" i="31"/>
  <c r="D23" i="31"/>
  <c r="F23" i="31" s="1"/>
  <c r="D19" i="31"/>
  <c r="F19" i="31" s="1"/>
  <c r="F16" i="31"/>
  <c r="F14" i="31"/>
  <c r="F11" i="31"/>
  <c r="D8" i="30"/>
  <c r="F8" i="30" s="1"/>
  <c r="F18" i="30" s="1"/>
  <c r="F40" i="30" s="1"/>
  <c r="F46" i="30" s="1"/>
  <c r="F572" i="29"/>
  <c r="F571" i="29"/>
  <c r="F570" i="29"/>
  <c r="F569" i="29"/>
  <c r="F568" i="29"/>
  <c r="F567" i="29"/>
  <c r="F566" i="29"/>
  <c r="F565" i="29"/>
  <c r="F564" i="29"/>
  <c r="F563" i="29"/>
  <c r="F562" i="29"/>
  <c r="F561" i="29"/>
  <c r="F560" i="29"/>
  <c r="F559" i="29"/>
  <c r="F558" i="29"/>
  <c r="F557" i="29"/>
  <c r="F556" i="29"/>
  <c r="F555" i="29"/>
  <c r="F554" i="29"/>
  <c r="F553" i="29"/>
  <c r="F552" i="29"/>
  <c r="F551" i="29"/>
  <c r="F550" i="29"/>
  <c r="F549" i="29"/>
  <c r="F548" i="29"/>
  <c r="F547" i="29"/>
  <c r="F546" i="29"/>
  <c r="F545" i="29"/>
  <c r="F544" i="29"/>
  <c r="F543" i="29"/>
  <c r="F542" i="29"/>
  <c r="F541" i="29"/>
  <c r="F540" i="29"/>
  <c r="F539" i="29"/>
  <c r="F538" i="29"/>
  <c r="F537" i="29"/>
  <c r="F536" i="29"/>
  <c r="F535" i="29"/>
  <c r="D534" i="29"/>
  <c r="F534" i="29" s="1"/>
  <c r="F533" i="29"/>
  <c r="F532" i="29"/>
  <c r="F531" i="29"/>
  <c r="F530" i="29"/>
  <c r="F529" i="29"/>
  <c r="F528" i="29"/>
  <c r="F527" i="29"/>
  <c r="F526" i="29"/>
  <c r="F525" i="29"/>
  <c r="F524" i="29"/>
  <c r="F523" i="29"/>
  <c r="F522" i="29"/>
  <c r="F521" i="29"/>
  <c r="F520" i="29"/>
  <c r="F519" i="29"/>
  <c r="F518" i="29"/>
  <c r="F517" i="29"/>
  <c r="B517" i="29"/>
  <c r="F515" i="29"/>
  <c r="F514" i="29"/>
  <c r="F513" i="29"/>
  <c r="F512" i="29"/>
  <c r="F508" i="29"/>
  <c r="F504" i="29"/>
  <c r="D500" i="29"/>
  <c r="F500" i="29" s="1"/>
  <c r="F497" i="29"/>
  <c r="F491" i="29"/>
  <c r="F478" i="29"/>
  <c r="B455" i="29"/>
  <c r="F449" i="29"/>
  <c r="F436" i="29"/>
  <c r="F433" i="29"/>
  <c r="F429" i="29"/>
  <c r="F416" i="29"/>
  <c r="F414" i="29"/>
  <c r="F413" i="29"/>
  <c r="F412" i="29"/>
  <c r="F411" i="29"/>
  <c r="F410" i="29"/>
  <c r="F409" i="29"/>
  <c r="F408" i="29"/>
  <c r="F407" i="29"/>
  <c r="F406" i="29"/>
  <c r="F405" i="29"/>
  <c r="F404" i="29"/>
  <c r="F402" i="29"/>
  <c r="F398" i="29"/>
  <c r="F396" i="29"/>
  <c r="F393" i="29"/>
  <c r="F390" i="29"/>
  <c r="F389" i="29"/>
  <c r="F388" i="29"/>
  <c r="F387" i="29"/>
  <c r="F386" i="29"/>
  <c r="F385" i="29"/>
  <c r="F384" i="29"/>
  <c r="F383" i="29"/>
  <c r="F382" i="29"/>
  <c r="F381" i="29"/>
  <c r="F380" i="29"/>
  <c r="F379" i="29"/>
  <c r="B379" i="29"/>
  <c r="F378" i="29"/>
  <c r="F376" i="29"/>
  <c r="F375" i="29"/>
  <c r="F374" i="29"/>
  <c r="F364" i="29"/>
  <c r="F363" i="29"/>
  <c r="F362" i="29"/>
  <c r="F360" i="29"/>
  <c r="F359" i="29"/>
  <c r="F358" i="29"/>
  <c r="F357" i="29"/>
  <c r="F356" i="29"/>
  <c r="F354" i="29"/>
  <c r="F353" i="29"/>
  <c r="F352" i="29"/>
  <c r="F351" i="29"/>
  <c r="D350" i="29"/>
  <c r="F350" i="29" s="1"/>
  <c r="F349" i="29"/>
  <c r="F348" i="29"/>
  <c r="F347" i="29"/>
  <c r="F346" i="29"/>
  <c r="F345" i="29"/>
  <c r="F344" i="29"/>
  <c r="F343" i="29"/>
  <c r="D342" i="29"/>
  <c r="F342" i="29" s="1"/>
  <c r="F341" i="29"/>
  <c r="F340" i="29"/>
  <c r="D339" i="29"/>
  <c r="F339" i="29" s="1"/>
  <c r="F338" i="29"/>
  <c r="F337" i="29"/>
  <c r="F336" i="29"/>
  <c r="D335" i="29"/>
  <c r="F335" i="29" s="1"/>
  <c r="F334" i="29"/>
  <c r="F333" i="29"/>
  <c r="F332" i="29"/>
  <c r="F331" i="29"/>
  <c r="F330" i="29"/>
  <c r="F329" i="29"/>
  <c r="F328" i="29"/>
  <c r="F327" i="29"/>
  <c r="F326" i="29"/>
  <c r="F325" i="29"/>
  <c r="F324" i="29"/>
  <c r="F323" i="29"/>
  <c r="F322" i="29"/>
  <c r="F321" i="29"/>
  <c r="F320" i="29"/>
  <c r="F318" i="29"/>
  <c r="F317" i="29"/>
  <c r="F316" i="29"/>
  <c r="F315" i="29"/>
  <c r="F314" i="29"/>
  <c r="F313" i="29"/>
  <c r="F312" i="29"/>
  <c r="F311" i="29"/>
  <c r="F310" i="29"/>
  <c r="F309" i="29"/>
  <c r="F308" i="29"/>
  <c r="F306" i="29"/>
  <c r="F305" i="29"/>
  <c r="F304" i="29"/>
  <c r="F303" i="29"/>
  <c r="F302" i="29"/>
  <c r="F301" i="29"/>
  <c r="F300" i="29"/>
  <c r="D299" i="29"/>
  <c r="D307" i="29" s="1"/>
  <c r="F307" i="29" s="1"/>
  <c r="F298" i="29"/>
  <c r="F297" i="29"/>
  <c r="F296" i="29"/>
  <c r="F295" i="29"/>
  <c r="F294" i="29"/>
  <c r="F293" i="29"/>
  <c r="F292" i="29"/>
  <c r="F291" i="29"/>
  <c r="D290" i="29"/>
  <c r="F290" i="29" s="1"/>
  <c r="F288" i="29"/>
  <c r="F287" i="29"/>
  <c r="F286" i="29"/>
  <c r="F284" i="29"/>
  <c r="D282" i="29"/>
  <c r="F282" i="29" s="1"/>
  <c r="F281" i="29"/>
  <c r="F279" i="29"/>
  <c r="F278" i="29"/>
  <c r="F275" i="29"/>
  <c r="F273" i="29"/>
  <c r="F272" i="29"/>
  <c r="F271" i="29"/>
  <c r="F270" i="29"/>
  <c r="F269" i="29"/>
  <c r="F268" i="29"/>
  <c r="F267" i="29"/>
  <c r="F266" i="29"/>
  <c r="F264" i="29"/>
  <c r="F263" i="29"/>
  <c r="F259" i="29"/>
  <c r="F258" i="29"/>
  <c r="F257" i="29"/>
  <c r="F256" i="29"/>
  <c r="B256" i="29"/>
  <c r="F255" i="29"/>
  <c r="F253" i="29"/>
  <c r="F252" i="29"/>
  <c r="F251" i="29"/>
  <c r="F250" i="29"/>
  <c r="F249" i="29"/>
  <c r="F248" i="29"/>
  <c r="F247" i="29"/>
  <c r="F246" i="29"/>
  <c r="F245" i="29"/>
  <c r="F244" i="29"/>
  <c r="F243" i="29"/>
  <c r="F242" i="29"/>
  <c r="F241" i="29"/>
  <c r="F240" i="29"/>
  <c r="F239" i="29"/>
  <c r="F238" i="29"/>
  <c r="F237" i="29"/>
  <c r="F236" i="29"/>
  <c r="F235" i="29"/>
  <c r="F234" i="29"/>
  <c r="F233" i="29"/>
  <c r="F232" i="29"/>
  <c r="F231" i="29"/>
  <c r="F230" i="29"/>
  <c r="F229" i="29"/>
  <c r="F228" i="29"/>
  <c r="F227" i="29"/>
  <c r="F226" i="29"/>
  <c r="F225" i="29"/>
  <c r="F224" i="29"/>
  <c r="F223" i="29"/>
  <c r="F222" i="29"/>
  <c r="D221" i="29"/>
  <c r="F221" i="29" s="1"/>
  <c r="F220" i="29"/>
  <c r="F219" i="29"/>
  <c r="F218" i="29"/>
  <c r="F217" i="29"/>
  <c r="F216" i="29"/>
  <c r="F215" i="29"/>
  <c r="F214" i="29"/>
  <c r="F213" i="29"/>
  <c r="F212" i="29"/>
  <c r="F211" i="29"/>
  <c r="D210" i="29"/>
  <c r="F210" i="29" s="1"/>
  <c r="F209" i="29"/>
  <c r="D208" i="29"/>
  <c r="F208" i="29" s="1"/>
  <c r="F207" i="29"/>
  <c r="F206" i="29"/>
  <c r="F205" i="29"/>
  <c r="F204" i="29"/>
  <c r="F203" i="29"/>
  <c r="F202" i="29"/>
  <c r="F201" i="29"/>
  <c r="F200" i="29"/>
  <c r="D199" i="29"/>
  <c r="F199" i="29" s="1"/>
  <c r="F198" i="29"/>
  <c r="F197" i="29"/>
  <c r="F196" i="29"/>
  <c r="F195" i="29"/>
  <c r="F194" i="29"/>
  <c r="F193" i="29"/>
  <c r="F192" i="29"/>
  <c r="F191" i="29"/>
  <c r="F190" i="29"/>
  <c r="B190" i="29"/>
  <c r="F189" i="29"/>
  <c r="F187" i="29"/>
  <c r="F186" i="29"/>
  <c r="F185" i="29"/>
  <c r="F184" i="29"/>
  <c r="F183" i="29"/>
  <c r="F182" i="29"/>
  <c r="F181" i="29"/>
  <c r="F180" i="29"/>
  <c r="F178" i="29"/>
  <c r="F176" i="29"/>
  <c r="F175" i="29"/>
  <c r="F174" i="29"/>
  <c r="F173" i="29"/>
  <c r="F172" i="29"/>
  <c r="D170" i="29"/>
  <c r="F170" i="29" s="1"/>
  <c r="F169" i="29"/>
  <c r="F168" i="29"/>
  <c r="D167" i="29"/>
  <c r="F167" i="29" s="1"/>
  <c r="F166" i="29"/>
  <c r="F165" i="29"/>
  <c r="F164" i="29"/>
  <c r="F163" i="29"/>
  <c r="F162" i="29"/>
  <c r="F161" i="29"/>
  <c r="D160" i="29"/>
  <c r="F160" i="29" s="1"/>
  <c r="F159" i="29"/>
  <c r="F158" i="29"/>
  <c r="D157" i="29"/>
  <c r="F157" i="29" s="1"/>
  <c r="F156" i="29"/>
  <c r="F155" i="29"/>
  <c r="F154" i="29"/>
  <c r="F153" i="29"/>
  <c r="D152" i="29"/>
  <c r="F152" i="29" s="1"/>
  <c r="F151" i="29"/>
  <c r="F150" i="29"/>
  <c r="F149" i="29"/>
  <c r="F148" i="29"/>
  <c r="F147" i="29"/>
  <c r="F146" i="29"/>
  <c r="D145" i="29"/>
  <c r="F145" i="29" s="1"/>
  <c r="F144" i="29"/>
  <c r="D143" i="29"/>
  <c r="F143" i="29" s="1"/>
  <c r="F142" i="29"/>
  <c r="F141" i="29"/>
  <c r="F140" i="29"/>
  <c r="D139" i="29"/>
  <c r="F139" i="29" s="1"/>
  <c r="F138" i="29"/>
  <c r="F137" i="29"/>
  <c r="D136" i="29"/>
  <c r="F136" i="29" s="1"/>
  <c r="F135" i="29"/>
  <c r="F134" i="29"/>
  <c r="F133" i="29"/>
  <c r="F132" i="29"/>
  <c r="F131" i="29"/>
  <c r="F130" i="29"/>
  <c r="F129" i="29"/>
  <c r="F128" i="29"/>
  <c r="F127" i="29"/>
  <c r="F126" i="29"/>
  <c r="D125" i="29"/>
  <c r="F125" i="29" s="1"/>
  <c r="F124" i="29"/>
  <c r="F123" i="29"/>
  <c r="F122" i="29"/>
  <c r="F120" i="29"/>
  <c r="F119" i="29"/>
  <c r="F118" i="29"/>
  <c r="F117" i="29"/>
  <c r="D116" i="29"/>
  <c r="F116" i="29" s="1"/>
  <c r="F115" i="29"/>
  <c r="D114" i="29"/>
  <c r="F114" i="29" s="1"/>
  <c r="F113" i="29"/>
  <c r="F112" i="29"/>
  <c r="D112" i="29"/>
  <c r="F111" i="29"/>
  <c r="F110" i="29"/>
  <c r="F109" i="29"/>
  <c r="D108" i="29"/>
  <c r="F108" i="29" s="1"/>
  <c r="F107" i="29"/>
  <c r="D106" i="29"/>
  <c r="F106" i="29" s="1"/>
  <c r="F105" i="29"/>
  <c r="F104" i="29"/>
  <c r="F103" i="29"/>
  <c r="F102" i="29"/>
  <c r="F101" i="29"/>
  <c r="E100" i="29"/>
  <c r="D100" i="29"/>
  <c r="F99" i="29"/>
  <c r="F98" i="29"/>
  <c r="F97" i="29"/>
  <c r="F96" i="29"/>
  <c r="F95" i="29"/>
  <c r="F94" i="29"/>
  <c r="B94" i="29"/>
  <c r="F93" i="29"/>
  <c r="F92" i="29"/>
  <c r="F91" i="29"/>
  <c r="F89" i="29"/>
  <c r="F88" i="29"/>
  <c r="F87" i="29"/>
  <c r="F85" i="29"/>
  <c r="F84" i="29"/>
  <c r="F83" i="29"/>
  <c r="F82" i="29"/>
  <c r="F81" i="29"/>
  <c r="F80" i="29"/>
  <c r="F78" i="29"/>
  <c r="F77" i="29"/>
  <c r="F76" i="29"/>
  <c r="F75" i="29"/>
  <c r="F74" i="29"/>
  <c r="F73" i="29"/>
  <c r="F71" i="29"/>
  <c r="F70" i="29"/>
  <c r="F69" i="29"/>
  <c r="F68" i="29"/>
  <c r="F67" i="29"/>
  <c r="F66" i="29"/>
  <c r="D65" i="29"/>
  <c r="D72" i="29" s="1"/>
  <c r="F64" i="29"/>
  <c r="D63" i="29"/>
  <c r="F63" i="29" s="1"/>
  <c r="F62" i="29"/>
  <c r="F61" i="29"/>
  <c r="F60" i="29"/>
  <c r="F59" i="29"/>
  <c r="F57" i="29"/>
  <c r="F56" i="29"/>
  <c r="F53" i="29"/>
  <c r="F52" i="29"/>
  <c r="F51" i="29"/>
  <c r="F50" i="29"/>
  <c r="F49" i="29"/>
  <c r="F48" i="29"/>
  <c r="F47" i="29"/>
  <c r="F46" i="29"/>
  <c r="D45" i="29"/>
  <c r="F45" i="29" s="1"/>
  <c r="F44" i="29"/>
  <c r="F43" i="29"/>
  <c r="D42" i="29"/>
  <c r="F41" i="29"/>
  <c r="F40" i="29"/>
  <c r="F39" i="29"/>
  <c r="F38" i="29"/>
  <c r="F37" i="29"/>
  <c r="F36" i="29"/>
  <c r="F35" i="29"/>
  <c r="F34" i="29"/>
  <c r="F33" i="29"/>
  <c r="F32" i="29"/>
  <c r="F31" i="29"/>
  <c r="F30" i="29"/>
  <c r="F29" i="29"/>
  <c r="F28" i="29"/>
  <c r="B28" i="29"/>
  <c r="F27" i="29"/>
  <c r="F26" i="29"/>
  <c r="B26" i="29"/>
  <c r="F25" i="29"/>
  <c r="B25" i="29"/>
  <c r="F24" i="29"/>
  <c r="F23" i="29"/>
  <c r="F22" i="29"/>
  <c r="F21" i="29"/>
  <c r="F20" i="29"/>
  <c r="F18" i="29"/>
  <c r="F17" i="29"/>
  <c r="F16" i="29"/>
  <c r="F15" i="29"/>
  <c r="F14" i="29"/>
  <c r="F13" i="29"/>
  <c r="F12" i="29"/>
  <c r="F102" i="32" l="1"/>
  <c r="F69" i="31"/>
  <c r="F79" i="31"/>
  <c r="F64" i="31"/>
  <c r="F72" i="31"/>
  <c r="D119" i="31"/>
  <c r="F119" i="31" s="1"/>
  <c r="F46" i="31"/>
  <c r="F57" i="31"/>
  <c r="F516" i="29"/>
  <c r="F595" i="29" s="1"/>
  <c r="D355" i="29"/>
  <c r="F355" i="29" s="1"/>
  <c r="F452" i="29"/>
  <c r="F593" i="29" s="1"/>
  <c r="F19" i="29"/>
  <c r="F581" i="29" s="1"/>
  <c r="F573" i="29"/>
  <c r="F597" i="29" s="1"/>
  <c r="F65" i="29"/>
  <c r="F100" i="29"/>
  <c r="F188" i="29" s="1"/>
  <c r="F585" i="29" s="1"/>
  <c r="F42" i="31"/>
  <c r="F44" i="31"/>
  <c r="F72" i="29"/>
  <c r="D121" i="29"/>
  <c r="F121" i="29" s="1"/>
  <c r="D79" i="29"/>
  <c r="F254" i="29"/>
  <c r="F587" i="29" s="1"/>
  <c r="F299" i="29"/>
  <c r="F42" i="29"/>
  <c r="D54" i="29"/>
  <c r="F54" i="29" s="1"/>
  <c r="F53" i="31" l="1"/>
  <c r="F55" i="31" s="1"/>
  <c r="F105" i="31" s="1"/>
  <c r="F107" i="31" s="1"/>
  <c r="F159" i="31" s="1"/>
  <c r="F161" i="31" s="1"/>
  <c r="D361" i="29"/>
  <c r="F361" i="29" s="1"/>
  <c r="F377" i="29" s="1"/>
  <c r="F591" i="29" s="1"/>
  <c r="F319" i="29"/>
  <c r="F589" i="29" s="1"/>
  <c r="D58" i="29"/>
  <c r="F58" i="29" s="1"/>
  <c r="F79" i="29"/>
  <c r="D86" i="29"/>
  <c r="F86" i="29" s="1"/>
  <c r="F90" i="29" l="1"/>
  <c r="F583" i="29" s="1"/>
  <c r="F605" i="29" s="1"/>
  <c r="F612" i="29" s="1"/>
</calcChain>
</file>

<file path=xl/sharedStrings.xml><?xml version="1.0" encoding="utf-8"?>
<sst xmlns="http://schemas.openxmlformats.org/spreadsheetml/2006/main" count="4322" uniqueCount="1630">
  <si>
    <t>ITEM</t>
  </si>
  <si>
    <t>DESCRIPTION</t>
  </si>
  <si>
    <t>UNIT</t>
  </si>
  <si>
    <t>B</t>
  </si>
  <si>
    <t>M</t>
  </si>
  <si>
    <t>No.</t>
  </si>
  <si>
    <t>C</t>
  </si>
  <si>
    <t>D</t>
  </si>
  <si>
    <t>E</t>
  </si>
  <si>
    <t>H</t>
  </si>
  <si>
    <t>F</t>
  </si>
  <si>
    <t>I</t>
  </si>
  <si>
    <t>Ground beam</t>
  </si>
  <si>
    <t>No</t>
  </si>
  <si>
    <t>A</t>
  </si>
  <si>
    <t>G</t>
  </si>
  <si>
    <t>J</t>
  </si>
  <si>
    <t>K</t>
  </si>
  <si>
    <t>L</t>
  </si>
  <si>
    <t>Floor Finishes</t>
  </si>
  <si>
    <t>Kg</t>
  </si>
  <si>
    <t>ITEM NO.</t>
  </si>
  <si>
    <t>AMOUNT (US$)</t>
  </si>
  <si>
    <t xml:space="preserve">Load, wheel and cart deposit and spread surplus excavated </t>
  </si>
  <si>
    <t xml:space="preserve">material where directed on site at a distance not exceeding  </t>
  </si>
  <si>
    <t>100 meters</t>
  </si>
  <si>
    <t>LS</t>
  </si>
  <si>
    <t xml:space="preserve">Excavations including maintaining and supporting sides </t>
  </si>
  <si>
    <t>and keeping free from water, mud and fallen material</t>
  </si>
  <si>
    <t>Disposal</t>
  </si>
  <si>
    <t xml:space="preserve">Return, fill and ram selected excavated material around </t>
  </si>
  <si>
    <t>foundations</t>
  </si>
  <si>
    <t>Hardcore or other approved filling, as described</t>
  </si>
  <si>
    <t xml:space="preserve">300mm thick well compacted hardcore filling blinded with </t>
  </si>
  <si>
    <t xml:space="preserve">25mm thick quarry dust layer to receive surface bed </t>
  </si>
  <si>
    <t>SM</t>
  </si>
  <si>
    <t xml:space="preserve"> </t>
  </si>
  <si>
    <t>Anti-termite treatment</t>
  </si>
  <si>
    <t xml:space="preserve">Gladiator or equal and approved chemical anti-termite </t>
  </si>
  <si>
    <t xml:space="preserve">treatment, executed complete by an approved specialist </t>
  </si>
  <si>
    <t>Damp-proof membrane</t>
  </si>
  <si>
    <t xml:space="preserve">1000 gauge polythene or other equal and approved </t>
  </si>
  <si>
    <t xml:space="preserve">damp-proof membrane, laid over blinded hardcore </t>
  </si>
  <si>
    <t>(m.s) with 300mm side and end laps (measured</t>
  </si>
  <si>
    <t>nett-allow for laps)</t>
  </si>
  <si>
    <t>Plain concrete class 15 in:</t>
  </si>
  <si>
    <t>necessary formwork</t>
  </si>
  <si>
    <t>Reinforcement, as described:-[PROVISIONAL]</t>
  </si>
  <si>
    <t>High yield square twisted reinforcement bars to B.S 4461</t>
  </si>
  <si>
    <t xml:space="preserve">Fabric ref. A142 weighing 2.22kg/ sq.metre, in surface </t>
  </si>
  <si>
    <t>bed</t>
  </si>
  <si>
    <t>Sawn formwork as described to:-</t>
  </si>
  <si>
    <t>LM</t>
  </si>
  <si>
    <t>US$</t>
  </si>
  <si>
    <t xml:space="preserve">200x400mm hollow block walling bedded and jointed in </t>
  </si>
  <si>
    <t>cement and sand (1:4) mortar, reinforcement with and</t>
  </si>
  <si>
    <t xml:space="preserve">including 25mm wide x 20 gauge hoop iron at every </t>
  </si>
  <si>
    <t>alternate course as described in:</t>
  </si>
  <si>
    <t>15 mm cement and sand (1:3) render, finished with</t>
  </si>
  <si>
    <t>woodfloat to:-</t>
  </si>
  <si>
    <t>Concrete or masonry surfaces internally and externally</t>
  </si>
  <si>
    <t>Cement and sand (1:3) screeds, backings, beds etc</t>
  </si>
  <si>
    <t>DOORS</t>
  </si>
  <si>
    <t>MAIN SUMMARY</t>
  </si>
  <si>
    <t>PAGE</t>
  </si>
  <si>
    <t>TOTAL  CARRIED TO GRAND SUMMARY</t>
  </si>
  <si>
    <t>SECTION 1</t>
  </si>
  <si>
    <t>PRELIMINARIES</t>
  </si>
  <si>
    <t>SPECIAL NOTES</t>
  </si>
  <si>
    <t>The Contractor is required to check the numbers of the pages and should any be found to be missing or</t>
  </si>
  <si>
    <t>in duplicate or the figures or writing indistinct, they must inform the Quantity Surveyors at once and have</t>
  </si>
  <si>
    <t xml:space="preserve">the same rectified.  Should the Contractor be in doubt about the precise meaning of any item, word or </t>
  </si>
  <si>
    <t>figure, for any reason whatsoever, or observe any apparent omission of words or figures they must inform</t>
  </si>
  <si>
    <t>the Quantity Surveyor in order that the correct meaning may be decided upon before the date for the</t>
  </si>
  <si>
    <t>submission of the Tender.</t>
  </si>
  <si>
    <t>No liability whatever will be admitted nor claim allowed in respect of errors in the Contractor's Tender</t>
  </si>
  <si>
    <t xml:space="preserve">Any doubt or obscurity as to the meaning or intention of any part of the tender documents, or any </t>
  </si>
  <si>
    <t xml:space="preserve">The Contractor shall not alter or otherwise qualify the text of these Bills of Quantities. Any alteration </t>
  </si>
  <si>
    <t xml:space="preserve">The Contractor shall be deemed to have made allowance in their prices generally to cover items of  </t>
  </si>
  <si>
    <t xml:space="preserve">All items of measured work shall be priced in detail and tenders containing lump sums to cover trades or </t>
  </si>
  <si>
    <t>groups of work must be broken down to show prices for each item before they will be accepted.</t>
  </si>
  <si>
    <t>Lump sums to cover items of Preliminaries shall likewise be broken down if so required.</t>
  </si>
  <si>
    <t>In no case will any expenses incurred by Contractors in preparation of this Tender be reimbursed.</t>
  </si>
  <si>
    <t xml:space="preserve">The copyright of these Bills of Quantities is vested in the Quantity Surveyors and no part thereof may </t>
  </si>
  <si>
    <t>be reproduced without their express permission given in writing.</t>
  </si>
  <si>
    <t xml:space="preserve">The Contractor is solely responsible for the accurate ordering of materials in accordance with the </t>
  </si>
  <si>
    <t>Drawings and Architect's instructions and no claims for any loss or expense will be entertained for</t>
  </si>
  <si>
    <t>orders for materials based upon the Bills of Quantities.</t>
  </si>
  <si>
    <t xml:space="preserve">The Bills of Quantities must be priced in US Dollar currency, i.e. US Dollars and Cents.   </t>
  </si>
  <si>
    <t>The tender documents must be priced in ink.</t>
  </si>
  <si>
    <t>INDEX</t>
  </si>
  <si>
    <t>SECTION NO. 1</t>
  </si>
  <si>
    <t>PRELIMINARIES AND GENERAL DESCRIPTIONS</t>
  </si>
  <si>
    <t>SECTION NO. 2</t>
  </si>
  <si>
    <t>SECTION NO. 3</t>
  </si>
  <si>
    <t>SECTION NO. 4</t>
  </si>
  <si>
    <t>GRAND SUMMARY</t>
  </si>
  <si>
    <t xml:space="preserve"> SECTION NO. 1</t>
  </si>
  <si>
    <t>PRELIMINARY PARTICULARS</t>
  </si>
  <si>
    <t>PARTIES</t>
  </si>
  <si>
    <t>The "Employer" is</t>
  </si>
  <si>
    <t>INTERNATIONAL ORGANIZATION FOR MIGRATION</t>
  </si>
  <si>
    <t xml:space="preserve">For the purpose of the works which are under the control of the consultants above, the </t>
  </si>
  <si>
    <t xml:space="preserve">respective consultants shall be deemed to be invested with the duties and be representatives </t>
  </si>
  <si>
    <t xml:space="preserve">of the Architect. </t>
  </si>
  <si>
    <t>SITE</t>
  </si>
  <si>
    <t>The site of the works shall be used solely for the purpose of executing and completing the</t>
  </si>
  <si>
    <t xml:space="preserve"> Contract to the satisfaction of the Architect.</t>
  </si>
  <si>
    <t xml:space="preserve">The Contractor shall obtain the Architect's approval for the siting of all temporary storage </t>
  </si>
  <si>
    <t>areas for materials.</t>
  </si>
  <si>
    <t xml:space="preserve">The Contractors shall visit the site to acquaint themselves with its nature and position, the </t>
  </si>
  <si>
    <t xml:space="preserve">nature of the ground, sub- strata and other local conditions, position of power and water </t>
  </si>
  <si>
    <t xml:space="preserve">supplies, access roads or any other limitations, and no claims for extras will be considered </t>
  </si>
  <si>
    <t>on account of lack of knowledge in this respect.</t>
  </si>
  <si>
    <t xml:space="preserve">The Contractor's attention is drawn to the fact that they shall confine themselves to the area </t>
  </si>
  <si>
    <t>necessary for executing the works as instructed by the Architect.</t>
  </si>
  <si>
    <t xml:space="preserve">The contractor must obtain the Architect's approval and directions regarding the use of any </t>
  </si>
  <si>
    <t xml:space="preserve">materials found on the Site. Any such material utilized in the execution of the Contract shall be </t>
  </si>
  <si>
    <t xml:space="preserve">measured and value assessed by the Quantity Surveyor and the amount credited to the </t>
  </si>
  <si>
    <t xml:space="preserve">Employer.   </t>
  </si>
  <si>
    <t>Carried To Collection</t>
  </si>
  <si>
    <t xml:space="preserve"> GENERAL MATTERS</t>
  </si>
  <si>
    <t>SUFFICIENCY OF TENDER</t>
  </si>
  <si>
    <t xml:space="preserve">The Contractor shall be deemed to have satisfied themselves before tendering as to the </t>
  </si>
  <si>
    <t xml:space="preserve">correctness and sufficiency of their Tender for the Works and of the rates and prices stated </t>
  </si>
  <si>
    <t xml:space="preserve">in the priced Bills of Quantities, which rates and prices shall cover all their obligations under the </t>
  </si>
  <si>
    <t>Contract and all matters and things necessary for the proper completion and maintenance of</t>
  </si>
  <si>
    <t xml:space="preserve"> the Works.</t>
  </si>
  <si>
    <t>STAMP CHARGES</t>
  </si>
  <si>
    <t xml:space="preserve">The Contractor shall allow for the payment of all Stamp Charges in connection with the Surety </t>
  </si>
  <si>
    <t>Bond and Contract Agreement.</t>
  </si>
  <si>
    <t>DEFINITIONS AND ABBREVIATIONS</t>
  </si>
  <si>
    <t>Terms used in these Bills of Quantities shall be interpreted as follows:</t>
  </si>
  <si>
    <t>"Approved"</t>
  </si>
  <si>
    <t>shall mean approved by the Architect.</t>
  </si>
  <si>
    <t xml:space="preserve">     </t>
  </si>
  <si>
    <t>"as directed"</t>
  </si>
  <si>
    <t xml:space="preserve">shall mean as directed by the Architect or any other consultant in the contract. </t>
  </si>
  <si>
    <t>"BS"</t>
  </si>
  <si>
    <t>Shall mean the current British Standard Specification published by the British</t>
  </si>
  <si>
    <t>Standards Institution, 2 Park Street, London W.1, England.</t>
  </si>
  <si>
    <t>"CM"</t>
  </si>
  <si>
    <t>shall mean Cubic Meters.</t>
  </si>
  <si>
    <t>"SM"</t>
  </si>
  <si>
    <t>shall mean Square Meters.</t>
  </si>
  <si>
    <t xml:space="preserve">"LM"        </t>
  </si>
  <si>
    <t>shall mean Linear Meters.</t>
  </si>
  <si>
    <t>"mm"</t>
  </si>
  <si>
    <t>shall mean Millimeters.</t>
  </si>
  <si>
    <t>"Kg"</t>
  </si>
  <si>
    <t>shall mean Kilograms.</t>
  </si>
  <si>
    <t>"No."</t>
  </si>
  <si>
    <t>shall mean Number.</t>
  </si>
  <si>
    <t>"m.s"</t>
  </si>
  <si>
    <t>shall mean Measured separately.</t>
  </si>
  <si>
    <t>"Ditto "</t>
  </si>
  <si>
    <t>shall mean as described before or as above described.</t>
  </si>
  <si>
    <t>PROGRESS SCHEDULE</t>
  </si>
  <si>
    <t xml:space="preserve">The Contractor shall, upon receiving instructions to proceed with the work, draw up a Time </t>
  </si>
  <si>
    <t xml:space="preserve">and Progress Schedule setting out the order in which the Works are to be carried out with the </t>
  </si>
  <si>
    <t xml:space="preserve">appropriate dates thereof. This Time and Progress Schedule is to be agreed with the Architect </t>
  </si>
  <si>
    <t xml:space="preserve">and no deviation from the order set out in this Schedule will be permitted without the written </t>
  </si>
  <si>
    <t xml:space="preserve">consent of the Architect. The Main Contractor will be responsible for arranging the above </t>
  </si>
  <si>
    <t xml:space="preserve">programme with all Sub-Contractors including the Nominated Sub-Contractors and Nominated </t>
  </si>
  <si>
    <t xml:space="preserve">Suppliers. </t>
  </si>
  <si>
    <t>FIGURED DIMENSIONS</t>
  </si>
  <si>
    <t xml:space="preserve">Figured dimensions are to be followed in preference to dimensions scaled from the Drawings; </t>
  </si>
  <si>
    <t xml:space="preserve">but whenever possible dimensions are to be taken on the Site or from the Buildings. Before </t>
  </si>
  <si>
    <t xml:space="preserve">any work is commenced by Sub-Contractors or Specialist Firms, dimensions must be checked </t>
  </si>
  <si>
    <t xml:space="preserve">on the Site and/or buildings and agreed with the Contractor, irrespective of the comparable </t>
  </si>
  <si>
    <t xml:space="preserve">dimensions shown on the Drawings. The Contractor shall be responsible for the accuracy of </t>
  </si>
  <si>
    <t>such dimensions.</t>
  </si>
  <si>
    <t>PROVISIONAL WORK</t>
  </si>
  <si>
    <t>All "provisional" and other work liable to adjustment under this Contract shall be left uncovered</t>
  </si>
  <si>
    <t xml:space="preserve">for a reasonable time to allow all measurements needed for such adjustment to be taken by </t>
  </si>
  <si>
    <t xml:space="preserve">the Quantity Surveyor. Immediately the work is ready for measurement, the Contractor shall </t>
  </si>
  <si>
    <t>give notice to the Quantity Surveyor.</t>
  </si>
  <si>
    <t xml:space="preserve">If the Contractor makes default in these respects he shall, if the Architect so directs, uncover </t>
  </si>
  <si>
    <t>the work at his own expense to enable the measurements to be taken.</t>
  </si>
  <si>
    <t>EXISTING SERVICES</t>
  </si>
  <si>
    <t xml:space="preserve">Prior to commencement of any work the Contractor is to ascertain from the relevant </t>
  </si>
  <si>
    <t xml:space="preserve">Authorities the exact position, depth and level of all existing electric cables, water pipes or </t>
  </si>
  <si>
    <t xml:space="preserve">other services in the area and they shall make whatever provisions may be required by the </t>
  </si>
  <si>
    <t xml:space="preserve">Authorities concerned for the support and protection of such services. Any damage or </t>
  </si>
  <si>
    <t xml:space="preserve">disturbance caused to any services shall be reported immediately to the Architect and the </t>
  </si>
  <si>
    <t>relevant Authority and shall be made good to their satisfaction at the Contractor's expense.</t>
  </si>
  <si>
    <t>TRANSPORT TO AND FROM THE SITE</t>
  </si>
  <si>
    <t xml:space="preserve">The Contractor shall include in their prices for the transport of materials, workmen, etc., to and </t>
  </si>
  <si>
    <t xml:space="preserve">from the Site of the proposed Works, at such hours and by such routes as are permitted by </t>
  </si>
  <si>
    <t>the Authorities.</t>
  </si>
  <si>
    <t>OVERTIME</t>
  </si>
  <si>
    <t xml:space="preserve">The Contractor shall allow in their tender for any extra costs for overtime working they </t>
  </si>
  <si>
    <t>consider will be necessary in order to complete the works by the contract Date of Completion.</t>
  </si>
  <si>
    <t xml:space="preserve">If during the course of the Contract overtime is worked for a specific purpose in accordance </t>
  </si>
  <si>
    <t xml:space="preserve">with a written instruction issued by the Architect,  the Contractor will be reimbursed in respect </t>
  </si>
  <si>
    <t xml:space="preserve">of such overtime to the extent only of the additional net cost of unproductive time payable </t>
  </si>
  <si>
    <t>over and above the basic hourly rates as laid down by the Regulations of Wages and</t>
  </si>
  <si>
    <t xml:space="preserve">Conditions of Employment Act, Building and Construction Industry Wages council and </t>
  </si>
  <si>
    <t>excluding any bonuses, profits and overheads.</t>
  </si>
  <si>
    <t>PUBLIC AND PRIVATE ROADS, PAVEMENTS, ETC.</t>
  </si>
  <si>
    <t xml:space="preserve">The Contractor will be required to make good, at their own expense, any damage they may </t>
  </si>
  <si>
    <t xml:space="preserve">cause to the present road surfaces and pavements within or beyond the boundary of the Site, </t>
  </si>
  <si>
    <t xml:space="preserve">during the period of the Works.  In particular, all existing trees, shrubs, plants, etc., which may </t>
  </si>
  <si>
    <t xml:space="preserve">be destroyed or damaged during the progress of the Works are to be made good by the </t>
  </si>
  <si>
    <t>Contractor to the approval of the Architect.</t>
  </si>
  <si>
    <t>POLICE REGULATIONS</t>
  </si>
  <si>
    <t xml:space="preserve">The Contractor is to allow for complying with all instructions and regulations of the </t>
  </si>
  <si>
    <t>Police Authorities.</t>
  </si>
  <si>
    <t>CONTRACTORS' SUPERINTENDENCE</t>
  </si>
  <si>
    <t xml:space="preserve">The Contractor shall constantly keep on the Works a literate English-speaking Agent or </t>
  </si>
  <si>
    <t xml:space="preserve">Representative, competent and experienced in the kind of work involved, who shall give </t>
  </si>
  <si>
    <t xml:space="preserve">his whole time to the superintendence of the Works.  Such Agent or Representative shall </t>
  </si>
  <si>
    <t xml:space="preserve">receive on behalf of the Contractor, directions and instructions from the Architect and such </t>
  </si>
  <si>
    <t xml:space="preserve">directions and instructions shall be deemed given to the Contractor in accordance with the </t>
  </si>
  <si>
    <t xml:space="preserve">Conditions of Contract. The Agent shall not be replaced without the specific approval of the </t>
  </si>
  <si>
    <t>Architect.</t>
  </si>
  <si>
    <t xml:space="preserve">It is to be a specific condition of this Contract that the successful Tenderer shall provide </t>
  </si>
  <si>
    <t xml:space="preserve">on site throughout the period from the completion of the substructure to the Date for </t>
  </si>
  <si>
    <t xml:space="preserve">Practical Completion a suitably qualified, experienced and competent person to ensure </t>
  </si>
  <si>
    <t xml:space="preserve">that the works are carried out to the standard required by the specification and detailed </t>
  </si>
  <si>
    <t xml:space="preserve">on the Drawings; and shall ensure that upon any termination of employment a suitable </t>
  </si>
  <si>
    <t>replacement is found.</t>
  </si>
  <si>
    <t xml:space="preserve">Before the Tenderer's offer is accepted the Architect will personally interview the Contractor's </t>
  </si>
  <si>
    <t>proposed Representative.  A curriculum vitae of past experience and qualifications must be</t>
  </si>
  <si>
    <t xml:space="preserve"> provided for the Architect's scrutiny.</t>
  </si>
  <si>
    <t>The Architect's decision will be final regarding the suitability of the proposed Representative.</t>
  </si>
  <si>
    <t>WATER</t>
  </si>
  <si>
    <t xml:space="preserve">All water shall be fresh, clean and pure, free from earthy vegetable or organic matter, acid or </t>
  </si>
  <si>
    <t>alkaline substance in solution or suspension.</t>
  </si>
  <si>
    <t xml:space="preserve">The Contractor shall provide at their own risk and cost all water for use in connection with the </t>
  </si>
  <si>
    <t xml:space="preserve">Works (including the work of Sub-Contractors). The Contractor shall provide at their own </t>
  </si>
  <si>
    <t xml:space="preserve">expense all temporary distribution pipes, storage tanks, meters, etc., and they shall clear </t>
  </si>
  <si>
    <t>away same upon completion of the Works.</t>
  </si>
  <si>
    <t>LIGHTING AND POWER</t>
  </si>
  <si>
    <t xml:space="preserve">The Contractor shall provide at their own risk and cost all artificial lighting and power for use </t>
  </si>
  <si>
    <t xml:space="preserve">on the Works, including all Sub-Contractors' and Specialists' requirements and including all </t>
  </si>
  <si>
    <t>temporary connections, wiring, fittings, etc., and clearing away on completion. The Contractor</t>
  </si>
  <si>
    <t xml:space="preserve"> shall pay all fees and obtain all permits in connection therewith.</t>
  </si>
  <si>
    <t>SAFETY</t>
  </si>
  <si>
    <t xml:space="preserve">In particular there shall  be proper provision of planked footways and guard-rails to scaffolding, </t>
  </si>
  <si>
    <t xml:space="preserve">etc.; protection against falling materials and tools and the Site shall be kept tidy and clear of </t>
  </si>
  <si>
    <t>dangerous rubbish.</t>
  </si>
  <si>
    <t>The Architect shall be empowered to suspend work on the Site should he consider these</t>
  </si>
  <si>
    <t>conditions are not being observed, and no claim arising from such a suspension will be allowed.</t>
  </si>
  <si>
    <t>PROTECTIVE CLOTHING</t>
  </si>
  <si>
    <t xml:space="preserve">The Contractor shall provide all protective or any other special  clothing or equipment for their </t>
  </si>
  <si>
    <t xml:space="preserve">employees that may be necessary. </t>
  </si>
  <si>
    <t xml:space="preserve">These shall include, inter-alia, safety helmets, gloves, goggles, earmuffs, gumboots, steel </t>
  </si>
  <si>
    <t>toed boots, overalls, etc according to the type of work. The Contractor shall ensure</t>
  </si>
  <si>
    <t>that all safety and protective gear are worn by all staff on site at all times</t>
  </si>
  <si>
    <t>MATERIALS AND WORKMANSHIP</t>
  </si>
  <si>
    <t>GENERALLY</t>
  </si>
  <si>
    <t xml:space="preserve">All materials shall be new unless otherwise directed or permitted by the Architect and in all </t>
  </si>
  <si>
    <t xml:space="preserve">cases where the quality of goods or materials is not described or otherwise specified, is to be </t>
  </si>
  <si>
    <t xml:space="preserve">the best quality obtainable in the ordinary meaning of the word "best" and not merely a trade </t>
  </si>
  <si>
    <t>signification of that word.</t>
  </si>
  <si>
    <t xml:space="preserve">All materials and workmanship shall, unless otherwise specified or described, conform to the </t>
  </si>
  <si>
    <t xml:space="preserve">appropriate Kenya Bureau of Standards or British Standards Institution Specification current </t>
  </si>
  <si>
    <t>at the date of tender.</t>
  </si>
  <si>
    <t xml:space="preserve">The Contractor shall order all materials to be obtained from overseas immediately after the </t>
  </si>
  <si>
    <t xml:space="preserve">Contract is signed and shall also order materials to be obtained from local sources as early as </t>
  </si>
  <si>
    <t>necessary to ensure that such materials are on Site when required for use in the Works.</t>
  </si>
  <si>
    <t xml:space="preserve">The Contractor shall be responsible for and shall replace or make good at their own expense </t>
  </si>
  <si>
    <t>any materials lost or damaged.</t>
  </si>
  <si>
    <t xml:space="preserve">The Works throughout shall be executed by skilled workmen well versed in their respective </t>
  </si>
  <si>
    <t>trades.</t>
  </si>
  <si>
    <t>REJECTED WORKMANSHIP OR MATERIALS</t>
  </si>
  <si>
    <t xml:space="preserve">Any workmanship or materials not complying with the specific requirements or approved </t>
  </si>
  <si>
    <t xml:space="preserve">samples or which have been damaged, contaminated or have deteriorated, must immediately </t>
  </si>
  <si>
    <t>be removed from the Site and replaced at the Contractor's expense, as required.</t>
  </si>
  <si>
    <t>PROPRIETARY MATERIALS</t>
  </si>
  <si>
    <t xml:space="preserve">Where proprietary materials are specified herein-after the Contractor may propose the use of </t>
  </si>
  <si>
    <t>materials of other manufacture but equal quality for approval by the Architect.</t>
  </si>
  <si>
    <t xml:space="preserve">All materials and goods, where specified to be obtained from a particular manufacturer or </t>
  </si>
  <si>
    <t xml:space="preserve">         </t>
  </si>
  <si>
    <t>supplier are to be used or fixed strictly in accordance with their instructions.</t>
  </si>
  <si>
    <t>SAMPLES</t>
  </si>
  <si>
    <t xml:space="preserve">The Contractor shall furnish at the earliest possible opportunity before work commences and </t>
  </si>
  <si>
    <t xml:space="preserve">at his own cost, any samples of materials or workman-ship that may be called for by the </t>
  </si>
  <si>
    <t xml:space="preserve">Architect for his approval or rejection, and any further samples in the case of rejection until </t>
  </si>
  <si>
    <t xml:space="preserve">such samples are approved by the Architect and such samples, when approved, shall be the </t>
  </si>
  <si>
    <t>minimum standard for the work to which they apply.</t>
  </si>
  <si>
    <t>CONCRETE TESTS</t>
  </si>
  <si>
    <t xml:space="preserve">Concrete test cubes I.e. per set of three as later described, including testing fees, labour </t>
  </si>
  <si>
    <t>and materials, making moulds, transport and handling etc.. and ensuing copies of tests</t>
  </si>
  <si>
    <t xml:space="preserve"> are promptly dispatched to the Architect's and Quantity Surveyor's offices.  </t>
  </si>
  <si>
    <t>Successful tests only (Provisional)</t>
  </si>
  <si>
    <t>TEMPORARY WORKS</t>
  </si>
  <si>
    <t>SPACE AND SERVICES FOR THE ARCHITECT</t>
  </si>
  <si>
    <t xml:space="preserve">The Contractor shall provide where directed within the site, site offices and clean toilet facilities </t>
  </si>
  <si>
    <t>for the sole use of the Architect and their representatives to the satisfaction of the Local</t>
  </si>
  <si>
    <t xml:space="preserve">Authorities. The offices shall be provided with adequate furniture and the contractor shall </t>
  </si>
  <si>
    <t xml:space="preserve">provide the services of a sweeper, pay all charges and keep the facilities in a clean and </t>
  </si>
  <si>
    <t xml:space="preserve">sanitary condition during the whole period of the Works.  In particular, the Contractor is to </t>
  </si>
  <si>
    <t xml:space="preserve">note that the station will continue with operations during the period of the works and a </t>
  </si>
  <si>
    <t xml:space="preserve">separate office and store shall be provided for full time use by the station dealer. Equally, </t>
  </si>
  <si>
    <t xml:space="preserve">separate sanitary amenities shall be provided for the station staff to the satisfaction of the </t>
  </si>
  <si>
    <t>Architect and local authorities.</t>
  </si>
  <si>
    <t xml:space="preserve">TELEPHONE                             </t>
  </si>
  <si>
    <t xml:space="preserve">The Contractor shall provide a telephone connection to the town exchange for the period of </t>
  </si>
  <si>
    <t xml:space="preserve">the Works, and shall pay all fees and rental for the same. The telephone connection shall </t>
  </si>
  <si>
    <t>remain on site until completion of the works.</t>
  </si>
  <si>
    <t>SANITATION</t>
  </si>
  <si>
    <t xml:space="preserve">The Contractor shall make arrangements for the necessary toilet facilities for their staff and </t>
  </si>
  <si>
    <t xml:space="preserve">workmen to the requirements and satisfaction of the Health authorities and maintain the same </t>
  </si>
  <si>
    <t xml:space="preserve">in a thoroughly clean and sanitary condition and pay all conservancy fees during the period of </t>
  </si>
  <si>
    <t xml:space="preserve">the Works and remove when no longer required.  </t>
  </si>
  <si>
    <t>PLANT, TOOLS AND SCAFFOLDING</t>
  </si>
  <si>
    <t xml:space="preserve">The Contractor shall provide all necessary hoists, tackle, plant, vehicles, tools and appliances </t>
  </si>
  <si>
    <t xml:space="preserve">of on every description for the due and satisfactory completion of the Works and shall remove </t>
  </si>
  <si>
    <t>same completion.</t>
  </si>
  <si>
    <t xml:space="preserve">The Contractor shall provide, erect and maintain all temporary scaffolding, sufficiently strong </t>
  </si>
  <si>
    <t xml:space="preserve">and efficient for the due performance of the Works, including Sub-contract Works, provide </t>
  </si>
  <si>
    <t xml:space="preserve">special scaffolding as and when required during the Works and remove on completion and </t>
  </si>
  <si>
    <t>make good.</t>
  </si>
  <si>
    <t xml:space="preserve">Such scaffolding shall be constructed of tubular steel or timber of sufficient scantlings and be </t>
  </si>
  <si>
    <t>provided with planked footways and guard-rails to approval.</t>
  </si>
  <si>
    <t xml:space="preserve">All such plant, tools and scaffolding shall comply with all regulations whether general or local, in </t>
  </si>
  <si>
    <t>force throughout the period of the Contract and shall be altered or adapted during the Contract</t>
  </si>
  <si>
    <t>as may be necessary to comply with any amendments in or additions to such regulations.</t>
  </si>
  <si>
    <t xml:space="preserve">Scaffolding is not measured hereinafter, and the Contractor must allow here or in his rates for </t>
  </si>
  <si>
    <t>the above.</t>
  </si>
  <si>
    <t>EXISTING AND ADJACENT PROPERTY</t>
  </si>
  <si>
    <t xml:space="preserve">The Contractor must take all steps necessary to safeguard existing and adjacent property, </t>
  </si>
  <si>
    <t xml:space="preserve">make good at their own expense any damage to persons or property caused thereon, and </t>
  </si>
  <si>
    <t>hold the Employer indemnified against any such claim arising.</t>
  </si>
  <si>
    <t xml:space="preserve">The Contractor will be held fully responsible for the safety of the existing and adjacent buildings </t>
  </si>
  <si>
    <t>and for any damage caused in consequence of these Works. They must reinstate all damages</t>
  </si>
  <si>
    <t>at his own expense and indemnify the Employer against any loss.</t>
  </si>
  <si>
    <t xml:space="preserve">The Contractor must take such steps and exercise such care and diligence as to minimize </t>
  </si>
  <si>
    <t xml:space="preserve">nuisance from dust, noise or any other cause to the occupiers of the existing and adjacent </t>
  </si>
  <si>
    <t xml:space="preserve">property. </t>
  </si>
  <si>
    <t>HOARDING</t>
  </si>
  <si>
    <t xml:space="preserve">The Contractor shall enclose the site areas under which work is carried out, with </t>
  </si>
  <si>
    <t>1.80 meter high barbed wire fence comprising treated blue gum poles at centres not</t>
  </si>
  <si>
    <t>exceeding 3.0meters and 6No barbed wire strands at equal spacing</t>
  </si>
  <si>
    <t>The contractors attention is drawn to the fact that some areas of the site are</t>
  </si>
  <si>
    <t>already built up and shall be in use during the currency of this project. As such</t>
  </si>
  <si>
    <t>the contractor must allow for keeping his/her employees from interfering with</t>
  </si>
  <si>
    <t>such other users and preventing and minimizing any nuisance arising from dust,</t>
  </si>
  <si>
    <t>noise or by way of trespass.</t>
  </si>
  <si>
    <r>
      <t>Allow for Provisional length of 100 meters @</t>
    </r>
    <r>
      <rPr>
        <u/>
        <sz val="11"/>
        <rFont val="Tahoma"/>
        <family val="2"/>
      </rPr>
      <t xml:space="preserve">                 </t>
    </r>
    <r>
      <rPr>
        <sz val="11"/>
        <rFont val="Tahoma"/>
        <family val="2"/>
      </rPr>
      <t>(tenderer to insert rate and extend)</t>
    </r>
  </si>
  <si>
    <t>WATCHING AND LIGHTING</t>
  </si>
  <si>
    <t xml:space="preserve">The Contractor shall provide at their risk and cost all watching and lighting as necessary to </t>
  </si>
  <si>
    <t>safeguard the Works, plant and materials against damage and theft.</t>
  </si>
  <si>
    <t>SIGNBOARD</t>
  </si>
  <si>
    <t xml:space="preserve">The Signboard and lettering on same for the display of the General and Sub-Contractors' </t>
  </si>
  <si>
    <t>names shall be of an approved size with the Employer's name painted thereon. The Architect's</t>
  </si>
  <si>
    <t xml:space="preserve">Quantity Surveyor's and other Consultants' names shall be printed in 50 mm letters all to the </t>
  </si>
  <si>
    <t xml:space="preserve">Architect's approved design. No other signboard or advertising will be permitted without prior </t>
  </si>
  <si>
    <t>permission from the Architect.</t>
  </si>
  <si>
    <t>PRIME COST RATES</t>
  </si>
  <si>
    <t xml:space="preserve">Where description of items include a P.C. rate per unit this rate is to cover the net supply </t>
  </si>
  <si>
    <t xml:space="preserve">cost of the unit only.  The Contractor's price must include for the cost of the unit at the rate </t>
  </si>
  <si>
    <t>stated, plus waste, taking delivery, storage, fixing in position, profit and overheads.</t>
  </si>
  <si>
    <t xml:space="preserve">The actual net cost per unit will be adjusted within the Final Account against the P.C. rate </t>
  </si>
  <si>
    <t>stated.</t>
  </si>
  <si>
    <t>PROTECTION AND CLEANING</t>
  </si>
  <si>
    <t>PROTECTION</t>
  </si>
  <si>
    <t>The Contractor  shall  cover up  and protect  from  damage, including damage from inclement</t>
  </si>
  <si>
    <t xml:space="preserve">weather, all finished work and unfixed materials, including that of Sub-Contractors, etc., to the </t>
  </si>
  <si>
    <t xml:space="preserve">satisfaction of the Architect until the completion of the Contract.    </t>
  </si>
  <si>
    <t>CLEANING</t>
  </si>
  <si>
    <t xml:space="preserve">The Contractor shall, upon completion of the Works, at their own expense, remove and clear </t>
  </si>
  <si>
    <t xml:space="preserve">away all surplus excavated materials, plant, rubbish and unused materials and shall leave the </t>
  </si>
  <si>
    <t xml:space="preserve">whole of the Site and Works in a clean and tidy state to the satisfaction of the Architect, </t>
  </si>
  <si>
    <t xml:space="preserve">including clearing away and making good all traces of temporary access roads, offices, sheds, </t>
  </si>
  <si>
    <t>camps, etc.  Particular care shall be taken to leave clean all floors and windows and to remove</t>
  </si>
  <si>
    <t xml:space="preserve">       </t>
  </si>
  <si>
    <t xml:space="preserve">all paint and cement stains. They shall also, at the discretion of the Architect, remove all </t>
  </si>
  <si>
    <t xml:space="preserve">rubbish and dirt as it accumulates. The Contractor is to find their own dump and shall pay </t>
  </si>
  <si>
    <t>all charges in connection therewith.</t>
  </si>
  <si>
    <t xml:space="preserve"> Collection</t>
  </si>
  <si>
    <t>Brought forward from Page</t>
  </si>
  <si>
    <t>1/4</t>
  </si>
  <si>
    <t>1/5</t>
  </si>
  <si>
    <t>1/6</t>
  </si>
  <si>
    <t>1/7</t>
  </si>
  <si>
    <t>1/8</t>
  </si>
  <si>
    <t>1/9</t>
  </si>
  <si>
    <t>1/10</t>
  </si>
  <si>
    <t>1/11</t>
  </si>
  <si>
    <t>TOTAL FOR SECTION 1: PRELIMINARIES AND GENERAL DESCRIPTIONS CARRIED TO GRAND SUMMARY</t>
  </si>
  <si>
    <t>QNTY</t>
  </si>
  <si>
    <t>RATE US$</t>
  </si>
  <si>
    <t>AMT US$</t>
  </si>
  <si>
    <t>ELEMENT NO. 1 : SITE PREPARATION</t>
  </si>
  <si>
    <t>Clear site of all bushes and debris. Grab up roots and</t>
  </si>
  <si>
    <t>burn the arisings</t>
  </si>
  <si>
    <t>Item</t>
  </si>
  <si>
    <t>Total carried to summary</t>
  </si>
  <si>
    <t>$</t>
  </si>
  <si>
    <t>ELEMENT NO. 2 : SUBSTRUCTURES (PROVISIONAL)</t>
  </si>
  <si>
    <t>Top soil excavation average 200mm deep</t>
  </si>
  <si>
    <t>meters deep, starting from stripped levels</t>
  </si>
  <si>
    <t>Planking and strutting</t>
  </si>
  <si>
    <t xml:space="preserve">Allow for keeping foundations free from water, mud, fallen </t>
  </si>
  <si>
    <t>materials, etc.</t>
  </si>
  <si>
    <t xml:space="preserve">Load, wheel and cart deposit and spread surplus </t>
  </si>
  <si>
    <t xml:space="preserve">excavated material where directed on site at a </t>
  </si>
  <si>
    <t>distance not exceeding  100 meters</t>
  </si>
  <si>
    <t xml:space="preserve">50mm thick Quarry dust  blinding to surfaces of hardcore :rolled </t>
  </si>
  <si>
    <t xml:space="preserve">smooth to receive polytheen sheeting (m.s) </t>
  </si>
  <si>
    <t>under a ten-year guarantee, to surfaces of blinding</t>
  </si>
  <si>
    <t>ELEMENT NO. 3 : CONCRETE WORKS</t>
  </si>
  <si>
    <t>BEAMS</t>
  </si>
  <si>
    <t>Ring beam 1</t>
  </si>
  <si>
    <t>COLUMNS</t>
  </si>
  <si>
    <t>Columns bases</t>
  </si>
  <si>
    <t>Starter columns</t>
  </si>
  <si>
    <t>SLABS</t>
  </si>
  <si>
    <t xml:space="preserve">200mm thick surface bed laid in bays including all </t>
  </si>
  <si>
    <t>GROUND BEAM</t>
  </si>
  <si>
    <t xml:space="preserve">Y12 (Nominal Diameter 12mm) bars as main bars, </t>
  </si>
  <si>
    <t>Cross-Sectional Area (113mm2), Mass per unit length (0.888kg/m)</t>
  </si>
  <si>
    <t xml:space="preserve">R8 (Nominal Diameter 8mm) bars as rings, </t>
  </si>
  <si>
    <t>Cross-Sectional Area (50.3mm2), Mass per unit length (0.395kg/m)</t>
  </si>
  <si>
    <t>RING BEAM 1</t>
  </si>
  <si>
    <t>Ditto for Y12 as main bars</t>
  </si>
  <si>
    <t>Ditto for R8 as rings</t>
  </si>
  <si>
    <t>COLUMN BASES</t>
  </si>
  <si>
    <t>STARTER COLUMNS</t>
  </si>
  <si>
    <t xml:space="preserve">Reference A142 mesh 200 x 200 mm , weight 2.22 kgs per </t>
  </si>
  <si>
    <t>square meter ( measured net - no allowance made for laps</t>
  </si>
  <si>
    <t>(inclunding bends, tying wire and distance blocks)</t>
  </si>
  <si>
    <t>To edge of floor slab</t>
  </si>
  <si>
    <t>Ditto to sides and soffits of roof slab</t>
  </si>
  <si>
    <t>ELEMENT NO. 4 : WALLING</t>
  </si>
  <si>
    <t>cement sand mortar (1:4)</t>
  </si>
  <si>
    <t>400mm thick rubble stone foundation walling</t>
  </si>
  <si>
    <t>SUPER-STRUCTURE WALLING</t>
  </si>
  <si>
    <t>ELEMENT NO. 6 : FINISHES</t>
  </si>
  <si>
    <t xml:space="preserve">Lightweight water proofed screeds and plaster </t>
  </si>
  <si>
    <t>Painting</t>
  </si>
  <si>
    <t xml:space="preserve">Fill uneven surfaces with stucco filler to approval and apply </t>
  </si>
  <si>
    <t xml:space="preserve">two coats soft white external textured paint to: </t>
  </si>
  <si>
    <t>Plastered and rendered surfaces</t>
  </si>
  <si>
    <t>Plastered surfaces internally and externally</t>
  </si>
  <si>
    <t xml:space="preserve">Lighting Fittings </t>
  </si>
  <si>
    <t xml:space="preserve">Supply and install following lighting fixtures with all accessories </t>
  </si>
  <si>
    <t xml:space="preserve">as per the specifications and drawings and complete with lamp </t>
  </si>
  <si>
    <t xml:space="preserve">fitting and accessories of Engineer or approved make. </t>
  </si>
  <si>
    <t>150W LED floodlight</t>
  </si>
  <si>
    <t xml:space="preserve">Switches </t>
  </si>
  <si>
    <t xml:space="preserve">Socket outlets </t>
  </si>
  <si>
    <t xml:space="preserve">Supply and installation of fused shuttered switched socket outlet </t>
  </si>
  <si>
    <t xml:space="preserve">to comply with relevant BS standard (Clipsal, Orange, Crabtree/ </t>
  </si>
  <si>
    <t xml:space="preserve">Tenby/ABB or equivalent). Wiring (including supply of earth wire </t>
  </si>
  <si>
    <t xml:space="preserve">and all other material required) of above socket outlet using approved </t>
  </si>
  <si>
    <t xml:space="preserve">type 2.5mm² PVC/PVC copper cable and 2.5mm² earth wire  drawn </t>
  </si>
  <si>
    <t>through securely fixed concealed PVC conduit in a ring circuit.</t>
  </si>
  <si>
    <t>Socket outlet points</t>
  </si>
  <si>
    <t>13 A twin sockets outlet</t>
  </si>
  <si>
    <t>Cables, Cable pathways and Conduits</t>
  </si>
  <si>
    <t xml:space="preserve">Supply, install, test and commission 450/750 volts 6491X cables with </t>
  </si>
  <si>
    <t xml:space="preserve">all required accessories for proper installation and operation including </t>
  </si>
  <si>
    <t>conduits, pipes( each cable in separate conduit or pipe), cable lugs,</t>
  </si>
  <si>
    <t xml:space="preserve">ties... etc.  as shown on drawing, as per the preamble, the specifications </t>
  </si>
  <si>
    <t>and supervision engineer's requirements.</t>
  </si>
  <si>
    <t>Supply, install and connect complete 1.5 sq. mm colour-coded SC</t>
  </si>
  <si>
    <t xml:space="preserve">cables to lighting points drawn in Concealed /surface 20mm HG PVC </t>
  </si>
  <si>
    <t xml:space="preserve">conduits, complete with draw boxes, switch boxes and other necessary </t>
  </si>
  <si>
    <t>accessories.</t>
  </si>
  <si>
    <t>Supply and install two compartment floor recessed metallic electrical</t>
  </si>
  <si>
    <t xml:space="preserve">floor box with flap cover complete with lifting handle, cable cable flaps, </t>
  </si>
  <si>
    <t>ELEMENT NO. 9 : OPENINGS</t>
  </si>
  <si>
    <t>5/8</t>
  </si>
  <si>
    <t>Grand Total</t>
  </si>
  <si>
    <t>TOTAL FOR SECTION 5: CARRIED TO GRAND SUMMARY</t>
  </si>
  <si>
    <t>Column bases</t>
  </si>
  <si>
    <t xml:space="preserve">Ditto </t>
  </si>
  <si>
    <t>Ditto:</t>
  </si>
  <si>
    <t>Suspended slab</t>
  </si>
  <si>
    <t xml:space="preserve">SIGNED:  </t>
  </si>
  <si>
    <t>SIGNED:</t>
  </si>
  <si>
    <t>ROOF SLAB</t>
  </si>
  <si>
    <t>Y12 (Nominal Diameter 12mm) bars as main bars bottom 1</t>
  </si>
  <si>
    <t>SECTION NO. 5</t>
  </si>
  <si>
    <t>SECTION NO. 6</t>
  </si>
  <si>
    <t>SECTION NO. 7</t>
  </si>
  <si>
    <t>TOTAL AMOUNT CARRIED TO FORM OF TENDER</t>
  </si>
  <si>
    <t xml:space="preserve">Excavate trench for foundation not exceeding 1.50 </t>
  </si>
  <si>
    <t xml:space="preserve">50mm blinding </t>
  </si>
  <si>
    <t xml:space="preserve">Insitu concrete class 25/20 , vibrated and reinforced as described, in:- </t>
  </si>
  <si>
    <t>Columns (Height 3m)</t>
  </si>
  <si>
    <t>3m HIGH COLUMNS</t>
  </si>
  <si>
    <t>Ditto to sides of steps</t>
  </si>
  <si>
    <t>SUB-STRUCTURE WALLING</t>
  </si>
  <si>
    <t xml:space="preserve">Approved compacted hardcore fill bedded and jointed in </t>
  </si>
  <si>
    <t xml:space="preserve">200 mm thick reinforced in every third course </t>
  </si>
  <si>
    <t>Horizontal Damp Proof Course:one layer of 3-ply bituminous felt</t>
  </si>
  <si>
    <t>or other equal approved (measured nett-allow for laps)</t>
  </si>
  <si>
    <t xml:space="preserve">200mm wide; B.S. 743 Type A bitumen hessian base 150 mm laps </t>
  </si>
  <si>
    <t xml:space="preserve">(no allowance made for laps); horizontal, 1 no. layer, bedded in </t>
  </si>
  <si>
    <t>cement sand (1:3) mortar</t>
  </si>
  <si>
    <t>PCC coping above parapet wall</t>
  </si>
  <si>
    <t>ELEMENT NO. 5 :  ROOF FINISHES</t>
  </si>
  <si>
    <t>ROOF STRUCTURE (CONCRETE FLAT ROOF AREA)</t>
  </si>
  <si>
    <t xml:space="preserve">Prepare and apply APP high performance waterproofing </t>
  </si>
  <si>
    <t xml:space="preserve">membrane obtained from an approved manufacturer and </t>
  </si>
  <si>
    <t>applied according to the manufacturer's instructions</t>
  </si>
  <si>
    <t>Dress membrane round 100mm rainwater outlet (provisional)</t>
  </si>
  <si>
    <t>Rain water goods</t>
  </si>
  <si>
    <t>as storm water drainage</t>
  </si>
  <si>
    <t>Allow for GI stair fixed to wall to access roof</t>
  </si>
  <si>
    <t xml:space="preserve">25mm Thick cement/sand (1:4) screed to receive Ceramic </t>
  </si>
  <si>
    <t>floor tiles (measured separately)</t>
  </si>
  <si>
    <t xml:space="preserve">Rustic 300x300mm ceramic Tiles from approved supplier fixed </t>
  </si>
  <si>
    <t xml:space="preserve">with 'seal master 101' or equal and approved tile adhesive: </t>
  </si>
  <si>
    <t>approved detergent and apply 'Johnson wax' polish: allow for</t>
  </si>
  <si>
    <t xml:space="preserve">Floor tiles </t>
  </si>
  <si>
    <t xml:space="preserve">Skirtings; </t>
  </si>
  <si>
    <t xml:space="preserve">100mm wide with rounded junction with wall finish and coved junction </t>
  </si>
  <si>
    <t>with floor finish</t>
  </si>
  <si>
    <t>Ditto for edge of steps and slab</t>
  </si>
  <si>
    <t>Wall Finish</t>
  </si>
  <si>
    <t>Ditto to soffits of suspended slabs</t>
  </si>
  <si>
    <t>Vent grills</t>
  </si>
  <si>
    <t>ELEMENT NO. 7 : ELECTRICAL INSTALLATIONS</t>
  </si>
  <si>
    <t>5 Amps one gang one way switch</t>
  </si>
  <si>
    <t>5 Amps two gang one way switch</t>
  </si>
  <si>
    <t>ELEMENT NO. 8 : PLUMBING INSTALLATIONS</t>
  </si>
  <si>
    <t xml:space="preserve">Sanitary appliances complete with all the connections to services, </t>
  </si>
  <si>
    <t xml:space="preserve">waste, jointing to supply overflows and plugging and scewing </t>
  </si>
  <si>
    <t xml:space="preserve">to the floors. Where trade names are mentioned below, the </t>
  </si>
  <si>
    <t xml:space="preserve">reference is intended to be as a guide to the type of fitting. </t>
  </si>
  <si>
    <t>Supply and install heavy duty PPR pipes including all connections</t>
  </si>
  <si>
    <t>WINDOWS</t>
  </si>
  <si>
    <t xml:space="preserve">Precast concrete window cill size 260 x 50mm Thick sunk - weathered </t>
  </si>
  <si>
    <t>and throated and bedded and jointed in cement sand mortar</t>
  </si>
  <si>
    <t>VENT BLOCKS</t>
  </si>
  <si>
    <t>50mm thick door overall size 900x2150mm high</t>
  </si>
  <si>
    <t xml:space="preserve">Supply delivery and fix the following ironmongery </t>
  </si>
  <si>
    <t>with matching screws</t>
  </si>
  <si>
    <t>100mm heavy duty butt hinges</t>
  </si>
  <si>
    <t xml:space="preserve">3 lever mortice lock as Union 2277complete with </t>
  </si>
  <si>
    <t>Union 2277 683 -06 -2 brass lever furniture</t>
  </si>
  <si>
    <t>100mm thick permanet ventilation blocks over openings</t>
  </si>
  <si>
    <t>Type 4S - 4x18w surface mount flourescent light fitting</t>
  </si>
  <si>
    <t xml:space="preserve">Type W1 - 1x36w Surface mounted waterproof polycarbonate </t>
  </si>
  <si>
    <t>flourescent light fitting</t>
  </si>
  <si>
    <t xml:space="preserve">Prepare and apply two undercoats of brilliant white emulsion paint </t>
  </si>
  <si>
    <t xml:space="preserve">(RAL Code 9001) and two finishing coats of first quality brilliant white </t>
  </si>
  <si>
    <t xml:space="preserve">Silk Vinyl emulsion paint (RAL Code 9001) to;- </t>
  </si>
  <si>
    <t xml:space="preserve">Water closet (W.C.) suite in white vitreous china comprising: </t>
  </si>
  <si>
    <t xml:space="preserve">Glazed W.C. pan with heavy duty unbreakable plastic seat and cover, </t>
  </si>
  <si>
    <t xml:space="preserve">close couple cistern and fittings, 6.0 litres, including chrome lever and </t>
  </si>
  <si>
    <t xml:space="preserve">cover clip and WC outlet connector. The cistern to have internal overflow. </t>
  </si>
  <si>
    <t>Water closet pan to be as 'Twyford classic' or equal and approved</t>
  </si>
  <si>
    <t xml:space="preserve">Pedestal wash hand basin in white vitreous china size 500x400 mm </t>
  </si>
  <si>
    <t xml:space="preserve">complete with 'Aztec' chromed taps and handles, a 32mm diameter </t>
  </si>
  <si>
    <t xml:space="preserve">chrome plated pop-up waste and a 32mm Caradon Terrain' plastic </t>
  </si>
  <si>
    <t xml:space="preserve">bottle trap. Wash hand basin to be as 'Twyford Galerie Design' or equal </t>
  </si>
  <si>
    <t>and approved</t>
  </si>
  <si>
    <t xml:space="preserve">Recessed toilet roll holder in white vitreous china size 150x150 mm. </t>
  </si>
  <si>
    <t>To be as 'Twyford' or equal and approved</t>
  </si>
  <si>
    <t xml:space="preserve">Wall-mounted push-button soap dispenser complete with initial charge </t>
  </si>
  <si>
    <t xml:space="preserve">and mounting brackets. Soap dispenser to be as 'Star mix' or equal </t>
  </si>
  <si>
    <t xml:space="preserve">6 mm thick polished beveled plate glass mirror size 610x610 mm on </t>
  </si>
  <si>
    <t xml:space="preserve">foam and 6 mm plywood timber backing in hard wood timber framing </t>
  </si>
  <si>
    <t>fixed on wall with dome headed brass screws</t>
  </si>
  <si>
    <t>Supply, deliver and install pipes, tubing and fittings as described and</t>
  </si>
  <si>
    <t xml:space="preserve"> shown on the drawings. The pipes shall be PPR PN 20 pipes and all </t>
  </si>
  <si>
    <t xml:space="preserve">conforming to the current European standards for PPR installations and </t>
  </si>
  <si>
    <t xml:space="preserve">to the Engineers approval, pipe jointing shall be by polyfusion or use of </t>
  </si>
  <si>
    <t xml:space="preserve">electric coupling and to manufacturer's printed instructions. Rates must </t>
  </si>
  <si>
    <t xml:space="preserve">allow for all Metal/plastic threaded adaptors where required, valves, </t>
  </si>
  <si>
    <t xml:space="preserve">unions, sockets, sliding and fixed joints, support raceways, isolating </t>
  </si>
  <si>
    <t xml:space="preserve">sheaths, elastic material, expansion arms and bends, crossovers, couplings, </t>
  </si>
  <si>
    <t xml:space="preserve">clippings, connectors, joints and for the connection of sanitary fixtures etc. </t>
  </si>
  <si>
    <t xml:space="preserve">as required in the running lengths of pipework and also where necessary, </t>
  </si>
  <si>
    <t xml:space="preserve">for pipe fixing clips, holder bats plugged and screwed for the proper and </t>
  </si>
  <si>
    <t xml:space="preserve">satisfactory functioning of the system. The pipes will be pressure tested </t>
  </si>
  <si>
    <t xml:space="preserve">before the plastering of wall commences and as per the manufacturers  </t>
  </si>
  <si>
    <t xml:space="preserve">recommended testing procedures. The sizes indicated are the minimum </t>
  </si>
  <si>
    <t>bore sizes.</t>
  </si>
  <si>
    <t>SANITARY INSTALLATIONS</t>
  </si>
  <si>
    <t>PIPING</t>
  </si>
  <si>
    <t>30mm average plaster gutter walls</t>
  </si>
  <si>
    <t xml:space="preserve">50mm average screed laid to falls and cross falls to </t>
  </si>
  <si>
    <t>gutter slabs</t>
  </si>
  <si>
    <t>50x50mm triangular fillet</t>
  </si>
  <si>
    <t xml:space="preserve">Extruded anodised aluminium sliding frame 80x50mm mosquito </t>
  </si>
  <si>
    <t xml:space="preserve">netting and fabricated aluminium burglar proof grill with 6mm thick </t>
  </si>
  <si>
    <t>glass with blue anti-glare film.</t>
  </si>
  <si>
    <t>Overall size 800 x 600mm high</t>
  </si>
  <si>
    <t>2000mm x 800mm</t>
  </si>
  <si>
    <t>45mm thick solid core flush door to B.S 459: parts faced both</t>
  </si>
  <si>
    <t>sides with 6mm mahogany veneered plywood and lipped on</t>
  </si>
  <si>
    <t>all edges in hardwood,  including all planted moulding.</t>
  </si>
  <si>
    <t>Complete with hinges and locks</t>
  </si>
  <si>
    <t>To edge of floor slab and steps</t>
  </si>
  <si>
    <t xml:space="preserve">Allow for 100mm dia. Fulbora outlet including 100mm heavy duty PVC pipe </t>
  </si>
  <si>
    <t>PCC Vent blocks</t>
  </si>
  <si>
    <t>Type 4S - 2x18w surface mount flourescent light fitting</t>
  </si>
  <si>
    <t xml:space="preserve">Type 4S - 4x18w surface mount flourescent light fitting as </t>
  </si>
  <si>
    <t>Phillips or equivalent</t>
  </si>
  <si>
    <t>as Crabtree Britmac or equal and approved</t>
  </si>
  <si>
    <t>Complete with heavy duty hinges, brass locks and glass ventilight</t>
  </si>
  <si>
    <t>Ditto: Double door</t>
  </si>
  <si>
    <t>50mm thick single door overall size 900x2400mm high</t>
  </si>
  <si>
    <t>50mm thick double door overall size 1200x2400mm high</t>
  </si>
  <si>
    <t>IRONMONGERY</t>
  </si>
  <si>
    <t>tile spacers: on</t>
  </si>
  <si>
    <t xml:space="preserve">jointed and pointed in 'seal master 201' grout: clean with </t>
  </si>
  <si>
    <t xml:space="preserve">Supply, Deliver, Install, Test and Commission the following AC indoor units </t>
  </si>
  <si>
    <t xml:space="preserve">including with all accessories including all connections as described. </t>
  </si>
  <si>
    <t>HVAC</t>
  </si>
  <si>
    <t xml:space="preserve">power input: 0.15kW, single phase, Refrigerant R-410A complete with all hanging </t>
  </si>
  <si>
    <t xml:space="preserve">accessories, remote control, filter chamber, drain pump kit, suction canvas, ceiling </t>
  </si>
  <si>
    <t xml:space="preserve">panel, wiring from DP switch to fan coil unit, fabricated steel mounting brackets, </t>
  </si>
  <si>
    <t xml:space="preserve">steel frames and raw bolts, anti-vibration mountings. DP switch to be positioned </t>
  </si>
  <si>
    <t xml:space="preserve">next to the in door unit. The  indoor unit shall be to Daikin/Toshiba/LG make or </t>
  </si>
  <si>
    <t>approved equivalent.</t>
  </si>
  <si>
    <t xml:space="preserve">Wall mounted unit of cooling capacity: 12.3kW with inbuilt drain pump, </t>
  </si>
  <si>
    <t>Ditto for dwarf wall</t>
  </si>
  <si>
    <t>Allow for structured cabling with network points as described neatly</t>
  </si>
  <si>
    <t>concealed in 4x2" metal trunking</t>
  </si>
  <si>
    <t>GRANT No. ……………………………………….</t>
  </si>
  <si>
    <t>PROPOSED ……………………………………....</t>
  </si>
  <si>
    <t>…….………………………………….. DISTRICT</t>
  </si>
  <si>
    <r>
      <t xml:space="preserve">The site is located in </t>
    </r>
    <r>
      <rPr>
        <b/>
        <sz val="11"/>
        <rFont val="Tahoma"/>
        <family val="2"/>
      </rPr>
      <t>……………………………………….. DISTRICT</t>
    </r>
  </si>
  <si>
    <t>Overall size 600 x 800mm high</t>
  </si>
  <si>
    <t>Overall size 1000 x 1200mm high</t>
  </si>
  <si>
    <t>Overall size 1500 x1200mm high</t>
  </si>
  <si>
    <t>Total</t>
  </si>
  <si>
    <t xml:space="preserve">50mm thick Quarry dust  blinding to surfaces of hardcore :rolled smooth to receive polytheen sheeting (m.s) </t>
  </si>
  <si>
    <t>RATE</t>
  </si>
  <si>
    <t>AMOUNT</t>
  </si>
  <si>
    <t>ROOF COVERING AND RAINWATER DISPOSAL</t>
  </si>
  <si>
    <t xml:space="preserve">          -   </t>
  </si>
  <si>
    <t xml:space="preserve">                  -   </t>
  </si>
  <si>
    <t>(PROVISIONAL)</t>
  </si>
  <si>
    <t>Roof covering</t>
  </si>
  <si>
    <t>28 gauge pre painted galvanized corrugated iron sheets on timber structure (ms)</t>
  </si>
  <si>
    <t>Ridge or hip cap, 28 gauge prepainted</t>
  </si>
  <si>
    <t>Structural Timbers</t>
  </si>
  <si>
    <t xml:space="preserve">SAWN TREATED CYPRESS, Grade S50, pressure </t>
  </si>
  <si>
    <t>impregnated (Provisional)</t>
  </si>
  <si>
    <t>100 x 50 mm as trussed rafters, joists and struts</t>
  </si>
  <si>
    <t>75x50mm purlins</t>
  </si>
  <si>
    <t>50 x 150 mm Hip rafters</t>
  </si>
  <si>
    <t>Ditto, wall plate</t>
  </si>
  <si>
    <t>25 x 150mm splice plates</t>
  </si>
  <si>
    <t>25 x 200mm Ridge board</t>
  </si>
  <si>
    <t>Mild steel</t>
  </si>
  <si>
    <t>100 × 100 × 100 × 3mm thick angle cleat nailed to timber</t>
  </si>
  <si>
    <t>NO</t>
  </si>
  <si>
    <t>Boarding</t>
  </si>
  <si>
    <t xml:space="preserve">WROT CYPRESS, Prime Grade </t>
  </si>
  <si>
    <t xml:space="preserve">25x50mm tongued and grooved boarding to eaves  </t>
  </si>
  <si>
    <t>32 x 250 mm Fascia board fixed to rafters</t>
  </si>
  <si>
    <t>Painting and decorating</t>
  </si>
  <si>
    <t>Knot, prime, stop and apply 3 coats polyurethane varnish to eaves boarding</t>
  </si>
  <si>
    <t>Ditto but 3 coats gloss oil paint to fascia board 100-200mm girth</t>
  </si>
  <si>
    <t>Rainwater disposal</t>
  </si>
  <si>
    <t>150x150mm 24gauge galvanized mild steel box gutter with galvanized steel brackets at 600mm centers</t>
  </si>
  <si>
    <t xml:space="preserve"> fixed to fascia board (ms)</t>
  </si>
  <si>
    <t xml:space="preserve">Ditto, 100mm diameter down pipe fixed with brackets to wall at 1000mm maximum centers </t>
  </si>
  <si>
    <t xml:space="preserve">Extra over ditto for 600mm swanneck projection </t>
  </si>
  <si>
    <t>Ditto shoe</t>
  </si>
  <si>
    <t>Knot, prime, stop and apply 3 coats oil paint externally to:</t>
  </si>
  <si>
    <t>Timber fascia 200-300mm girth</t>
  </si>
  <si>
    <t>Metal gutter</t>
  </si>
  <si>
    <t>Prepare and apply bituminous paint to inside of gutter</t>
  </si>
  <si>
    <t>Worked Quantities</t>
  </si>
  <si>
    <t>Comparable Rates</t>
  </si>
  <si>
    <t>SECTION 2: MAIN BLOCK</t>
  </si>
  <si>
    <r>
      <t>m</t>
    </r>
    <r>
      <rPr>
        <vertAlign val="superscript"/>
        <sz val="11"/>
        <color indexed="8"/>
        <rFont val="Calibri"/>
        <family val="2"/>
      </rPr>
      <t>2</t>
    </r>
  </si>
  <si>
    <r>
      <t>m</t>
    </r>
    <r>
      <rPr>
        <vertAlign val="superscript"/>
        <sz val="11"/>
        <color indexed="8"/>
        <rFont val="Calibri"/>
        <family val="2"/>
      </rPr>
      <t>3</t>
    </r>
  </si>
  <si>
    <t>Ground beam(Strip Footing)</t>
  </si>
  <si>
    <t xml:space="preserve">Y8 (Nominal Diameter 8mm) </t>
  </si>
  <si>
    <t xml:space="preserve">Y10 (Nominal Diameter 10mm) </t>
  </si>
  <si>
    <r>
      <t>m</t>
    </r>
    <r>
      <rPr>
        <vertAlign val="superscript"/>
        <sz val="11"/>
        <rFont val="Calibri"/>
        <family val="2"/>
      </rPr>
      <t>2</t>
    </r>
  </si>
  <si>
    <t>ELEMENT NO. 5 :  ROOF AND ROOF FINISHES</t>
  </si>
  <si>
    <t>ROOF COVERING AND RAINWATER DISPOSAL (GCI Sheet covered area)</t>
  </si>
  <si>
    <t>4mm  APP membrane applied to roof slabs  including screeding</t>
  </si>
  <si>
    <t>ROOF AND ROOF FININSHES CARRIED TO SUMMARY</t>
  </si>
  <si>
    <t xml:space="preserve">Allow for all all connections, pressure testing at 4 bars for 24hours and </t>
  </si>
  <si>
    <t xml:space="preserve">commissioning of the sanitary fittings and accessories to the entire </t>
  </si>
  <si>
    <t>satisfaction of the Engineer.</t>
  </si>
  <si>
    <t>Overall size 1200 x 1200mm high</t>
  </si>
  <si>
    <t>Pairs</t>
  </si>
  <si>
    <t xml:space="preserve">ITEM </t>
  </si>
  <si>
    <t xml:space="preserve">UNIT </t>
  </si>
  <si>
    <t>QUANTITY</t>
  </si>
  <si>
    <t>RATE (US$)</t>
  </si>
  <si>
    <t>Clear site of all bushes, grab up roots and burn their arisings</t>
  </si>
  <si>
    <t>CM</t>
  </si>
  <si>
    <t>8mm bars</t>
  </si>
  <si>
    <t>ELEMENT 4: WALLING</t>
  </si>
  <si>
    <t>ELEMENT 5: FINISHES</t>
  </si>
  <si>
    <t xml:space="preserve">emulsion paint on:- </t>
  </si>
  <si>
    <t>ELEMENT 1: SITE CLEARANCE</t>
  </si>
  <si>
    <t xml:space="preserve">Clear site of existing debris and cart away from </t>
  </si>
  <si>
    <t>the site as directed but not less than 100m</t>
  </si>
  <si>
    <t xml:space="preserve">Excavate trench for foundation not exceeding </t>
  </si>
  <si>
    <t>1.50 meters deep, starting from stripped levels</t>
  </si>
  <si>
    <t>Extra over in rock excavation</t>
  </si>
  <si>
    <t>Disposal of excavated materials</t>
  </si>
  <si>
    <t>Cart away surplus excavated material</t>
  </si>
  <si>
    <t>Backfill</t>
  </si>
  <si>
    <t xml:space="preserve">Return fill and compact selected excavated materials </t>
  </si>
  <si>
    <t>around foundations</t>
  </si>
  <si>
    <t>ELEMENT 3: REINFORCED CONCRETE FRAME</t>
  </si>
  <si>
    <t xml:space="preserve">100mm blinding </t>
  </si>
  <si>
    <t>Ditto for column bases</t>
  </si>
  <si>
    <t xml:space="preserve">Insitu concrete class 25/20 , vibrated and reinforced with </t>
  </si>
  <si>
    <t xml:space="preserve">60mm thick maximum aggregate size in as described, in:- </t>
  </si>
  <si>
    <t>Columns (Height 2.7m)</t>
  </si>
  <si>
    <t xml:space="preserve">Y16 (Nominal Diameter 16mm) bars as main bars, </t>
  </si>
  <si>
    <t>Cross-Sectional Area (201mm2), Mass per unit length (1.579kg/m)</t>
  </si>
  <si>
    <t>6m HIGH COLUMNS</t>
  </si>
  <si>
    <t>Beams</t>
  </si>
  <si>
    <t>To sides of ground beam</t>
  </si>
  <si>
    <t>SUBSTRUCTURE WALLING</t>
  </si>
  <si>
    <t xml:space="preserve">Approved compacted rubble stone fill bedded and jointed in </t>
  </si>
  <si>
    <t>Wall finishes</t>
  </si>
  <si>
    <t>Plaster; 12mm thick 2 No. coatwork, generally to: -</t>
  </si>
  <si>
    <t xml:space="preserve">9mm first coat of cement sand (1:6); 3mm </t>
  </si>
  <si>
    <t xml:space="preserve">second coat of cement and lime putty (1:10); </t>
  </si>
  <si>
    <t xml:space="preserve">steel trowelled to concrete or blockwork base </t>
  </si>
  <si>
    <t>Columns</t>
  </si>
  <si>
    <t xml:space="preserve">Prepare and apply three coats of first </t>
  </si>
  <si>
    <t>quality silk vinyl paint to: -</t>
  </si>
  <si>
    <t>ELEMENT 6: GATES</t>
  </si>
  <si>
    <t xml:space="preserve">Supply and fix double leaf steel gate size 5000x 2100mm high with </t>
  </si>
  <si>
    <t>small pedestrian door made from 3mm thick steel plate welded on</t>
  </si>
  <si>
    <t xml:space="preserve"> both sides of the frame. Frame as follows: 75x50x3mm thick </t>
  </si>
  <si>
    <t xml:space="preserve">RHS external members and 25mm SHS 3mm thick secondary </t>
  </si>
  <si>
    <t xml:space="preserve">members, fixed onto the concrete columns using heavy duty steel </t>
  </si>
  <si>
    <t xml:space="preserve">pin hinges; with all fastening accessories including all cutting welding, </t>
  </si>
  <si>
    <t xml:space="preserve">grinding and priming with one coat of grey oxide before fixing. </t>
  </si>
  <si>
    <t xml:space="preserve">The gate should also have peep holes of not more that 25mm dia </t>
  </si>
  <si>
    <t xml:space="preserve">with a slilding door. It should also have 2 locking mechanisms, </t>
  </si>
  <si>
    <t>top and bottom.</t>
  </si>
  <si>
    <t xml:space="preserve">Stripping of surface and excavation for septic tank in soft soil up to depth of </t>
  </si>
  <si>
    <t>C.M</t>
  </si>
  <si>
    <t>approximately 1.8m; pit dimensions: 32.5m width x 5m length</t>
  </si>
  <si>
    <t xml:space="preserve">Excavation for septic tank in hard rock at a depth approximately starting </t>
  </si>
  <si>
    <t xml:space="preserve">at 1.8m, finishing at 3.0 m; 2.5m width x 5m length. (when rock is not </t>
  </si>
  <si>
    <t>encountered, the excavation rates in soft soil will apply at these depths)</t>
  </si>
  <si>
    <t xml:space="preserve">Reinforced concrete class 25, </t>
  </si>
  <si>
    <t xml:space="preserve">150mm thick vibrated reinforced concrete for bottom </t>
  </si>
  <si>
    <t>slab (concrete class 20)</t>
  </si>
  <si>
    <t>Reinforcement, as described (PROVISIONAL)</t>
  </si>
  <si>
    <t>High yield square twisted reinforcement to BS 4461</t>
  </si>
  <si>
    <t xml:space="preserve">10mm high tensile square twisted bars; cold worked; BS4461 </t>
  </si>
  <si>
    <t>KG</t>
  </si>
  <si>
    <t xml:space="preserve">including bends, hooks, tying wire, distance blocks and spacers </t>
  </si>
  <si>
    <t>for bottom slab; Y10@ 200mm c/c .</t>
  </si>
  <si>
    <t>Supply and fix sawn formwork to sides of bottom slab</t>
  </si>
  <si>
    <t>L.M</t>
  </si>
  <si>
    <t xml:space="preserve">200x400mm block walling bedded and jointed in </t>
  </si>
  <si>
    <t>Sub-Structure walling</t>
  </si>
  <si>
    <t>S.M</t>
  </si>
  <si>
    <t xml:space="preserve">15mm thick two coat cement sand (1:3) plaster trowelled smooth and </t>
  </si>
  <si>
    <t>comprising 12mm backing and 3mm finishing coat for internal walls.</t>
  </si>
  <si>
    <t xml:space="preserve">Supply all materials and cast a 125mm thick vibrated reinforced </t>
  </si>
  <si>
    <t xml:space="preserve">concrete slab, mix1:2:4 or class 20/20. Top slab dimensions 2.5m x 5.0m </t>
  </si>
  <si>
    <t xml:space="preserve">including bends, hooks, tying wire, distance blocks and spacers for </t>
  </si>
  <si>
    <t>top slab; Y10@ 200mm c/c .</t>
  </si>
  <si>
    <t>Supply and fix sawn formwork beneath the slab</t>
  </si>
  <si>
    <t>Manhole walling; 800mm wide x 800mm long x 450mm depth</t>
  </si>
  <si>
    <t>Manhole frame and covers</t>
  </si>
  <si>
    <t>Pcs.</t>
  </si>
  <si>
    <t xml:space="preserve">Tank piping, fittings and accessories which includes among others </t>
  </si>
  <si>
    <t xml:space="preserve">ring bearers anchored in the wall and a 2.5 m heigh 4'' vent pipe </t>
  </si>
  <si>
    <t>with rain cower and fly net</t>
  </si>
  <si>
    <t xml:space="preserve">4" brown sewer pipes with accessories laid with 1% slope in trench </t>
  </si>
  <si>
    <t>of 0.5 to 0.8 m depth</t>
  </si>
  <si>
    <t xml:space="preserve">Supply all materials and cast R.C. buffer beam, 100mm wide x 450mm deep, </t>
  </si>
  <si>
    <t>concrete class 20</t>
  </si>
  <si>
    <t xml:space="preserve">12mm high tensile square twisted bars; cold worked; BS4461 including </t>
  </si>
  <si>
    <t xml:space="preserve">bends, hooks, tying wire, distance blocks and spacers for ring beam </t>
  </si>
  <si>
    <t>reinforcement, 4Y12</t>
  </si>
  <si>
    <t xml:space="preserve">Curing of all concrete and masonry works. Where applicable, </t>
  </si>
  <si>
    <t xml:space="preserve">sand may be used for covering the concrete or masonry works to be </t>
  </si>
  <si>
    <t>cured and removed afterwards.</t>
  </si>
  <si>
    <t>ELEMENT 2 : SOAK PIT</t>
  </si>
  <si>
    <t>Excavate 1.5m diameter x 3.5m depth pit</t>
  </si>
  <si>
    <t>Backfill with well packed approved hardcore to 2m depth</t>
  </si>
  <si>
    <t>Plastic sheeting</t>
  </si>
  <si>
    <t>200mm thick normal soil backfill</t>
  </si>
  <si>
    <t>SEPTIC TANK</t>
  </si>
  <si>
    <t>QTY</t>
  </si>
  <si>
    <t xml:space="preserve">Stripping of surface and excavation for latrine pit in soft soil up to depth of </t>
  </si>
  <si>
    <t>TOILET PIT</t>
  </si>
  <si>
    <t>approximately 1.8m; pit dimensions: 2m width x 4m length</t>
  </si>
  <si>
    <t>100 x 50 mm as trussed  joists and struts</t>
  </si>
  <si>
    <t>150 x  50 mm as King post</t>
  </si>
  <si>
    <t>150 x 50 mm as trusses</t>
  </si>
  <si>
    <t>150 x 50 mm as Rafters</t>
  </si>
  <si>
    <t>Ceiling Finish</t>
  </si>
  <si>
    <t>50 x 50 blandering on timber joists</t>
  </si>
  <si>
    <t>75 x 50 timber joists</t>
  </si>
  <si>
    <t>Supply and fix ceiling board as approved by engineer</t>
  </si>
  <si>
    <t>Prepare and apply three coats first quality silk vinyl</t>
  </si>
  <si>
    <t>Plastered surfaces internally</t>
  </si>
  <si>
    <t>Excavations</t>
  </si>
  <si>
    <t>Excavate starting from ground level pits size 600mm deep by 300mm Diameter and load to spread soil on site</t>
  </si>
  <si>
    <t>Cast Reinforced concrete mix 1:2:4 mixed aggregates to 600mm deep x 300mm diameter pits; including curing as required</t>
  </si>
  <si>
    <t>The contractor is reminded to include in his pricing, the cost of supply, cutting, waste and erecting and all other necessary fittings including welding lugs onto the angle bars etc. Steel sections and the necessary fixing and anchorage to be treated as described in the specifications.</t>
  </si>
  <si>
    <t>Fencing</t>
  </si>
  <si>
    <t>Supply and fix in concrete foundation 3m long 50mm x 50mm x 3mm mild steel angles (2.34kg/m) with welded lugs for anchorage including priming with red oxide primer before delivery to site. This should include 2 nos. steel 50mm x 50mm x 3mm angle sections (both sides of the angle bar at a height of 1m) for corner props and in every 25m.</t>
  </si>
  <si>
    <t>Subtotal Element No.2- Barbed Wire Fencing</t>
  </si>
  <si>
    <t>ELEMENT NO.2: BARBED WIRE FENCING</t>
  </si>
  <si>
    <t>Supply and fix 12.5 Gauge barbed wire (7 strands) fixed to the 50mm x 50mm x 3mm steel angles by binding wire. Cost should include the cost of binding wire, cutting, tying and fixing. One strand to anchor the chain link under the ground and to be backfilled</t>
  </si>
  <si>
    <t>Hesco Fence</t>
  </si>
  <si>
    <t xml:space="preserve">Prepare Ground as per the structural drawing in readiness for hesco fence. </t>
  </si>
  <si>
    <t>Provide sand or appropriate material to fill in the hesco sacks, ensuring that the fence is upright and evenly filled to avoid bulging</t>
  </si>
  <si>
    <t>Total Carried to Summary</t>
  </si>
  <si>
    <t>WALLING</t>
  </si>
  <si>
    <t>FINISHES</t>
  </si>
  <si>
    <t>Take stock, deliver to site and instal MIL7 8784 R with dimensions 87" (2.21m) height, and 84" (2.13m) wide single stacked for the internal hesco protection wall</t>
  </si>
  <si>
    <t>MAIN BUILDING</t>
  </si>
  <si>
    <t>KITCHEN AND DINING</t>
  </si>
  <si>
    <t>SECURITY OFFICE</t>
  </si>
  <si>
    <t>MAIN TOILET</t>
  </si>
  <si>
    <t>SECTION 5: MAIN TOILET</t>
  </si>
  <si>
    <t>SECURITY TOILETS</t>
  </si>
  <si>
    <t>SECURITY FENCES</t>
  </si>
  <si>
    <t>SECTION NO. 8</t>
  </si>
  <si>
    <t>WATCH TOWERS</t>
  </si>
  <si>
    <t>SECTION NO. 9</t>
  </si>
  <si>
    <t>GATES</t>
  </si>
  <si>
    <t>SECTION NO. 10</t>
  </si>
  <si>
    <t>SECTION NO. 11</t>
  </si>
  <si>
    <t>GENERATOR HOUSE</t>
  </si>
  <si>
    <t>SECTION NO. 12</t>
  </si>
  <si>
    <t>EXTERNAL WORKS</t>
  </si>
  <si>
    <t>SECTION 6: SECURITY TOILET</t>
  </si>
  <si>
    <t>SECTION 7: SECURITY FENCES</t>
  </si>
  <si>
    <t>SITE CLEARANCE</t>
  </si>
  <si>
    <t>Carried to Collection</t>
  </si>
  <si>
    <t>ELEMENT NO.2</t>
  </si>
  <si>
    <t>EXCAVATION</t>
  </si>
  <si>
    <t>Return fill and compact selected excavated materials around foundations</t>
  </si>
  <si>
    <t>ELEMENT NO.3</t>
  </si>
  <si>
    <t>REINFORCED CONCRETE FRAME</t>
  </si>
  <si>
    <t>Insitu concrete ; reinforced;class 20/(20mm): vibrated</t>
  </si>
  <si>
    <t xml:space="preserve">Construction of RCC beams of the floor and Collumn bases roof slab 0.2mx0.2mx8x2 </t>
  </si>
  <si>
    <t>Assorted steel bars 4 No 12Ǿ at spacing of staff 200mm@Cc</t>
  </si>
  <si>
    <t xml:space="preserve">Construction of RCC columns with dimensions  0.4mx0.4mx7m </t>
  </si>
  <si>
    <t>Assorted steel bars for column footing  both directions @ 16Ǿ spacing 200mm Cc</t>
  </si>
  <si>
    <t xml:space="preserve"> RCC mat foundation trench  and RCCA footings columns assorted steel bars for </t>
  </si>
  <si>
    <t>footing both directions 12diam specing 250mm@c-c</t>
  </si>
  <si>
    <t xml:space="preserve">Construction of RCC floor and roof slab for guard tower 2mx2mx0.2m </t>
  </si>
  <si>
    <t xml:space="preserve">steel bars of the floor&amp; roof slab both  X-direction </t>
  </si>
  <si>
    <t>Reinforcement( all provisional)</t>
  </si>
  <si>
    <t xml:space="preserve">Bars; high yield steel; cold worked to B.S. 4461 including </t>
  </si>
  <si>
    <t xml:space="preserve">bends, hooks, tying wire and distance blocks </t>
  </si>
  <si>
    <t>of assorted diameter</t>
  </si>
  <si>
    <t>Assorted bars</t>
  </si>
  <si>
    <t>In-situ concrete</t>
  </si>
  <si>
    <t>Mass concrete( 1.3.6/38-38mm aggregate)</t>
  </si>
  <si>
    <t>50mm thick mass concrete class Q(1:3:6) to bottoms of columns bases</t>
  </si>
  <si>
    <t>Sawn formwork to insitu concrete as described:-</t>
  </si>
  <si>
    <t>to sides of  suspended Slabs</t>
  </si>
  <si>
    <t>Ditto: sides of Columns bases</t>
  </si>
  <si>
    <t>Ditto: Beams</t>
  </si>
  <si>
    <t>To sides of the wall</t>
  </si>
  <si>
    <t>Toside of columns</t>
  </si>
  <si>
    <t>ELEMENT NO.4</t>
  </si>
  <si>
    <t>200mm  thick reinforced concrete walling  cast</t>
  </si>
  <si>
    <t>cement and sand -aggregate  (1:2:4) mortar, reinforcement with 12mm diam re bars</t>
  </si>
  <si>
    <t xml:space="preserve">200mm thick Reinforced concrete Retaining Wall </t>
  </si>
  <si>
    <t>at height of 1.4m class Q (1:3:6) at the top of Slab</t>
  </si>
  <si>
    <t>MC</t>
  </si>
  <si>
    <t>8mm- 25 mm diameter assorted</t>
  </si>
  <si>
    <t>ELEMENT NO.5</t>
  </si>
  <si>
    <t xml:space="preserve">steel trowelled toconcrete or blockwork base </t>
  </si>
  <si>
    <t>Walls, and Columns</t>
  </si>
  <si>
    <t>Painting and decorations</t>
  </si>
  <si>
    <t>Plastered surfaces</t>
  </si>
  <si>
    <t>Floor finishes</t>
  </si>
  <si>
    <t>Beds or Backings</t>
  </si>
  <si>
    <t>Screed; cement and sand (1:3)</t>
  </si>
  <si>
    <t xml:space="preserve">40mm thick one coat backings; wood floated </t>
  </si>
  <si>
    <t xml:space="preserve">to concrete base; smooth trowelled in red-oxide; </t>
  </si>
  <si>
    <t>to floors level; internal</t>
  </si>
  <si>
    <t>ELEMENT NO.6</t>
  </si>
  <si>
    <t>STEEL LADDER</t>
  </si>
  <si>
    <t xml:space="preserve">Supply and Provide 3m and 500mm wide Vertical </t>
  </si>
  <si>
    <t xml:space="preserve">ladder with railings on both sides to access </t>
  </si>
  <si>
    <t>the Observation Post</t>
  </si>
  <si>
    <t>ELEMENT NO.7</t>
  </si>
  <si>
    <t>LIGHTING</t>
  </si>
  <si>
    <t xml:space="preserve">Supply all materials and mount 4 LED 150W floodlights </t>
  </si>
  <si>
    <t>on either side of the towers</t>
  </si>
  <si>
    <t>ELEMENT No.</t>
  </si>
  <si>
    <t>2/8</t>
  </si>
  <si>
    <t>3/8</t>
  </si>
  <si>
    <t>4/8</t>
  </si>
  <si>
    <t>6/8</t>
  </si>
  <si>
    <t>8/8</t>
  </si>
  <si>
    <t xml:space="preserve">Total </t>
  </si>
  <si>
    <t>ELEMENT NO. 1</t>
  </si>
  <si>
    <t>SITE PREPARATION</t>
  </si>
  <si>
    <t xml:space="preserve">Clear site of all trees, bushes and shrubs, grab up roots and </t>
  </si>
  <si>
    <t>burn the arisings.</t>
  </si>
  <si>
    <t>SUBSTRUCTURES (PROVISIONAL)</t>
  </si>
  <si>
    <t xml:space="preserve">Excavate trench for foundation not exceeding 1.50 meters </t>
  </si>
  <si>
    <t>deep, starting from stripped levels</t>
  </si>
  <si>
    <t>under a ten-year guarantee, to surfaces of hard-core</t>
  </si>
  <si>
    <t>50mm blinding under strip footing</t>
  </si>
  <si>
    <t>Reinforced concrete class (20) as described, in:-</t>
  </si>
  <si>
    <t>Strip footing</t>
  </si>
  <si>
    <t xml:space="preserve">125mm thick surface bed laid in bays including all </t>
  </si>
  <si>
    <t>Ditto for generator plinths</t>
  </si>
  <si>
    <t>FOOTING</t>
  </si>
  <si>
    <t>10mm bars</t>
  </si>
  <si>
    <t>LINTOLS</t>
  </si>
  <si>
    <t xml:space="preserve">Mesh fabric reinforcement to B.S 4483 and setting in </t>
  </si>
  <si>
    <t xml:space="preserve">concrete with 300mm side and end laps </t>
  </si>
  <si>
    <t>(measured nett-allow for laps).</t>
  </si>
  <si>
    <t>Ditto for ramp</t>
  </si>
  <si>
    <t>To edge of steps and slabs over 75mm but not exceeding</t>
  </si>
  <si>
    <t>150mm high</t>
  </si>
  <si>
    <t>Sides and soffits of lintols</t>
  </si>
  <si>
    <t>ELEMENT NO. 3</t>
  </si>
  <si>
    <t>200mm thick walling Sub-structure walling</t>
  </si>
  <si>
    <t>200mm thick walling Super-structure walling</t>
  </si>
  <si>
    <t>Damp-proof courses, as described, to walls</t>
  </si>
  <si>
    <t>200mm wide</t>
  </si>
  <si>
    <t>100mm dia. Galvanized Circular Hollow Section (CHS)poles</t>
  </si>
  <si>
    <t>Heavy duty fabric mesh</t>
  </si>
  <si>
    <t xml:space="preserve">150x50mm timber framework </t>
  </si>
  <si>
    <t>ELEMENT NO. 4</t>
  </si>
  <si>
    <t>ROOF CONSTRUCTION AND FINISHES</t>
  </si>
  <si>
    <t xml:space="preserve">The following in  sawn cellcured timber roof trusses with nailed </t>
  </si>
  <si>
    <t xml:space="preserve">connections including hoisting and fixing in position </t>
  </si>
  <si>
    <t>100x50mm rafters</t>
  </si>
  <si>
    <t>100x50mm strut or tie</t>
  </si>
  <si>
    <t>100x50mm tie beam</t>
  </si>
  <si>
    <t xml:space="preserve">100x50mm wall plate fixed with and including 200mm </t>
  </si>
  <si>
    <t xml:space="preserve">Roof sheets as  IT4 profile gauge 28 pre-painted galvanised </t>
  </si>
  <si>
    <t>ELEMENT NO. 5</t>
  </si>
  <si>
    <t>12mm (minimum) two coat lime plaster as described to</t>
  </si>
  <si>
    <t>Concrete or masonry surfaces internally</t>
  </si>
  <si>
    <t>40mm bed finished floor screed</t>
  </si>
  <si>
    <t xml:space="preserve">Prepare and apply three coats first quality emulsion </t>
  </si>
  <si>
    <t xml:space="preserve">paint on:- </t>
  </si>
  <si>
    <t>Plastered walls externally</t>
  </si>
  <si>
    <t>ELEMENT NO. 6</t>
  </si>
  <si>
    <t xml:space="preserve">Purpose built steel door complete with heavy gauge </t>
  </si>
  <si>
    <t>mesh on 2" diameter galvanized iron framework.</t>
  </si>
  <si>
    <t xml:space="preserve">framework including cutting handling, hoisting fixing in position </t>
  </si>
  <si>
    <t xml:space="preserve">at all heights with all necessary ironmongery and </t>
  </si>
  <si>
    <t>applying a priming coat of approved steel primer.</t>
  </si>
  <si>
    <t>Double door overall size 2800x2700mm high</t>
  </si>
  <si>
    <t>double leaf</t>
  </si>
  <si>
    <t>Single door overall size 900x2100mm high</t>
  </si>
  <si>
    <t>single leaf</t>
  </si>
  <si>
    <t>Allow for PCC vents</t>
  </si>
  <si>
    <t>2000X1000mm high</t>
  </si>
  <si>
    <t>SECTION 11: GENERATOR HOUSE</t>
  </si>
  <si>
    <t>ELEMENT NO. 1 : SUB-STRUCTURES (all provisional)</t>
  </si>
  <si>
    <t>Excavate over site 200 mm deep to remove vegetable soil and cart away to spoil heap where directed on site</t>
  </si>
  <si>
    <t>Excavate trench for foundation trenches and column bases not exceeding 1.50 meters deep, starting from stripped levels</t>
  </si>
  <si>
    <t>Return fill in and ram selected excavated material around foundations</t>
  </si>
  <si>
    <t>Spread surplus excavated material on site as directed</t>
  </si>
  <si>
    <t>Sum</t>
  </si>
  <si>
    <t>Allow for planking and strutting as necessary to sides of excavation</t>
  </si>
  <si>
    <t>Concrete Works</t>
  </si>
  <si>
    <t>sm</t>
  </si>
  <si>
    <t>Foundation Strip</t>
  </si>
  <si>
    <t>cm</t>
  </si>
  <si>
    <t>150 mm Ground floor slab</t>
  </si>
  <si>
    <t>Formwork</t>
  </si>
  <si>
    <t>To the edges of ground slabs 100 - 200mm wide</t>
  </si>
  <si>
    <t>lm</t>
  </si>
  <si>
    <t>Reinforcement</t>
  </si>
  <si>
    <t>High Tensile mild steel reinforcement bars to BS 8666 in Foundations</t>
  </si>
  <si>
    <t>kg</t>
  </si>
  <si>
    <t>10 mm diameter</t>
  </si>
  <si>
    <t>12 mm diameter</t>
  </si>
  <si>
    <t>Mesh reinforcement reference A142 weighing 2.22kg/m2 in ground slabs</t>
  </si>
  <si>
    <t xml:space="preserve">Filling </t>
  </si>
  <si>
    <t>300mm thick approved  hardcore filling compacted and laid in layers not exceeding 150 mm thick</t>
  </si>
  <si>
    <t>SUPER STRUCTURE</t>
  </si>
  <si>
    <t>ELEMENT NO. 2: REINFORCED CONCRETE</t>
  </si>
  <si>
    <t>Reinforced concrete class 25 in</t>
  </si>
  <si>
    <t>To sides and soffits of beams</t>
  </si>
  <si>
    <t>ELEMENT NO. 3: WALLING</t>
  </si>
  <si>
    <t>Lm</t>
  </si>
  <si>
    <t xml:space="preserve">Total Brought Forward from Previous Page </t>
  </si>
  <si>
    <t>Page Total Carried Forward to Next Page</t>
  </si>
  <si>
    <t>Supply, install, test and commission 450/750 volts 6491X cables with all required accessories for proper installation and operation including conduits, pipes( each cable in separate conduit or pipe), cable lugs, ties... etc.  as shown on drawing, as per the preamble, the specifications and supervision engineer's requirements.</t>
  </si>
  <si>
    <t>Provide all material and construct a single row of 980mm diameter heavy duty cross type concertina wire to be laid on top of existing HESCO barrier</t>
  </si>
  <si>
    <t>Supply and fix 12 Gauge 3mm strenghtening galvanised wire; 4 strands running through the angle posts for fastening razor wire (ms).The 12 Gauge galvanised wire should be tensioned so as have a minimum sag of 20mm from the horizontal.</t>
  </si>
  <si>
    <t>Supply and place angle posts 50x50x6mm, 1.5  m high, anchored on top of the hesco using 100mm dia uPVC pipes class D placed inside the sand filling, 500mm deep and filled with class 15 concrete (1:3:6). The distance of the angle posts should be 1.5m apart to hold 980mm razor wire (measured seperately), and should be lagged at the bottom for anchorage. Allow for drilling 4 No. holes per angle post</t>
  </si>
  <si>
    <t>Razor Wire Fence</t>
  </si>
  <si>
    <t>SECTION NO. 13</t>
  </si>
  <si>
    <t>WATER STORAGE AND DISTRIBUTION</t>
  </si>
  <si>
    <t>1.3.1</t>
  </si>
  <si>
    <t>1.3.2</t>
  </si>
  <si>
    <t>1.3.3</t>
  </si>
  <si>
    <t>1.3.4</t>
  </si>
  <si>
    <t>1.3.5</t>
  </si>
  <si>
    <t>1.3.6</t>
  </si>
  <si>
    <t>1.3.7</t>
  </si>
  <si>
    <t>1.3.8</t>
  </si>
  <si>
    <t>1.3.9</t>
  </si>
  <si>
    <t>1.3.10</t>
  </si>
  <si>
    <t>1.4.1</t>
  </si>
  <si>
    <t>1.4.2</t>
  </si>
  <si>
    <t>1.4.3</t>
  </si>
  <si>
    <t>1.4.4</t>
  </si>
  <si>
    <t>1.5.1</t>
  </si>
  <si>
    <t>1.5.2</t>
  </si>
  <si>
    <t>1.5.3</t>
  </si>
  <si>
    <t>1.5..4</t>
  </si>
  <si>
    <t>1.7.1</t>
  </si>
  <si>
    <t>1.7.2</t>
  </si>
  <si>
    <t>1.7.3</t>
  </si>
  <si>
    <t>1.7.4</t>
  </si>
  <si>
    <t>1.13.1</t>
  </si>
  <si>
    <t>1.13.2</t>
  </si>
  <si>
    <t>7.2.1</t>
  </si>
  <si>
    <t>7.2.3</t>
  </si>
  <si>
    <t>7.2.4</t>
  </si>
  <si>
    <t>7.3.1</t>
  </si>
  <si>
    <t>7.3.2</t>
  </si>
  <si>
    <t>7.3.3</t>
  </si>
  <si>
    <t>SUMMARY</t>
  </si>
  <si>
    <t>BARBED WIRE</t>
  </si>
  <si>
    <t>HESCO FENCE</t>
  </si>
  <si>
    <t>RAZOR WIRE</t>
  </si>
  <si>
    <t>TOTAL CARRIED TO MAIN SUMMARY</t>
  </si>
  <si>
    <t>7.4.1</t>
  </si>
  <si>
    <t>7.4.2</t>
  </si>
  <si>
    <t>7.4.3</t>
  </si>
  <si>
    <t>SECTION 9 : GATES</t>
  </si>
  <si>
    <r>
      <t>m</t>
    </r>
    <r>
      <rPr>
        <vertAlign val="superscript"/>
        <sz val="11"/>
        <color indexed="8"/>
        <rFont val="Calibri"/>
        <family val="2"/>
        <scheme val="minor"/>
      </rPr>
      <t>2</t>
    </r>
  </si>
  <si>
    <r>
      <t>m</t>
    </r>
    <r>
      <rPr>
        <vertAlign val="superscript"/>
        <sz val="11"/>
        <color indexed="8"/>
        <rFont val="Calibri"/>
        <family val="2"/>
        <scheme val="minor"/>
      </rPr>
      <t>3</t>
    </r>
  </si>
  <si>
    <t>SECTION 4: BOOM BARRIERS</t>
  </si>
  <si>
    <t>ELEMENT NO.1</t>
  </si>
  <si>
    <t>STEEL FRAME</t>
  </si>
  <si>
    <t xml:space="preserve">Supply and Provide 5'' (12.5cm) dia. Pipe for 9m long </t>
  </si>
  <si>
    <t xml:space="preserve">with three layers that is bonded by 2'' (50mm) dia. </t>
  </si>
  <si>
    <t>Pipe as Per drawing.</t>
  </si>
  <si>
    <t xml:space="preserve">Supply and Provide C Section Steel strips for fastening </t>
  </si>
  <si>
    <t>the Steel Barrier.</t>
  </si>
  <si>
    <t xml:space="preserve">Supply and Provide Plate for filling mass Concrete to </t>
  </si>
  <si>
    <t>Balance the Steel Barrier.</t>
  </si>
  <si>
    <t>MASS CONCRETE FRAME</t>
  </si>
  <si>
    <t xml:space="preserve">Fill the Box with Mass Concrete </t>
  </si>
  <si>
    <t xml:space="preserve">Allow a provisional sum for painting and </t>
  </si>
  <si>
    <t xml:space="preserve">Transportation  and inatallation work of </t>
  </si>
  <si>
    <t>the Steel Barriers on site</t>
  </si>
  <si>
    <t>PROPOSED  STREETLIGHT INSTALLATION</t>
  </si>
  <si>
    <t>KISIMAYO FEMALE TRANSITION CENTRE</t>
  </si>
  <si>
    <t>Solar Streetlights</t>
  </si>
  <si>
    <t xml:space="preserve">Supply solar panel lights packed with battery, </t>
  </si>
  <si>
    <t xml:space="preserve">light source socket, controller that regulates batteries </t>
  </si>
  <si>
    <t>and has a low voltage disconnect, light fixture, light fixture</t>
  </si>
  <si>
    <t xml:space="preserve">mounting bracket, battery box, and the entire solar lighting </t>
  </si>
  <si>
    <t xml:space="preserve">mounted to a pole, together with the accessories, cables, etc. </t>
  </si>
  <si>
    <t>Assemble solar panel lights packed with battery,</t>
  </si>
  <si>
    <t xml:space="preserve">Fix or install solar panel lights packed with battery, </t>
  </si>
  <si>
    <t>mounted to a pole, together with the accessories, cables, etc.</t>
  </si>
  <si>
    <t xml:space="preserve">SECTION 13: SOLAR STREETLIGHTS </t>
  </si>
  <si>
    <t>Excavate for foundation not exceeding 0.3</t>
  </si>
  <si>
    <t>Extra over for excavation in rock</t>
  </si>
  <si>
    <t xml:space="preserve">Insitu concrete class 25/20 , vibrated and reinforced with 60mm thick </t>
  </si>
  <si>
    <t xml:space="preserve">maximum aggregate size in as described, in:- </t>
  </si>
  <si>
    <t>Ring beam 2</t>
  </si>
  <si>
    <t>Columns (Height 6m)</t>
  </si>
  <si>
    <t>Roof slab</t>
  </si>
  <si>
    <t>RING BEAM 2</t>
  </si>
  <si>
    <t>Y12 (Nominal Diameter 12mm) bars as main bars tops 1</t>
  </si>
  <si>
    <t>Y12 (Nominal Diameter 12mm) bars as main bars tops 2</t>
  </si>
  <si>
    <t>Y12 (Nominal Diameter 12mm) bars as main bars bottom 2</t>
  </si>
  <si>
    <t>BASE SLAB</t>
  </si>
  <si>
    <t>WALLS</t>
  </si>
  <si>
    <t>Ditto to sides and soffits of base slab</t>
  </si>
  <si>
    <t>Ditto to walls</t>
  </si>
  <si>
    <t>200 mm thick reinforced wall</t>
  </si>
  <si>
    <t>25mm Thick cement/sand (1:4) screed finish</t>
  </si>
  <si>
    <t>Floor slab</t>
  </si>
  <si>
    <t>wood float to:-</t>
  </si>
  <si>
    <t>Concrete or masonry surfaces externally</t>
  </si>
  <si>
    <t>Outside roof slab</t>
  </si>
  <si>
    <t>Ditto outside base slab</t>
  </si>
  <si>
    <t>Ditto Outside walls</t>
  </si>
  <si>
    <t>Ditto for columns</t>
  </si>
  <si>
    <t>steel float to:-</t>
  </si>
  <si>
    <t xml:space="preserve">Concrete or masonry surfaces internally </t>
  </si>
  <si>
    <t>Inside roof top slab</t>
  </si>
  <si>
    <t>Ditto inside base slab</t>
  </si>
  <si>
    <t>Ditto inside walls</t>
  </si>
  <si>
    <t>ELEMENT NO. 7 : PLUMBING INSTALLATIONS</t>
  </si>
  <si>
    <t xml:space="preserve">Galvanized Mild Steel pipes class "B" medium thickness with and </t>
  </si>
  <si>
    <t>including jointing, fittings and fixe as described</t>
  </si>
  <si>
    <t>Supply and install 50mm diameter inlet pipe 800mm long</t>
  </si>
  <si>
    <t>Supply and install 50mm diameter draw off pipe Ditto</t>
  </si>
  <si>
    <t>Supply and install 50mm diameter overflow pipe Ditto</t>
  </si>
  <si>
    <t>Supply and install 75mm diameter scour pipe Ditto</t>
  </si>
  <si>
    <t>Supply and install 20mm diameter brass gate valve with wheel and head</t>
  </si>
  <si>
    <t>Supply and install 20mm diameter stop corks</t>
  </si>
  <si>
    <t>Ditto Column bases</t>
  </si>
  <si>
    <t xml:space="preserve">Site Clearance </t>
  </si>
  <si>
    <t xml:space="preserve">Page Total Carried Forward </t>
  </si>
  <si>
    <t>High yield square twisted reinforcement bars to B.S 4461 including cutting bending and tying</t>
  </si>
  <si>
    <t>Page Total Carried Forward</t>
  </si>
  <si>
    <t>Page Total Brought Forward</t>
  </si>
  <si>
    <t>Y12 (Nominal Diameter 12mm) bars as main bars bottom 1 Cross-Sectional Area (113mm2), Mass per unit length (0.888kg/m)</t>
  </si>
  <si>
    <t>Y12 (Nominal Diameter 12mm) bars as main bars bottom 1Cross-Sectional Area (113mm2), Mass per unit length (0.888kg/m)</t>
  </si>
  <si>
    <t xml:space="preserve">Page Total Brought Forward </t>
  </si>
  <si>
    <t xml:space="preserve">Fill uneven surfaces with stucco filler to approval and apply two coats soft white external textured paint to: </t>
  </si>
  <si>
    <t>Prepare surfaces and apply three coats gloss oil paint  as 'Crown' or equal and approved manufacturer(s) on concrete and masonry surfaces: measured overall on both sides</t>
  </si>
  <si>
    <t>Supply and install 600x600x6mm heavy gauge steel primed metal manhole cover on slab with and including metal framing all around</t>
  </si>
  <si>
    <t>Supply and install 20mm Diameter bars, ‘U’ shaped to form steps with ends embedded into retaining wall, average length 450mm</t>
  </si>
  <si>
    <t>Horizontal Damp Proof Course:one layer of 3-ply bituminous feltor other equal approved (measured nett-allow for laps) ; B.S. 743 Type A bitumen hessian base 150 mm laps (no allowance made for laps); horizontal, 1 no. layer, bedded in cement sand (1:3) mortar</t>
  </si>
  <si>
    <t>ELEMENT NO. 4 :  ROOFING</t>
  </si>
  <si>
    <t>28 gauge pre painted IT4 box profile iron sheets on timber structure (ms)</t>
  </si>
  <si>
    <t xml:space="preserve">impregnated </t>
  </si>
  <si>
    <t>150 x 50 mm as trusses and rafters</t>
  </si>
  <si>
    <t>100 x 50 mm as trusses, trussed  joists and struts</t>
  </si>
  <si>
    <t>75x50mm purlins and joists and struts</t>
  </si>
  <si>
    <t>25 x 250 mm Fascia board fixed to rafters</t>
  </si>
  <si>
    <t>Ditto but 3 coats gloss oil paint to fascia board 200-300mm girth</t>
  </si>
  <si>
    <t>150x150mm 24gauge galvanized mild steel box gutter with galvanized steel brackets at 600mm centers fixed to fascia board (ms)</t>
  </si>
  <si>
    <t>ELEMENT NO. 5 : WINDOWS</t>
  </si>
  <si>
    <t>Extruded anodised aluminium sliding frame 80x50mm mosquito netting and fabricated aluminium burglar proof grill with 6mm thick glass with blue anti-glare film.</t>
  </si>
  <si>
    <t>Overall size 1500 x1500mm high</t>
  </si>
  <si>
    <t>Precast concrete window cill size 260 x 50mm Thick sunk - weathered and throated and bedded and jointed in cement sand mortar</t>
  </si>
  <si>
    <t>ELEMENT NO. 6: DOORS</t>
  </si>
  <si>
    <t>Internal Doors</t>
  </si>
  <si>
    <t>External Doors</t>
  </si>
  <si>
    <t>45 mm thick solid steel panelled double door overall size 1200mm * 2400mm high with and including 150*50 mm steel frame, 3 pairs heavy duty brass butt hinges and 5 lever UNION ribitted door lock</t>
  </si>
  <si>
    <t>ELEMENT NO. 7 :  FINISHES</t>
  </si>
  <si>
    <t xml:space="preserve">Non-slip 300x300mm ceramic Tiles from approved supplier fixed </t>
  </si>
  <si>
    <t xml:space="preserve">with approved tile adhesive: </t>
  </si>
  <si>
    <t>jointed and pointed in approved grout.</t>
  </si>
  <si>
    <t>Internal Lime Plaster</t>
  </si>
  <si>
    <t xml:space="preserve">15 mm cement and sand (1:3) External cement sand rendering </t>
  </si>
  <si>
    <t>Glazed tiles</t>
  </si>
  <si>
    <t>2.8.1</t>
  </si>
  <si>
    <t>2.8.2</t>
  </si>
  <si>
    <t>2.8.3</t>
  </si>
  <si>
    <t>2.8.4</t>
  </si>
  <si>
    <t>2.8.5</t>
  </si>
  <si>
    <t>2.8.6</t>
  </si>
  <si>
    <t>2.8.7</t>
  </si>
  <si>
    <t>3.1.1</t>
  </si>
  <si>
    <t>3.1.2</t>
  </si>
  <si>
    <t>3.2.1</t>
  </si>
  <si>
    <t>3.2.3</t>
  </si>
  <si>
    <t>3.1.3</t>
  </si>
  <si>
    <t>3.1.4</t>
  </si>
  <si>
    <t>3.1.5</t>
  </si>
  <si>
    <t>3.1.6</t>
  </si>
  <si>
    <t>3.1.7</t>
  </si>
  <si>
    <t>3.1.8</t>
  </si>
  <si>
    <t>3.1.9</t>
  </si>
  <si>
    <t>3.1.10</t>
  </si>
  <si>
    <t>3.1.11</t>
  </si>
  <si>
    <t>3.1.13</t>
  </si>
  <si>
    <t>3.1.15</t>
  </si>
  <si>
    <t>3.1.17</t>
  </si>
  <si>
    <t xml:space="preserve">Fill trenches with hard core compacted in 150 mm layers </t>
  </si>
  <si>
    <t>Overall size 2000 x1500mm high</t>
  </si>
  <si>
    <t>100mm wide with rounded junction with wall finish and coved junction with floor finish</t>
  </si>
  <si>
    <t>6 mm glazed wall tiles fixed to plastered surfaces with approved adhesive to a height of 1200 mm in kitchen areas above counter top</t>
  </si>
  <si>
    <t>Supply and fix round timber posts minimum diameter 150mm 4m long, 1m fixed into the ground in a mass concrete footing 450*450mm*1 m deep including excavation and disposal of excavated material.</t>
  </si>
  <si>
    <t>no.</t>
  </si>
  <si>
    <t>TOTAL</t>
  </si>
  <si>
    <t>Type W1 - 1x36w Surface mounted waterproof polycarbonate flourescent light fitting</t>
  </si>
  <si>
    <t>3.1.19</t>
  </si>
  <si>
    <t>3.1.20</t>
  </si>
  <si>
    <t>3.1.21</t>
  </si>
  <si>
    <t>3.1.22</t>
  </si>
  <si>
    <t>3.1.23</t>
  </si>
  <si>
    <t>3.1.24</t>
  </si>
  <si>
    <t>Page Total Carried to Summary</t>
  </si>
  <si>
    <t>Page Total Carried to Forward</t>
  </si>
  <si>
    <t xml:space="preserve">Supply, deliver and install pipes, tubing and fittings as described and  shown on the drawings. The pipes shall be PPR PN 20 pipes and all conforming to the current European standards for PPR installations and </t>
  </si>
  <si>
    <t>Pedestal wash hand basin in white vitreous china size 500x400 mm complete with 'Aztec' chromed taps and handles, a 32mm diameter chrome plated pop-up waste and a 32mm Caradon Terrain' plastic bottle trap. Wash hand basin to be as 'Twyford Galerie Design' or equal and approved</t>
  </si>
  <si>
    <t>Page Total brought Forward</t>
  </si>
  <si>
    <t>SECTION NO. 14</t>
  </si>
  <si>
    <t>SECTION 14 : CHILDREN PLAY AREA</t>
  </si>
  <si>
    <t>ROOFING TOTAL CARRIED TO MAIN SUMMARY</t>
  </si>
  <si>
    <r>
      <rPr>
        <b/>
        <sz val="11"/>
        <rFont val="Calibri"/>
        <family val="2"/>
        <scheme val="minor"/>
      </rPr>
      <t>(EMPLOYER )</t>
    </r>
    <r>
      <rPr>
        <sz val="11"/>
        <rFont val="Calibri"/>
        <family val="2"/>
        <scheme val="minor"/>
      </rPr>
      <t xml:space="preserve"> </t>
    </r>
  </si>
  <si>
    <t xml:space="preserve">Address:  </t>
  </si>
  <si>
    <t xml:space="preserve">Tel No: </t>
  </si>
  <si>
    <t xml:space="preserve">Date: </t>
  </si>
  <si>
    <r>
      <rPr>
        <b/>
        <sz val="11"/>
        <rFont val="Calibri"/>
        <family val="2"/>
        <scheme val="minor"/>
      </rPr>
      <t>(CONTRACTOR)</t>
    </r>
    <r>
      <rPr>
        <sz val="11"/>
        <rFont val="Calibri"/>
        <family val="2"/>
        <scheme val="minor"/>
      </rPr>
      <t xml:space="preserve"> </t>
    </r>
  </si>
  <si>
    <t xml:space="preserve">Address: </t>
  </si>
  <si>
    <t>5.1.1</t>
  </si>
  <si>
    <t>5.1.2</t>
  </si>
  <si>
    <t>5.2.1</t>
  </si>
  <si>
    <t>5.2.2</t>
  </si>
  <si>
    <t>5.5.3</t>
  </si>
  <si>
    <t>5.2.3</t>
  </si>
  <si>
    <t>5.2.4</t>
  </si>
  <si>
    <t>5.2.5</t>
  </si>
  <si>
    <t>5.2.6</t>
  </si>
  <si>
    <t>5.2.7</t>
  </si>
  <si>
    <t>5.2.8</t>
  </si>
  <si>
    <t>5.2.9</t>
  </si>
  <si>
    <t>Fabric ref. A142 weighing 2.22kg/ sq.metre, in surface bed</t>
  </si>
  <si>
    <t>5.2.10</t>
  </si>
  <si>
    <t>5.3.1</t>
  </si>
  <si>
    <t>5.3.2</t>
  </si>
  <si>
    <t>5.3.3</t>
  </si>
  <si>
    <t>5.3.4</t>
  </si>
  <si>
    <t>5.3.5</t>
  </si>
  <si>
    <t>5.3.6</t>
  </si>
  <si>
    <t>5.3.7</t>
  </si>
  <si>
    <t>5.3.8</t>
  </si>
  <si>
    <t>5.4.1</t>
  </si>
  <si>
    <t>5.4.2</t>
  </si>
  <si>
    <t>5.4.3</t>
  </si>
  <si>
    <t>200mm wide; B.S. 743 Type A bitumen hessian base 150 mm laps (no allowance made for laps); horizontal, 1 no. layer, bedded in cement sand (1:3) mortar</t>
  </si>
  <si>
    <t>5.4.4</t>
  </si>
  <si>
    <t>5.5.1</t>
  </si>
  <si>
    <t>5.5.2</t>
  </si>
  <si>
    <t>5.5.4</t>
  </si>
  <si>
    <t>5.5.5</t>
  </si>
  <si>
    <t>5.5.6</t>
  </si>
  <si>
    <t>5.5.7</t>
  </si>
  <si>
    <t>5.5.8</t>
  </si>
  <si>
    <t>5.5.9</t>
  </si>
  <si>
    <t>5.5.11</t>
  </si>
  <si>
    <t>5.5.13</t>
  </si>
  <si>
    <t>5.5.14</t>
  </si>
  <si>
    <t>5.5.15</t>
  </si>
  <si>
    <t>5.5.16</t>
  </si>
  <si>
    <t>5.5.17</t>
  </si>
  <si>
    <t>5.5.18</t>
  </si>
  <si>
    <t>5.5.19</t>
  </si>
  <si>
    <t>5.5.20</t>
  </si>
  <si>
    <t>5.5.21</t>
  </si>
  <si>
    <t>5.6.1</t>
  </si>
  <si>
    <t xml:space="preserve">Prepare and apply two undercoats of brilliant white emulsion paint (RAL Code 9001) and two finishing coats of first quality brilliant white Silk Vinyl emulsion paint (RAL Code 9001) to;- </t>
  </si>
  <si>
    <t>and all other material required) of above socket outlet using approved type 2.5mm² PVC/PVC copper cable and 2.5mm² earth wire  drawn through securely fixed concealed PVC conduit in a ring circuit.</t>
  </si>
  <si>
    <t>Supply, install and connect complete 1.5 sq. mm colour-coded SC cables to lighting points drawn in Concealed /surface 20mm HG PVC conduits, complete with draw boxes, switch boxes and other necessary accessories</t>
  </si>
  <si>
    <t>conduits, pipes( each cable in separate conduit or pipe), cable lugs, ties... etc.  as shown on drawing, as per the preamble, the specifications and supervision engineer's requirements.</t>
  </si>
  <si>
    <t xml:space="preserve">Supply, install, test and commission 450/750 volts 6491X cables with all required accessories for proper installation and operation including </t>
  </si>
  <si>
    <t>Supply and install two compartment floor recessed metallic electrical floor box with flap cover complete with lifting handle, cable cable flaps, as Crabtree Britmac or equal and approved</t>
  </si>
  <si>
    <t>Excavation for latrine pit in hard rock at a depth approximately starting is not encountered, the excavation rates in soft soil will apply at these depths)</t>
  </si>
  <si>
    <t>Stripping of surface and excavation for latrine pit in soft soil up to depth of approximately 1.8m; pit dimensions: 3m width x 11m length</t>
  </si>
  <si>
    <t>Total Carried from previous Page</t>
  </si>
  <si>
    <t>Junction with floor finish</t>
  </si>
  <si>
    <t>5.6.3</t>
  </si>
  <si>
    <t>5.6.4</t>
  </si>
  <si>
    <t>5.6.5</t>
  </si>
  <si>
    <t>5.6.6</t>
  </si>
  <si>
    <t>5.6.7</t>
  </si>
  <si>
    <t>5.6.8</t>
  </si>
  <si>
    <t>5.7.1</t>
  </si>
  <si>
    <t>5.7.2</t>
  </si>
  <si>
    <t>5.7.3</t>
  </si>
  <si>
    <t>5.7.4</t>
  </si>
  <si>
    <t>5.7.5</t>
  </si>
  <si>
    <t>5.7.6</t>
  </si>
  <si>
    <t>5.8.1</t>
  </si>
  <si>
    <t>5.8.2</t>
  </si>
  <si>
    <t>5.8.3</t>
  </si>
  <si>
    <t>5.8.4</t>
  </si>
  <si>
    <t>5.8.5</t>
  </si>
  <si>
    <t>5.8.6</t>
  </si>
  <si>
    <t>5.8.7</t>
  </si>
  <si>
    <t>5.8.8</t>
  </si>
  <si>
    <t>including bends, hooks, tying wire, distance blocks and spacers for top slab; Y10@ 200mm c/c .</t>
  </si>
  <si>
    <t>5.8.9</t>
  </si>
  <si>
    <t>5.8.10</t>
  </si>
  <si>
    <t>5.8.11</t>
  </si>
  <si>
    <t>5.8.12</t>
  </si>
  <si>
    <t>5.8.13</t>
  </si>
  <si>
    <t>Tank piping, fittings and accessories which includes among others ring bearers anchored in the wall and a 2.5 m heigh 4'' vent pipe with rain cower and fly net</t>
  </si>
  <si>
    <t>5.8.14</t>
  </si>
  <si>
    <t>5.8.15</t>
  </si>
  <si>
    <t>5.8.16</t>
  </si>
  <si>
    <t>5.9.1</t>
  </si>
  <si>
    <t>5.9.2</t>
  </si>
  <si>
    <t>5.9.3</t>
  </si>
  <si>
    <t>5.9.4</t>
  </si>
  <si>
    <t>5.9.5</t>
  </si>
  <si>
    <t>5.9.6</t>
  </si>
  <si>
    <t>5.9.7</t>
  </si>
  <si>
    <t>5.9.8</t>
  </si>
  <si>
    <t>5.9.10</t>
  </si>
  <si>
    <t>Load, wheel and cart deposit and spread surplus excavated material where directed on site at a distance not exceeding  100 meters</t>
  </si>
  <si>
    <t>Reference A142 mesh 200 x 200 mm , weight 2.22 kgs per square meter ( measured net - no allowance made for laps (inclunding bends, tying wire and distance blocks)</t>
  </si>
  <si>
    <t xml:space="preserve">300mm thick well compacted hardcore filling blinded with 25mm thick quarry dust layer to receive surface bed </t>
  </si>
  <si>
    <t xml:space="preserve">RATE </t>
  </si>
  <si>
    <t xml:space="preserve">Fill uneven surfaces with stucco filler to approval and apply  two coats soft white external textured paint to:  </t>
  </si>
  <si>
    <t xml:space="preserve">Supply and install following lighting fixtures with all accessories as per the specifications and drawings and complete with lamp fitting and accessories of Engineer or approved make. </t>
  </si>
  <si>
    <t>Supply and installation of fused shuttered switched socket outlet to comply with relevant BS standard (Clipsal, Orange, Crabtree/ Tenby/ABB or equivalent). Wiring (including supply of earth wire and all other material required) of above socket outlet using approved type 2.5mm² PVC/PVC copper cable and 2.5mm² earth wire  drawn through securely fixed concealed PVC conduit in a ring circuit.</t>
  </si>
  <si>
    <t>Supply, install and connect complete 1.5 sq. mm colour-coded SC cables to lighting points drawn in Concealed /surface 20mm HG PVC conduits, complete with draw boxes, switch boxes and other necessary accessories.</t>
  </si>
  <si>
    <t>Excavation for latrine pit in hard rock at a depth approximately starting at 1.8 M</t>
  </si>
  <si>
    <t>10mm high tensile square twisted bars; cold worked; BS4461 including bends, hooks, tying wire, distance blocks and spacers for bottom slab; Y10@ 200mm c/c .</t>
  </si>
  <si>
    <t>15mm thick two coat cement sand (1:3) plaster trowelled smooth and comprising 12mm backing and 3mm finishing coat for internal walls.</t>
  </si>
  <si>
    <t xml:space="preserve">Page Total Carried to Next Page </t>
  </si>
  <si>
    <t>4" brown sewer pipes with accessories laid with 1% slope in trench of 0.5 to 0.8 m depth</t>
  </si>
  <si>
    <t>Supply all materials and cast R.C. buffer beam, 100mm wide x 450mm deep, concrete class 20</t>
  </si>
  <si>
    <t>12mm high tensile square twisted bars; cold worked; BS4461 including bends, hooks, tying wire, distance blocks and spacers for ring beam reinforcement, 4Y12</t>
  </si>
  <si>
    <t>SECUTRITY TOILET SUMMARY</t>
  </si>
  <si>
    <t>6.1.1</t>
  </si>
  <si>
    <t>6.1.2</t>
  </si>
  <si>
    <t>6.2.1</t>
  </si>
  <si>
    <t>6.2.2</t>
  </si>
  <si>
    <t>6.2.3</t>
  </si>
  <si>
    <t>6.2.4</t>
  </si>
  <si>
    <t>6.2.5</t>
  </si>
  <si>
    <t>6.2.6</t>
  </si>
  <si>
    <t>6.2.7</t>
  </si>
  <si>
    <t>6.2.8</t>
  </si>
  <si>
    <t>6.2.9</t>
  </si>
  <si>
    <t>6.2.10</t>
  </si>
  <si>
    <t>6.3.1</t>
  </si>
  <si>
    <t>6.3.2</t>
  </si>
  <si>
    <t>6.3.3</t>
  </si>
  <si>
    <t>6.3.4</t>
  </si>
  <si>
    <t>6.3.5</t>
  </si>
  <si>
    <t>6.3.6</t>
  </si>
  <si>
    <t>6.3.7</t>
  </si>
  <si>
    <t>6.3.8</t>
  </si>
  <si>
    <t>6.4.1</t>
  </si>
  <si>
    <t>6.4.2</t>
  </si>
  <si>
    <t>6.4.3</t>
  </si>
  <si>
    <t>6.4.4</t>
  </si>
  <si>
    <t>6.5.1</t>
  </si>
  <si>
    <t>6.5.2</t>
  </si>
  <si>
    <t>6.5.3</t>
  </si>
  <si>
    <t>6.5.4</t>
  </si>
  <si>
    <t>6.5.5</t>
  </si>
  <si>
    <t>6.5.6</t>
  </si>
  <si>
    <t>6.5.7</t>
  </si>
  <si>
    <t>6.5.8</t>
  </si>
  <si>
    <t>6.5.9</t>
  </si>
  <si>
    <t>6.5.10</t>
  </si>
  <si>
    <t>6.5.11</t>
  </si>
  <si>
    <t>6.5.13</t>
  </si>
  <si>
    <t>6.5.15</t>
  </si>
  <si>
    <t>6.6.1</t>
  </si>
  <si>
    <t>6.6.3</t>
  </si>
  <si>
    <t>6.6.4</t>
  </si>
  <si>
    <t>6.6.5</t>
  </si>
  <si>
    <t>6.6.6</t>
  </si>
  <si>
    <t>6.6.7</t>
  </si>
  <si>
    <t>6.6.8</t>
  </si>
  <si>
    <t>6.7.1</t>
  </si>
  <si>
    <t>6.7.2</t>
  </si>
  <si>
    <t>6.7.3</t>
  </si>
  <si>
    <t>6.7.4</t>
  </si>
  <si>
    <t>6.7.5</t>
  </si>
  <si>
    <t>6.7.6</t>
  </si>
  <si>
    <t>6.7.7</t>
  </si>
  <si>
    <t>6.8.3</t>
  </si>
  <si>
    <t>6.8.4</t>
  </si>
  <si>
    <t>6.8.5</t>
  </si>
  <si>
    <t>6.8.6</t>
  </si>
  <si>
    <t>6.8.7</t>
  </si>
  <si>
    <t>6.8.8</t>
  </si>
  <si>
    <t>6.8.9</t>
  </si>
  <si>
    <t>6.8.10</t>
  </si>
  <si>
    <t>6.8.11</t>
  </si>
  <si>
    <t>6.8.12</t>
  </si>
  <si>
    <t>6.8.13</t>
  </si>
  <si>
    <t>6.8.14</t>
  </si>
  <si>
    <t>6.8.15</t>
  </si>
  <si>
    <t>6.8.16</t>
  </si>
  <si>
    <t>1000 gauge polythene or other equal and approved damp-proof membrane, laid over blinded hardcore (m.s) with 300mm side and end laps (measured nett-allow for laps)</t>
  </si>
  <si>
    <t xml:space="preserve">brOUGHT Forwaard from Previous Page  </t>
  </si>
  <si>
    <t>Lintols</t>
  </si>
  <si>
    <t xml:space="preserve">Page Toal Brought Forward </t>
  </si>
  <si>
    <t>Page Total Carrie Forward</t>
  </si>
  <si>
    <t>Roof sheets as  IT4 profile gauge 28 pre-painted galvanised laps hook bolts, PVC washer and tropicalized slip cup</t>
  </si>
  <si>
    <t>SECTION 4: GENERATOR INSTALLATION</t>
  </si>
  <si>
    <t>ELEMENT No. 1 : GENERATOR</t>
  </si>
  <si>
    <t xml:space="preserve">30KVA TIER 3 PRIME RATED SOUND </t>
  </si>
  <si>
    <t>ATTENUATED DIESEL GENERATOR INSTALLATION</t>
  </si>
  <si>
    <t>ELEMENT No. 2 : GENERATOR INSTALLATION</t>
  </si>
  <si>
    <t xml:space="preserve">Install, test and commission as per BS 7671:2001 </t>
  </si>
  <si>
    <t xml:space="preserve">the following as described below: All materials and </t>
  </si>
  <si>
    <t>equipment are supplied by the client except for the</t>
  </si>
  <si>
    <t xml:space="preserve"> miscellaneous items expressly stated to be supplied </t>
  </si>
  <si>
    <t>by contractor or as directed by the client's representative.</t>
  </si>
  <si>
    <t>ELEMENT No. 3 : ELECTRICAL SUPPLY</t>
  </si>
  <si>
    <t>Trench excavation</t>
  </si>
  <si>
    <t>Cabling</t>
  </si>
  <si>
    <t xml:space="preserve">Supply, install and connect  1x3x95+1x50 Sq. mm  </t>
  </si>
  <si>
    <t xml:space="preserve">SC XLPE/SWA/PVC Copper cable from Generator to </t>
  </si>
  <si>
    <t>LV Switchboard and complete with cable lags and glands</t>
  </si>
  <si>
    <t>m</t>
  </si>
  <si>
    <t>ELEMENT No. 4 : ACCESSORIES</t>
  </si>
  <si>
    <t>Change Over 4 Pole 225 A</t>
  </si>
  <si>
    <t>Pc(s)</t>
  </si>
  <si>
    <t>Cable 4X35 mmsq</t>
  </si>
  <si>
    <t>Grounding Bar</t>
  </si>
  <si>
    <t>Grounding Cable 1X16 mm sq</t>
  </si>
  <si>
    <t>Roll</t>
  </si>
  <si>
    <t>Main Switch 4 Pole 200 A</t>
  </si>
  <si>
    <t>Distribution Panel(DP) 12 Breakers</t>
  </si>
  <si>
    <t>Tube Chanel 50X50 MM</t>
  </si>
  <si>
    <t>PVC Pipe 0.6x0.6m</t>
  </si>
  <si>
    <t xml:space="preserve">Concrete Nail </t>
  </si>
  <si>
    <t>Box</t>
  </si>
  <si>
    <t>Insulating Tape</t>
  </si>
  <si>
    <t>Exhaust Pipes</t>
  </si>
  <si>
    <t xml:space="preserve">Battery Acid </t>
  </si>
  <si>
    <t>Litre</t>
  </si>
  <si>
    <t>Miscellenous</t>
  </si>
  <si>
    <t>long 12mm diameter rag bolts cast into beam at 1500mm centres galvanised</t>
  </si>
  <si>
    <t xml:space="preserve">Supply sound attenuated 45kVA, 415V 50Hz prime rated tier 3 diesel engine generator set with water cooled Perkins, SDMO or Cummins engine complete with TP Automatic Mains Failure panel with integral synchronization control  module, 8 hour base fuel tank, 250A TP output circuit breaker. </t>
  </si>
  <si>
    <t>Allow for fixing of gen set to floor slab as recommended by the Manufacturer complete with anti vibration mountings. The contractor to provide duct or trench for all cable entry from the generator and to the main LV switchboard and Reconstruct the Floor in Concrete 1:2:4 ratio and their Finishing.</t>
  </si>
  <si>
    <t xml:space="preserve">Excavate trench 300mm width 500mm depth from ground level from the generator room to main building approx. </t>
  </si>
  <si>
    <t>GENERATOR SHED AND INSTALLATION CARRIED OT MAIN SUMMARY</t>
  </si>
  <si>
    <t xml:space="preserve">including bends, hooks, tying wire, distance blocks and spacers for bottom slab; Y10@ 200mm c/c </t>
  </si>
  <si>
    <t>SEPTIC TANK TOTAL CARRIED TO MAIN SUMMARY</t>
  </si>
  <si>
    <t>Page total Brought forward</t>
  </si>
  <si>
    <t>TOTAL FOR 1NO. GATE AND BARRIER</t>
  </si>
  <si>
    <t>TOTAL FOR 2 NO. GATES AND BARRIERS CARRIED TO MAIN SUMMARY</t>
  </si>
  <si>
    <t>25mm Thick cement/sand (1:4) screed steel trowelled finish</t>
  </si>
  <si>
    <t>100x50mm Hip rafters</t>
  </si>
  <si>
    <t>100x50 mm Hip rafters</t>
  </si>
  <si>
    <t>25mm Thick cement/sand (1:4) screed to steel trowelled finish</t>
  </si>
  <si>
    <t xml:space="preserve">Reinforced concrete class 20, </t>
  </si>
  <si>
    <t>200x400mm hollow block walling bedded and jointed in cement and sand (1:4) mortar, reinforcement with and including 25mm wide x 20 gauge hoop iron at every alternate course as described in:</t>
  </si>
  <si>
    <t xml:space="preserve">Allow for the supply and installation of labels and danger warning notices </t>
  </si>
  <si>
    <t>Total Brought forward</t>
  </si>
  <si>
    <t>100 mm Ground floor slab</t>
  </si>
  <si>
    <t>ELEMENT NO. 2: PREFABRICATED PANELS</t>
  </si>
  <si>
    <t xml:space="preserve">Item </t>
  </si>
  <si>
    <t>Walling for foundation</t>
  </si>
  <si>
    <t>200mm precast concrete concrete block walls bedded and jointed in cement and sand (1:4) mortar</t>
  </si>
  <si>
    <t>100 x 50 mm as trusses and rafters</t>
  </si>
  <si>
    <t>50 x 50 mm as trusses, trussed  joists and struts</t>
  </si>
  <si>
    <t>100 x  50 mm as King post</t>
  </si>
  <si>
    <t>Dittob but for Fascia Board</t>
  </si>
  <si>
    <t>PAGE TOTAL CARRIED FORWARD</t>
  </si>
  <si>
    <t>PAGE TOTAL BROUGHT FORWARD</t>
  </si>
  <si>
    <t>PAGE TOTAL CARRIED TO MAIN SUMMARY</t>
  </si>
  <si>
    <t>PLUMBING TOTAL CARRIED TO MAIN SUMMARY</t>
  </si>
  <si>
    <t>TOTAL FOR DINING</t>
  </si>
  <si>
    <t>TOTAL FOR KITCHEN</t>
  </si>
  <si>
    <t>TOTAL FOR ELECTRICAL WORKS</t>
  </si>
  <si>
    <t>TOTAL FOR MECHANICAL WORKS</t>
  </si>
  <si>
    <t>TOTAL CARRIED TO GRAND SUMMARY</t>
  </si>
  <si>
    <t>Total carried to Main summary</t>
  </si>
  <si>
    <t xml:space="preserve">Page Total Carried Forward from previous Page </t>
  </si>
  <si>
    <t>PAGE TOTAL CARRIED TO SUMMARY</t>
  </si>
  <si>
    <t>BUILDERS WORKS TOTAL</t>
  </si>
  <si>
    <t>ELECTRICAL WORKS TOTAL</t>
  </si>
  <si>
    <t>PIT LATRINE TOTAL</t>
  </si>
  <si>
    <t>due to mistakes in the Bills of Quantities which should have been rectified in the manner described above</t>
  </si>
  <si>
    <t>question arising, shall be taken up in writing, before submission of the tender so that the same can be clarified</t>
  </si>
  <si>
    <t>or qualification made without authority will be ignored and the text of the Bills of Quantities as  printed will be adhered to.</t>
  </si>
  <si>
    <t>Preliminaries or additions to Prime Cost Sums or other items, if these have not been priced against the  respective items</t>
  </si>
  <si>
    <t>Attendance to the contractor fixing prefabricated panels supplied by IOM and fixed to the manufacturers specification and details. The panels will be placed on top of the concrete slab</t>
  </si>
  <si>
    <t xml:space="preserve">25mm Thick cement/sand (1:4) screed steel trowelled </t>
  </si>
  <si>
    <t>Floor Finish</t>
  </si>
  <si>
    <t>Cement and sand (1:3) screeds</t>
  </si>
  <si>
    <t>ELEMENT NO. 3: ELECTRICAL WORKS</t>
  </si>
  <si>
    <t>Connection to the existing electrical supply system</t>
  </si>
  <si>
    <t>Note: All the above units come complete with wiring and electrical fittings and the contrcator is required to plug in to the power supply system and test the units.</t>
  </si>
  <si>
    <t>ELEMENT NO. 4: STEPS AND RUMPS</t>
  </si>
  <si>
    <t>Construct to specification steps and rumps as indicated on the drawing</t>
  </si>
  <si>
    <t xml:space="preserve">ELEMENT NO. WASH AREA FOR PRAYERS </t>
  </si>
  <si>
    <t>ELEMENT NO. WASH HAND AREA FOR THE DINING</t>
  </si>
  <si>
    <t>Construct 1 No continous concrete bench consisting of 400x2000x100mm thick reinforced concrete slab with T8 @ 200mm C/C on double 200mm thick by 400mm high  block wall with an extra 400mm bellow the ground .  Construct also 800mm high by 200mm thick by 2000mm long  block wall for the support of plumbing and water tap.  Fill the area between the wall and the bench  with hardcore and 100mm thick reinforced concrete slab with T8 200mm C/C 2000mm long at the top and   steel trowel to a  smooth finish. Fix 3No. taps to specification. Tile all areas in contact with water including the bench.</t>
  </si>
  <si>
    <t xml:space="preserve">SECTION 3: KITCHEN </t>
  </si>
  <si>
    <t>4.1.2</t>
  </si>
  <si>
    <t>4.1.3</t>
  </si>
  <si>
    <t>4.1.4</t>
  </si>
  <si>
    <t>4.1.5</t>
  </si>
  <si>
    <t>4.1.6</t>
  </si>
  <si>
    <t>4.1.7</t>
  </si>
  <si>
    <t>4.1.8</t>
  </si>
  <si>
    <t>4.1.9</t>
  </si>
  <si>
    <t>4.1.10</t>
  </si>
  <si>
    <t>4.2.1</t>
  </si>
  <si>
    <t>4.2.2</t>
  </si>
  <si>
    <t>4.2.3</t>
  </si>
  <si>
    <t>4.2.4</t>
  </si>
  <si>
    <t>4.2.5</t>
  </si>
  <si>
    <t>4.2.6</t>
  </si>
  <si>
    <t>4.3.1</t>
  </si>
  <si>
    <t>4.3.2</t>
  </si>
  <si>
    <t>4.3.3</t>
  </si>
  <si>
    <t>4.3.4</t>
  </si>
  <si>
    <t>4.3.5</t>
  </si>
  <si>
    <t>4.3.6</t>
  </si>
  <si>
    <t>4.3.12</t>
  </si>
  <si>
    <t>4.3.7</t>
  </si>
  <si>
    <t>4.3.8</t>
  </si>
  <si>
    <t>4.3.9</t>
  </si>
  <si>
    <t>4.3.10</t>
  </si>
  <si>
    <t>4.3.11</t>
  </si>
  <si>
    <t>4.3.13</t>
  </si>
  <si>
    <t>4.3.14</t>
  </si>
  <si>
    <t>4.3.15</t>
  </si>
  <si>
    <t>4.3.16</t>
  </si>
  <si>
    <t>4.4.1</t>
  </si>
  <si>
    <t>4.4.2</t>
  </si>
  <si>
    <t>4.4.3</t>
  </si>
  <si>
    <t>4.5.1</t>
  </si>
  <si>
    <t>4.5.2</t>
  </si>
  <si>
    <t>4.6.1</t>
  </si>
  <si>
    <t>4.6.2</t>
  </si>
  <si>
    <t>4.6.3</t>
  </si>
  <si>
    <t>4.6.4</t>
  </si>
  <si>
    <t>4.6.5</t>
  </si>
  <si>
    <t>4.6.6</t>
  </si>
  <si>
    <t>4.6.7</t>
  </si>
  <si>
    <t>4.6.8</t>
  </si>
  <si>
    <t>4.7.1</t>
  </si>
  <si>
    <t>4.7.2</t>
  </si>
  <si>
    <t>4.7.3</t>
  </si>
  <si>
    <t>4.7.4</t>
  </si>
  <si>
    <t>4.7.5</t>
  </si>
  <si>
    <t>4.7.6</t>
  </si>
  <si>
    <t>4.7.8</t>
  </si>
  <si>
    <t>4.7.9</t>
  </si>
  <si>
    <t>4.7.10</t>
  </si>
  <si>
    <t>4.7.11</t>
  </si>
  <si>
    <t>4.7.12</t>
  </si>
  <si>
    <t>KITCHEN CABINETS</t>
  </si>
  <si>
    <t>Work tops and Bottom Cabinets</t>
  </si>
  <si>
    <t xml:space="preserve">Construct 200mm thick 800mm high massonry walls forkitchen platfor  support </t>
  </si>
  <si>
    <t>Concrete class 20 in 50mm thick plinth and work top</t>
  </si>
  <si>
    <t xml:space="preserve">No. A 142 Fabric mesh reinforcement weighing 2.22 kg per metre square fixed in slab </t>
  </si>
  <si>
    <t>Formwork to  of slab</t>
  </si>
  <si>
    <t>Formwork to edge of slab. 50mm high</t>
  </si>
  <si>
    <t xml:space="preserve">Plaster to soffit of slab and bottom </t>
  </si>
  <si>
    <t>Ceramic tiles to worktop including screed</t>
  </si>
  <si>
    <t>Veneered mahogany 20mm thick in cupboard doors, divisions and shelves</t>
  </si>
  <si>
    <t>Malpa Hinges</t>
  </si>
  <si>
    <t>Allow for fitting sink to worktop</t>
  </si>
  <si>
    <t xml:space="preserve">Supply and apply three coats of gloss paint as finish </t>
  </si>
  <si>
    <t>Total: Work tops and Bottom Cabinets</t>
  </si>
  <si>
    <t>Over head Cabinets</t>
  </si>
  <si>
    <t xml:space="preserve">Supply and fix malpa hinges </t>
  </si>
  <si>
    <t>Total: Over head Cabinets</t>
  </si>
  <si>
    <t>Plumbing Fittings</t>
  </si>
  <si>
    <t xml:space="preserve">Kitchen sink </t>
  </si>
  <si>
    <t>Total: Plumbing Fittings</t>
  </si>
  <si>
    <t xml:space="preserve"> Fire Fighting Services</t>
  </si>
  <si>
    <t>Supply and Install</t>
  </si>
  <si>
    <t>4.5 Litres discharge controlled type carbon dioxide gas portable fire extinguisher manufactured to BS 5423 with normal charge</t>
  </si>
  <si>
    <t>9Kg dry powder multi-purposed fire class A, B and C as manufactured by Angus Fire Armour ABC multipurpose model AP 9K or equal and approved</t>
  </si>
  <si>
    <t>MDF for bearers, support cupboard doors and division and shelves nailed and hang as per the drawings</t>
  </si>
  <si>
    <t xml:space="preserve">Supply and Install double bowl double drainer stainless steel kitchen sink size 1200 x 1200 with EACH bowl size 400 x 340 x 150mm complete with 1 No. Bricon kitchen mixer and tap 40mm waste outlet chain and plug, overflow, 40mmtubular 'P' trap No. WF 8491XX and all required plumbing connections. Sink to be as "ASL"or equal and approved. The sink to be in heavy duty sheet. </t>
  </si>
  <si>
    <t>Supply, deliver and install pipes, tubing and fittings as described and  shown on the drawings. The pipes shall be PPR PN 20 pipes and all conforming to the current European standards for PPR installations and o the Engineers approval, pipe jointing shall be by polyfusion or use of electric coupling and to manufacturer's printed instructions. Rates must allow for all Metal/plastic threaded adaptors where required, valves, unions, sockets, sliding and fixed joints, support raceways, isolating sheaths, elastic material, expansion arms and bends, crossovers, couplings,clippings, connectors, joints and for the connection of sanitary fixtures etc.as required in the running lengths of pipework and also where necessary, for pipe fixing clips, holder bats plugged and screwed for the proper and satisfactory functioning of the system. The pipes will be pressure tested before the plastering of wall commences and as per the manufacturers recommended testing procedures. The sizes indicated are the minimum bore sizes.</t>
  </si>
  <si>
    <t>Supply and installation of fused shuttered switched socket outlet to comply with relevant BS standard (Clipsal, Orange, Crabtree/ Tenby/ABB or equivalent). Wiring (including supply of earth wire and all ther material required) of above socket outlet using approved type 2.5mm² PVC/PVC copper cable and 2.5mm² earth wire  drawn through securely fixed concealed PVC conduit in a ring circuit</t>
  </si>
  <si>
    <t>Allow for external ablution area outside the dining for washing hands. This will consist of reinforced of construction of 1200mm high by 200mm thick by 1000mm long  block wall for the support of plumbing and water tap.  A 100mm thick reinforced concrete slab with T8 200mm C/C 1000mm long at the top and 600mm side,  steel trowel to a  smooth finish. Fix 3No. taps to specification. Tile all areas in contact with water including the bench.</t>
  </si>
  <si>
    <t>3.2.4</t>
  </si>
  <si>
    <t>3.2.5</t>
  </si>
  <si>
    <t>3.2.6</t>
  </si>
  <si>
    <t>3.2.2</t>
  </si>
  <si>
    <t>3.2.7</t>
  </si>
  <si>
    <t>3.2.8</t>
  </si>
  <si>
    <t>3.2.9</t>
  </si>
  <si>
    <t>3.2.10</t>
  </si>
  <si>
    <t>3.2.11</t>
  </si>
  <si>
    <t>3.2.12</t>
  </si>
  <si>
    <t>3.2.13</t>
  </si>
  <si>
    <t>3.2.14</t>
  </si>
  <si>
    <t>3.2.15</t>
  </si>
  <si>
    <t>3.3.1</t>
  </si>
  <si>
    <t>3.3.2</t>
  </si>
  <si>
    <t>3.4.1</t>
  </si>
  <si>
    <t>3.4.2</t>
  </si>
  <si>
    <t>3.5.1</t>
  </si>
  <si>
    <t>3.5.2</t>
  </si>
  <si>
    <t>3.5.3</t>
  </si>
  <si>
    <t>3.5.4</t>
  </si>
  <si>
    <t>3.5.5</t>
  </si>
  <si>
    <t>3.5.6</t>
  </si>
  <si>
    <t>3.5.7</t>
  </si>
  <si>
    <t>3.5.8</t>
  </si>
  <si>
    <t>3.9.1</t>
  </si>
  <si>
    <t>3.9.2</t>
  </si>
  <si>
    <t>3.9.3</t>
  </si>
  <si>
    <t>3.9.4</t>
  </si>
  <si>
    <t>3.9.5</t>
  </si>
  <si>
    <t>3.9.6</t>
  </si>
  <si>
    <t>3.9.7</t>
  </si>
  <si>
    <t>3.9.8</t>
  </si>
  <si>
    <t>3.9.9</t>
  </si>
  <si>
    <t>3.9.10</t>
  </si>
  <si>
    <t>3.9.11</t>
  </si>
  <si>
    <t>3.9.12</t>
  </si>
  <si>
    <t>3.9.13</t>
  </si>
  <si>
    <t>3.9.14</t>
  </si>
  <si>
    <t>3.9.15</t>
  </si>
  <si>
    <t>3.9.16</t>
  </si>
  <si>
    <t>3.10.1</t>
  </si>
  <si>
    <t>3.11.1</t>
  </si>
  <si>
    <t>3.11.2</t>
  </si>
  <si>
    <t>3.12.1</t>
  </si>
  <si>
    <t>3.12.2</t>
  </si>
  <si>
    <t>3.12.3</t>
  </si>
  <si>
    <t>3.12.4</t>
  </si>
  <si>
    <t>3.12.5</t>
  </si>
  <si>
    <t>3.12.6</t>
  </si>
  <si>
    <t>3.12.7</t>
  </si>
  <si>
    <t>3.12.8</t>
  </si>
  <si>
    <t>3.12.9</t>
  </si>
  <si>
    <t>3.12.10</t>
  </si>
  <si>
    <t>Supply and installation of fused shuttered switched socket outlet to comply with relevant BS standard (Clipsal, Orange, Crabtree/ Tenby/ABB or equivalent). Wiring (including supply of earth wire and all other material required) of above socket outlet using approved type 2.5mm² PVC/PVC copper cable and 2.5mm² earth wire  drawn through securely fixed concealed PVC conduit in a ring circuit.Socket outlet points</t>
  </si>
  <si>
    <t>Supply, Deliver, Install, Test and Commission the following AC indoor units including with all accessories including all connections as described. Wall mounted unit of cooling capacity: 12.3kW with inbuilt drain pump, power input: 0.15kW, single phase, Refrigerant R-410A complete with all hanging accessories, remote control, filter chamber, drain pump kit, suction canvas, ceiling panel, wiring from DP switch to fan coil unit, fabricated steel mounting brackets, steel frames and raw bolts, anti-vibration mountings. DP switch to be positioned next to the in door unit. The  indoor unit shall be to Daikin/Toshiba/LG make or approved equivalent.</t>
  </si>
  <si>
    <t xml:space="preserve">ELEMENT 2 : SOAK PIT 2 No. (For both Ablution areas) </t>
  </si>
  <si>
    <t>Excavate 1.5m diameter x 3.5m depth pit each</t>
  </si>
  <si>
    <t xml:space="preserve">200 mm thick reinforced in every second course </t>
  </si>
  <si>
    <t>Excavations including maintaining and supporting sides and keeping free from water, mud and fallen material</t>
  </si>
  <si>
    <t>Allow for keeping foundations free from water, mud, fallen materials, etc.</t>
  </si>
  <si>
    <t>Return, fill and ram selected excavated material around foundations</t>
  </si>
  <si>
    <t>Gladiator or equal and approved chemical anti-termite treatment, executed complete by an approved specialist under a ten-year guarantee, to surfaces of blindinG</t>
  </si>
  <si>
    <t>200x400mm hollow block walling bedded and jointed in cement and sand (1:4) mortar, reinforcement with and  ncluding 25mm wide x 20 gauge hoop iron at every alternate course as described in</t>
  </si>
  <si>
    <t>200mm wide; B.S. 743 Type A bitumen hessian base 150 mm laps (no allowance made for laps); horizontal, 1 no. layer, bedded in cement sand (1:3) mortar:</t>
  </si>
  <si>
    <t>Sanitary appliances complete with all the connections to services, waste, jointing to supply overflows and plugging and screwing to the floors. Where trade names are mentioned below, the reference is intended to be as a guide to the type of fitting.</t>
  </si>
  <si>
    <t>Horizontal Damp Proof Course:one layer of 3-ply bituminous felt or other equal approved (measured nett-allow for laps)</t>
  </si>
  <si>
    <t>s</t>
  </si>
  <si>
    <t>SECTION 2: FLAT PACK MODULES</t>
  </si>
  <si>
    <t>7 No. FLAT PACK MODULES 12.4 X 6.5M EACH, including Dining hall</t>
  </si>
  <si>
    <t>SECTION 4: SECURITY OFFICE</t>
  </si>
  <si>
    <t>SECTION 8: WATCH TOWERS</t>
  </si>
  <si>
    <t>Total for 4 No. Guard Towers</t>
  </si>
  <si>
    <t>SECTION 10: SEPTIC TANK</t>
  </si>
  <si>
    <t>SECTION 12: WATER TOWER</t>
  </si>
  <si>
    <t>Page Total Forward Forward</t>
  </si>
  <si>
    <t>Y12 (Nominal Diameter 12mm) bars as main bars bottom 2 Cross-Sectional Area (113mm2), Mass per unit length (0.888kg/m)</t>
  </si>
  <si>
    <t>PAGE TOTA L BROUGH FORWARD</t>
  </si>
  <si>
    <t>SECTION NO. 15</t>
  </si>
  <si>
    <t>SECTION 15: STAFF TOILET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</si>
</sst>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_-* #,##0.00_-;\-* #,##0.00_-;_-* &quot;-&quot;??_-;_-@_-"/>
    <numFmt numFmtId="165" formatCode="#,##0.0"/>
    <numFmt numFmtId="166" formatCode="0.0"/>
    <numFmt numFmtId="167" formatCode="_(* #,##0.00_);_(* \(#,##0.00\);_(* \-??_);_(@_)"/>
    <numFmt numFmtId="168" formatCode="_(* #,##0.0_);_(* \(#,##0.0\);_(* \-??_);_(@_)"/>
    <numFmt numFmtId="169" formatCode="_(* #,##0_);_(* \(#,##0\);_(* \-_);_(@_)"/>
    <numFmt numFmtId="170" formatCode="_(* #,##0.0_);_(* \(#,##0.0\);_(* &quot;-&quot;??_);_(@_)"/>
  </numFmts>
  <fonts count="55">
    <font>
      <sz val="11"/>
      <color theme="1"/>
      <name val="Calibri"/>
      <family val="2"/>
      <scheme val="minor"/>
    </font>
    <font>
      <sz val="10"/>
      <name val="Arial"/>
      <family val="2"/>
    </font>
    <font>
      <sz val="11"/>
      <color theme="1"/>
      <name val="Calibri"/>
      <family val="2"/>
      <scheme val="minor"/>
    </font>
    <font>
      <b/>
      <sz val="12"/>
      <name val="Tahoma"/>
      <family val="2"/>
    </font>
    <font>
      <sz val="10"/>
      <name val="Geneva"/>
    </font>
    <font>
      <b/>
      <sz val="11"/>
      <name val="Tahoma"/>
      <family val="2"/>
    </font>
    <font>
      <sz val="11"/>
      <name val="Tahoma"/>
      <family val="2"/>
    </font>
    <font>
      <b/>
      <u/>
      <sz val="11"/>
      <name val="Tahoma"/>
      <family val="2"/>
    </font>
    <font>
      <i/>
      <sz val="11"/>
      <name val="Tahoma"/>
      <family val="2"/>
    </font>
    <font>
      <u/>
      <sz val="11"/>
      <name val="Tahoma"/>
      <family val="2"/>
    </font>
    <font>
      <b/>
      <sz val="11"/>
      <color theme="1"/>
      <name val="Calibri"/>
      <family val="2"/>
    </font>
    <font>
      <b/>
      <sz val="11"/>
      <name val="Calibri"/>
      <family val="2"/>
    </font>
    <font>
      <sz val="11"/>
      <color theme="1"/>
      <name val="Calibri"/>
      <family val="2"/>
    </font>
    <font>
      <sz val="11"/>
      <name val="Calibri"/>
      <family val="2"/>
    </font>
    <font>
      <b/>
      <u/>
      <sz val="11"/>
      <name val="Calibri"/>
      <family val="2"/>
    </font>
    <font>
      <vertAlign val="superscript"/>
      <sz val="11"/>
      <color indexed="8"/>
      <name val="Calibri"/>
      <family val="2"/>
    </font>
    <font>
      <u/>
      <sz val="11"/>
      <name val="Calibri"/>
      <family val="2"/>
    </font>
    <font>
      <i/>
      <u/>
      <sz val="11"/>
      <name val="Calibri"/>
      <family val="2"/>
    </font>
    <font>
      <vertAlign val="superscript"/>
      <sz val="11"/>
      <name val="Calibri"/>
      <family val="2"/>
    </font>
    <font>
      <sz val="11"/>
      <color rgb="FFFF0000"/>
      <name val="Calibri"/>
      <family val="2"/>
    </font>
    <font>
      <i/>
      <sz val="11"/>
      <name val="Calibri"/>
      <family val="2"/>
    </font>
    <font>
      <b/>
      <sz val="11"/>
      <color indexed="62"/>
      <name val="Calibri"/>
      <family val="2"/>
    </font>
    <font>
      <b/>
      <sz val="12"/>
      <name val="Calibri"/>
      <family val="2"/>
      <scheme val="minor"/>
    </font>
    <font>
      <sz val="12"/>
      <color theme="1"/>
      <name val="Calibri"/>
      <family val="2"/>
      <scheme val="minor"/>
    </font>
    <font>
      <sz val="12"/>
      <name val="Calibri"/>
      <family val="2"/>
      <scheme val="minor"/>
    </font>
    <font>
      <b/>
      <u/>
      <sz val="12"/>
      <name val="Calibri"/>
      <family val="2"/>
      <scheme val="minor"/>
    </font>
    <font>
      <u/>
      <sz val="12"/>
      <name val="Calibri"/>
      <family val="2"/>
      <scheme val="minor"/>
    </font>
    <font>
      <i/>
      <sz val="12"/>
      <name val="Calibri"/>
      <family val="2"/>
      <scheme val="minor"/>
    </font>
    <font>
      <b/>
      <sz val="11"/>
      <color rgb="FF0070C0"/>
      <name val="Calibri"/>
      <family val="2"/>
      <scheme val="minor"/>
    </font>
    <font>
      <sz val="11"/>
      <color rgb="FF0070C0"/>
      <name val="Calibri"/>
      <family val="2"/>
      <scheme val="minor"/>
    </font>
    <font>
      <sz val="11"/>
      <name val="Calibri"/>
      <family val="2"/>
      <scheme val="minor"/>
    </font>
    <font>
      <b/>
      <sz val="11"/>
      <name val="Calibri"/>
      <family val="2"/>
      <scheme val="minor"/>
    </font>
    <font>
      <sz val="11"/>
      <color indexed="8"/>
      <name val="Calibri"/>
      <family val="2"/>
    </font>
    <font>
      <sz val="11"/>
      <color indexed="8"/>
      <name val="Calibri"/>
      <family val="2"/>
      <scheme val="minor"/>
    </font>
    <font>
      <b/>
      <sz val="11"/>
      <color indexed="8"/>
      <name val="Calibri"/>
      <family val="2"/>
      <scheme val="minor"/>
    </font>
    <font>
      <b/>
      <sz val="11"/>
      <color theme="1"/>
      <name val="Calibri"/>
      <family val="2"/>
      <scheme val="minor"/>
    </font>
    <font>
      <b/>
      <u/>
      <sz val="11"/>
      <name val="Calibri"/>
      <family val="2"/>
      <scheme val="minor"/>
    </font>
    <font>
      <u/>
      <sz val="11"/>
      <name val="Calibri"/>
      <family val="2"/>
      <scheme val="minor"/>
    </font>
    <font>
      <b/>
      <i/>
      <u/>
      <sz val="11"/>
      <name val="Calibri"/>
      <family val="2"/>
      <scheme val="minor"/>
    </font>
    <font>
      <b/>
      <i/>
      <sz val="12"/>
      <name val="Calibri"/>
      <family val="2"/>
      <scheme val="minor"/>
    </font>
    <font>
      <vertAlign val="superscript"/>
      <sz val="11"/>
      <color indexed="8"/>
      <name val="Calibri"/>
      <family val="2"/>
      <scheme val="minor"/>
    </font>
    <font>
      <i/>
      <u/>
      <sz val="11"/>
      <name val="Calibri"/>
      <family val="2"/>
      <scheme val="minor"/>
    </font>
    <font>
      <sz val="11"/>
      <color rgb="FFFF0000"/>
      <name val="Calibri"/>
      <family val="2"/>
      <scheme val="minor"/>
    </font>
    <font>
      <u/>
      <sz val="11"/>
      <color theme="1"/>
      <name val="Calibri"/>
      <family val="2"/>
    </font>
    <font>
      <b/>
      <u/>
      <sz val="11"/>
      <color theme="1"/>
      <name val="Calibri"/>
      <family val="2"/>
    </font>
    <font>
      <b/>
      <i/>
      <sz val="11"/>
      <name val="Calibri"/>
      <family val="2"/>
    </font>
    <font>
      <b/>
      <sz val="11"/>
      <color indexed="62"/>
      <name val="Calibri"/>
      <family val="2"/>
      <scheme val="minor"/>
    </font>
    <font>
      <b/>
      <sz val="10"/>
      <color theme="1"/>
      <name val="Calibri"/>
      <family val="2"/>
    </font>
    <font>
      <sz val="10"/>
      <color theme="1"/>
      <name val="Calibri"/>
      <family val="2"/>
    </font>
    <font>
      <sz val="10"/>
      <name val="Calibri"/>
      <family val="2"/>
    </font>
    <font>
      <b/>
      <sz val="10"/>
      <name val="Calibri"/>
      <family val="2"/>
    </font>
    <font>
      <sz val="12"/>
      <name val="Calibri"/>
      <family val="2"/>
    </font>
    <font>
      <sz val="12"/>
      <color theme="1"/>
      <name val="Calibri"/>
      <family val="2"/>
    </font>
    <font>
      <sz val="11"/>
      <color rgb="FF000000"/>
      <name val="Calibri"/>
      <family val="2"/>
      <scheme val="minor"/>
    </font>
    <font>
      <b/>
      <sz val="11"/>
      <color rgb="FF000000"/>
      <name val="Calibri"/>
      <family val="2"/>
      <scheme val="minor"/>
    </font>
  </fonts>
  <fills count="11">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2"/>
        <bgColor indexed="64"/>
      </patternFill>
    </fill>
    <fill>
      <patternFill patternType="solid">
        <fgColor theme="2"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style="thin">
        <color indexed="64"/>
      </bottom>
      <diagonal/>
    </border>
    <border>
      <left/>
      <right style="double">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right/>
      <top style="hair">
        <color indexed="64"/>
      </top>
      <bottom style="hair">
        <color indexed="64"/>
      </bottom>
      <diagonal/>
    </border>
    <border>
      <left style="hair">
        <color auto="1"/>
      </left>
      <right style="hair">
        <color auto="1"/>
      </right>
      <top style="hair">
        <color auto="1"/>
      </top>
      <bottom/>
      <diagonal/>
    </border>
  </borders>
  <cellStyleXfs count="29">
    <xf numFmtId="0" fontId="0" fillId="0" borderId="0"/>
    <xf numFmtId="164" fontId="1" fillId="0" borderId="0" applyFont="0" applyFill="0" applyBorder="0" applyAlignment="0" applyProtection="0"/>
    <xf numFmtId="164" fontId="1"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0" fontId="1" fillId="0" borderId="0"/>
    <xf numFmtId="0" fontId="1" fillId="0" borderId="0" applyBorder="0"/>
    <xf numFmtId="0" fontId="4"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4" fontId="1" fillId="0" borderId="0" applyFont="0" applyFill="0" applyBorder="0" applyAlignment="0" applyProtection="0"/>
    <xf numFmtId="0" fontId="1" fillId="0" borderId="7" applyNumberFormat="0" applyFont="0" applyBorder="0" applyAlignment="0">
      <alignment horizontal="center" vertical="top"/>
    </xf>
    <xf numFmtId="0" fontId="2" fillId="0" borderId="0"/>
    <xf numFmtId="43" fontId="1" fillId="0" borderId="0" applyFont="0" applyFill="0" applyBorder="0" applyAlignment="0" applyProtection="0"/>
    <xf numFmtId="0" fontId="1" fillId="0" borderId="0"/>
    <xf numFmtId="43" fontId="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0" fontId="1" fillId="0" borderId="7" applyNumberFormat="0" applyFont="0" applyBorder="0" applyAlignment="0">
      <alignment horizontal="center" vertical="top"/>
    </xf>
    <xf numFmtId="0" fontId="1" fillId="0" borderId="7" applyNumberFormat="0" applyFont="0" applyBorder="0" applyAlignment="0">
      <alignment horizontal="center" vertical="top"/>
    </xf>
    <xf numFmtId="44" fontId="2" fillId="0" borderId="0" applyFont="0" applyFill="0" applyBorder="0" applyAlignment="0" applyProtection="0"/>
  </cellStyleXfs>
  <cellXfs count="980">
    <xf numFmtId="0" fontId="0" fillId="0" borderId="0" xfId="0"/>
    <xf numFmtId="0" fontId="5" fillId="0" borderId="9" xfId="9" applyFont="1" applyBorder="1" applyAlignment="1">
      <alignment horizontal="center"/>
    </xf>
    <xf numFmtId="0" fontId="6" fillId="0" borderId="10" xfId="9" applyFont="1" applyBorder="1"/>
    <xf numFmtId="0" fontId="6" fillId="0" borderId="0" xfId="9" applyFont="1"/>
    <xf numFmtId="0" fontId="5" fillId="0" borderId="3" xfId="9" applyFont="1" applyBorder="1" applyAlignment="1">
      <alignment horizontal="center"/>
    </xf>
    <xf numFmtId="0" fontId="6" fillId="0" borderId="0" xfId="9" applyFont="1" applyBorder="1"/>
    <xf numFmtId="0" fontId="6" fillId="0" borderId="0" xfId="9" applyFont="1" applyAlignment="1">
      <alignment horizontal="left" indent="1"/>
    </xf>
    <xf numFmtId="0" fontId="6" fillId="0" borderId="0" xfId="9" applyFont="1" applyBorder="1" applyAlignment="1">
      <alignment horizontal="left"/>
    </xf>
    <xf numFmtId="0" fontId="6" fillId="0" borderId="7" xfId="9" applyFont="1" applyBorder="1"/>
    <xf numFmtId="0" fontId="5" fillId="0" borderId="1" xfId="9" applyFont="1" applyBorder="1" applyAlignment="1">
      <alignment horizontal="center" vertical="center"/>
    </xf>
    <xf numFmtId="0" fontId="5" fillId="0" borderId="0" xfId="9" applyFont="1" applyBorder="1" applyAlignment="1">
      <alignment horizontal="center" vertical="center"/>
    </xf>
    <xf numFmtId="0" fontId="5" fillId="0" borderId="2" xfId="9" applyFont="1" applyBorder="1" applyAlignment="1">
      <alignment horizontal="center"/>
    </xf>
    <xf numFmtId="0" fontId="5" fillId="0" borderId="0" xfId="9" applyFont="1" applyBorder="1" applyAlignment="1"/>
    <xf numFmtId="0" fontId="5" fillId="0" borderId="0" xfId="9" applyFont="1" applyBorder="1"/>
    <xf numFmtId="0" fontId="5" fillId="0" borderId="12" xfId="9" applyFont="1" applyBorder="1" applyAlignment="1">
      <alignment horizontal="center"/>
    </xf>
    <xf numFmtId="0" fontId="5" fillId="0" borderId="12" xfId="9" applyFont="1" applyBorder="1"/>
    <xf numFmtId="0" fontId="5" fillId="0" borderId="2" xfId="9" applyFont="1" applyBorder="1" applyAlignment="1">
      <alignment horizontal="center" wrapText="1"/>
    </xf>
    <xf numFmtId="0" fontId="6" fillId="0" borderId="0" xfId="9" applyFont="1" applyBorder="1" applyAlignment="1">
      <alignment wrapText="1"/>
    </xf>
    <xf numFmtId="0" fontId="6" fillId="0" borderId="0" xfId="9" applyFont="1" applyAlignment="1">
      <alignment wrapText="1"/>
    </xf>
    <xf numFmtId="0" fontId="5" fillId="0" borderId="0" xfId="9" applyFont="1"/>
    <xf numFmtId="0" fontId="5" fillId="0" borderId="0" xfId="9" applyFont="1" applyBorder="1" applyAlignment="1">
      <alignment horizontal="center"/>
    </xf>
    <xf numFmtId="0" fontId="6" fillId="0" borderId="12" xfId="9" applyFont="1" applyBorder="1"/>
    <xf numFmtId="0" fontId="7" fillId="0" borderId="0" xfId="9" applyFont="1" applyBorder="1" applyAlignment="1">
      <alignment horizontal="left"/>
    </xf>
    <xf numFmtId="16" fontId="6" fillId="0" borderId="0" xfId="9" quotePrefix="1" applyNumberFormat="1" applyFont="1" applyBorder="1" applyAlignment="1">
      <alignment horizontal="center"/>
    </xf>
    <xf numFmtId="0" fontId="6" fillId="0" borderId="0" xfId="9" applyFont="1" applyBorder="1" applyAlignment="1">
      <alignment horizontal="center"/>
    </xf>
    <xf numFmtId="16" fontId="6" fillId="0" borderId="0" xfId="9" quotePrefix="1" applyNumberFormat="1" applyFont="1" applyBorder="1"/>
    <xf numFmtId="0" fontId="6" fillId="0" borderId="0" xfId="9" applyFont="1" applyBorder="1" applyAlignment="1">
      <alignment vertical="center"/>
    </xf>
    <xf numFmtId="0" fontId="6" fillId="0" borderId="0" xfId="9" applyFont="1" applyAlignment="1">
      <alignment horizontal="left"/>
    </xf>
    <xf numFmtId="0" fontId="5" fillId="0" borderId="0" xfId="9" applyFont="1" applyAlignment="1">
      <alignment horizontal="center"/>
    </xf>
    <xf numFmtId="0" fontId="5" fillId="0" borderId="6" xfId="9" applyFont="1" applyBorder="1" applyAlignment="1">
      <alignment horizontal="center"/>
    </xf>
    <xf numFmtId="0" fontId="10" fillId="2" borderId="1" xfId="0" applyFont="1" applyFill="1" applyBorder="1" applyAlignment="1">
      <alignment horizontal="center" vertical="center"/>
    </xf>
    <xf numFmtId="3" fontId="11" fillId="2" borderId="1" xfId="12" applyNumberFormat="1" applyFont="1" applyFill="1" applyBorder="1" applyAlignment="1">
      <alignment horizontal="center" vertical="center" wrapText="1"/>
    </xf>
    <xf numFmtId="43" fontId="11" fillId="2" borderId="1" xfId="22" applyFont="1" applyFill="1" applyBorder="1" applyAlignment="1">
      <alignment horizontal="center" vertical="center" wrapText="1"/>
    </xf>
    <xf numFmtId="0" fontId="12" fillId="0" borderId="0" xfId="0" applyFont="1" applyFill="1" applyBorder="1" applyAlignment="1"/>
    <xf numFmtId="0" fontId="12" fillId="0" borderId="0"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Fill="1" applyBorder="1" applyAlignment="1"/>
    <xf numFmtId="3" fontId="13" fillId="0" borderId="1" xfId="12" applyNumberFormat="1" applyFont="1" applyFill="1" applyBorder="1" applyAlignment="1">
      <alignment horizontal="center" vertical="center"/>
    </xf>
    <xf numFmtId="43" fontId="12" fillId="0" borderId="1" xfId="22" applyFont="1" applyFill="1" applyBorder="1" applyAlignment="1"/>
    <xf numFmtId="0" fontId="14" fillId="0" borderId="1" xfId="0" applyFont="1" applyFill="1" applyBorder="1" applyAlignment="1">
      <alignment horizontal="center" vertical="center"/>
    </xf>
    <xf numFmtId="0" fontId="13" fillId="0" borderId="1" xfId="0" applyFont="1" applyFill="1" applyBorder="1" applyAlignment="1"/>
    <xf numFmtId="0" fontId="13" fillId="0" borderId="3" xfId="0" applyFont="1" applyFill="1" applyBorder="1" applyAlignment="1">
      <alignment horizontal="center"/>
    </xf>
    <xf numFmtId="4" fontId="13" fillId="0" borderId="1" xfId="0" applyNumberFormat="1" applyFont="1" applyFill="1" applyBorder="1" applyAlignment="1">
      <alignment horizontal="center"/>
    </xf>
    <xf numFmtId="0" fontId="13" fillId="0" borderId="2" xfId="0" applyFont="1" applyFill="1" applyBorder="1" applyAlignment="1">
      <alignment horizontal="center"/>
    </xf>
    <xf numFmtId="3" fontId="13" fillId="0" borderId="1" xfId="0" applyNumberFormat="1" applyFont="1" applyFill="1" applyBorder="1" applyAlignment="1">
      <alignment horizontal="center"/>
    </xf>
    <xf numFmtId="4" fontId="12" fillId="0" borderId="1" xfId="0" applyNumberFormat="1" applyFont="1" applyFill="1" applyBorder="1" applyAlignment="1"/>
    <xf numFmtId="4" fontId="11" fillId="0" borderId="1" xfId="0" applyNumberFormat="1" applyFont="1" applyFill="1" applyBorder="1" applyAlignment="1">
      <alignment horizontal="center"/>
    </xf>
    <xf numFmtId="43" fontId="11" fillId="0" borderId="1" xfId="4" applyNumberFormat="1" applyFont="1" applyFill="1" applyBorder="1" applyAlignment="1"/>
    <xf numFmtId="0" fontId="12" fillId="4" borderId="1" xfId="0" applyFont="1" applyFill="1" applyBorder="1" applyAlignment="1"/>
    <xf numFmtId="0" fontId="13" fillId="0" borderId="0" xfId="0" applyFont="1" applyFill="1" applyBorder="1" applyAlignment="1"/>
    <xf numFmtId="43" fontId="12" fillId="0" borderId="0" xfId="22" applyFont="1" applyFill="1" applyBorder="1" applyAlignment="1"/>
    <xf numFmtId="4" fontId="13" fillId="4" borderId="1" xfId="0" applyNumberFormat="1" applyFont="1" applyFill="1" applyBorder="1" applyAlignment="1">
      <alignment horizontal="center"/>
    </xf>
    <xf numFmtId="0" fontId="13" fillId="0" borderId="6" xfId="0" applyFont="1" applyFill="1" applyBorder="1" applyAlignment="1">
      <alignment horizontal="center"/>
    </xf>
    <xf numFmtId="4" fontId="12" fillId="4" borderId="1" xfId="0" applyNumberFormat="1" applyFont="1" applyFill="1" applyBorder="1" applyAlignment="1"/>
    <xf numFmtId="43" fontId="12" fillId="4" borderId="1" xfId="22" applyFont="1" applyFill="1" applyBorder="1" applyAlignment="1"/>
    <xf numFmtId="4" fontId="13" fillId="5" borderId="1" xfId="0" applyNumberFormat="1" applyFont="1" applyFill="1" applyBorder="1" applyAlignment="1">
      <alignment horizontal="center"/>
    </xf>
    <xf numFmtId="0" fontId="13" fillId="0" borderId="1" xfId="0" applyFont="1" applyFill="1" applyBorder="1" applyAlignment="1">
      <alignment horizontal="center"/>
    </xf>
    <xf numFmtId="4" fontId="14" fillId="0" borderId="1" xfId="0" applyNumberFormat="1" applyFont="1" applyFill="1" applyBorder="1" applyAlignment="1">
      <alignment horizontal="center"/>
    </xf>
    <xf numFmtId="0" fontId="12" fillId="0" borderId="13" xfId="0" applyFont="1" applyBorder="1" applyAlignment="1">
      <alignment wrapText="1"/>
    </xf>
    <xf numFmtId="0" fontId="10" fillId="0" borderId="13" xfId="0" applyFont="1" applyBorder="1" applyAlignment="1">
      <alignment wrapText="1"/>
    </xf>
    <xf numFmtId="9" fontId="12" fillId="0" borderId="0" xfId="3" applyFont="1"/>
    <xf numFmtId="0" fontId="12" fillId="0" borderId="0" xfId="0" applyFont="1"/>
    <xf numFmtId="0" fontId="12" fillId="7" borderId="13" xfId="0" applyFont="1" applyFill="1" applyBorder="1" applyAlignment="1">
      <alignment wrapText="1"/>
    </xf>
    <xf numFmtId="4" fontId="16" fillId="0" borderId="1" xfId="0" applyNumberFormat="1" applyFont="1" applyFill="1" applyBorder="1" applyAlignment="1">
      <alignment horizontal="center"/>
    </xf>
    <xf numFmtId="0" fontId="19" fillId="0" borderId="2" xfId="0" applyFont="1" applyFill="1" applyBorder="1" applyAlignment="1">
      <alignment horizontal="center"/>
    </xf>
    <xf numFmtId="165" fontId="13" fillId="0" borderId="1" xfId="0" applyNumberFormat="1" applyFont="1" applyFill="1" applyBorder="1" applyAlignment="1">
      <alignment horizontal="center"/>
    </xf>
    <xf numFmtId="0" fontId="19" fillId="0" borderId="0" xfId="0" applyFont="1" applyFill="1" applyBorder="1" applyAlignment="1"/>
    <xf numFmtId="0" fontId="19" fillId="0" borderId="1" xfId="0" applyFont="1" applyFill="1" applyBorder="1" applyAlignment="1"/>
    <xf numFmtId="0" fontId="12" fillId="7" borderId="0" xfId="0" applyFont="1" applyFill="1" applyBorder="1" applyAlignment="1">
      <alignment wrapText="1"/>
    </xf>
    <xf numFmtId="0" fontId="10" fillId="7" borderId="0" xfId="0" applyFont="1" applyFill="1" applyBorder="1" applyAlignment="1">
      <alignment wrapText="1"/>
    </xf>
    <xf numFmtId="43" fontId="10" fillId="7" borderId="0" xfId="0" applyNumberFormat="1" applyFont="1" applyFill="1" applyBorder="1" applyAlignment="1">
      <alignment wrapText="1"/>
    </xf>
    <xf numFmtId="0" fontId="10" fillId="0" borderId="0" xfId="0" applyFont="1"/>
    <xf numFmtId="0" fontId="13" fillId="0" borderId="8" xfId="0" applyFont="1" applyFill="1" applyBorder="1" applyAlignment="1">
      <alignment horizontal="center"/>
    </xf>
    <xf numFmtId="3" fontId="14" fillId="0" borderId="1" xfId="0" applyNumberFormat="1" applyFont="1" applyFill="1" applyBorder="1" applyAlignment="1">
      <alignment horizontal="center"/>
    </xf>
    <xf numFmtId="43" fontId="13" fillId="0" borderId="1" xfId="0" applyNumberFormat="1" applyFont="1" applyFill="1" applyBorder="1" applyAlignment="1"/>
    <xf numFmtId="43" fontId="13" fillId="0" borderId="1" xfId="4" applyNumberFormat="1" applyFont="1" applyFill="1" applyBorder="1" applyAlignment="1"/>
    <xf numFmtId="43" fontId="12" fillId="0" borderId="1" xfId="0" applyNumberFormat="1" applyFont="1" applyFill="1" applyBorder="1" applyAlignment="1"/>
    <xf numFmtId="0" fontId="11" fillId="0" borderId="2" xfId="0" applyFont="1" applyFill="1" applyBorder="1" applyAlignment="1">
      <alignment horizontal="center"/>
    </xf>
    <xf numFmtId="0" fontId="10" fillId="0" borderId="1" xfId="0" applyFont="1" applyFill="1" applyBorder="1" applyAlignment="1"/>
    <xf numFmtId="43" fontId="10" fillId="0" borderId="1" xfId="22" applyFont="1" applyFill="1" applyBorder="1" applyAlignment="1"/>
    <xf numFmtId="0" fontId="10" fillId="0" borderId="0" xfId="0" applyFont="1" applyFill="1" applyBorder="1" applyAlignment="1"/>
    <xf numFmtId="43" fontId="11" fillId="0" borderId="1" xfId="22" applyFont="1" applyFill="1" applyBorder="1" applyAlignment="1"/>
    <xf numFmtId="43" fontId="13" fillId="0" borderId="1" xfId="22" applyFont="1" applyFill="1" applyBorder="1" applyAlignment="1"/>
    <xf numFmtId="0" fontId="13" fillId="0" borderId="2" xfId="0" applyFont="1" applyFill="1" applyBorder="1" applyAlignment="1">
      <alignment horizontal="center" vertical="center"/>
    </xf>
    <xf numFmtId="4" fontId="11" fillId="0" borderId="1" xfId="0" applyNumberFormat="1" applyFont="1" applyFill="1" applyBorder="1" applyAlignment="1">
      <alignment horizontal="center" vertical="center"/>
    </xf>
    <xf numFmtId="43" fontId="11" fillId="0" borderId="1" xfId="4" applyNumberFormat="1" applyFont="1" applyFill="1" applyBorder="1" applyAlignment="1">
      <alignment vertical="center"/>
    </xf>
    <xf numFmtId="43" fontId="11" fillId="0" borderId="1" xfId="22" applyFont="1" applyFill="1" applyBorder="1" applyAlignment="1">
      <alignment vertical="center"/>
    </xf>
    <xf numFmtId="43" fontId="12" fillId="0" borderId="0" xfId="0" applyNumberFormat="1" applyFont="1" applyFill="1" applyBorder="1" applyAlignment="1"/>
    <xf numFmtId="4" fontId="13" fillId="0" borderId="2" xfId="0" applyNumberFormat="1" applyFont="1" applyFill="1" applyBorder="1" applyAlignment="1">
      <alignment horizontal="center"/>
    </xf>
    <xf numFmtId="0" fontId="11" fillId="0" borderId="0" xfId="0" applyFont="1" applyFill="1" applyBorder="1" applyAlignment="1">
      <alignment horizontal="left" wrapText="1"/>
    </xf>
    <xf numFmtId="4" fontId="11" fillId="0" borderId="2" xfId="0" applyNumberFormat="1" applyFont="1" applyFill="1" applyBorder="1" applyAlignment="1">
      <alignment horizontal="center"/>
    </xf>
    <xf numFmtId="43" fontId="11" fillId="0" borderId="2" xfId="4" applyNumberFormat="1" applyFont="1" applyFill="1" applyBorder="1" applyAlignment="1"/>
    <xf numFmtId="0" fontId="16" fillId="0" borderId="0" xfId="0" applyFont="1" applyFill="1" applyBorder="1" applyAlignment="1">
      <alignment horizontal="left" wrapText="1"/>
    </xf>
    <xf numFmtId="0" fontId="12" fillId="0" borderId="0" xfId="0" applyFont="1" applyFill="1" applyBorder="1" applyAlignment="1">
      <alignment wrapText="1"/>
    </xf>
    <xf numFmtId="0" fontId="13" fillId="0" borderId="0" xfId="0" applyFont="1" applyFill="1" applyBorder="1" applyAlignment="1">
      <alignment wrapText="1"/>
    </xf>
    <xf numFmtId="0" fontId="10" fillId="2" borderId="1" xfId="0" applyFont="1" applyFill="1" applyBorder="1" applyAlignment="1">
      <alignment horizontal="center" vertical="center" wrapText="1"/>
    </xf>
    <xf numFmtId="0" fontId="12" fillId="0" borderId="1" xfId="0" applyFont="1" applyFill="1" applyBorder="1" applyAlignment="1">
      <alignment horizontal="center" wrapText="1"/>
    </xf>
    <xf numFmtId="0" fontId="14" fillId="0" borderId="1" xfId="0" applyFont="1" applyFill="1" applyBorder="1" applyAlignment="1">
      <alignment horizontal="left" wrapText="1"/>
    </xf>
    <xf numFmtId="0" fontId="14" fillId="0" borderId="1" xfId="0" applyFont="1" applyFill="1" applyBorder="1" applyAlignment="1">
      <alignment horizontal="left" vertical="center" wrapText="1"/>
    </xf>
    <xf numFmtId="0" fontId="11" fillId="0" borderId="1" xfId="0" applyFont="1" applyFill="1" applyBorder="1" applyAlignment="1">
      <alignment horizontal="left" wrapText="1"/>
    </xf>
    <xf numFmtId="0" fontId="13" fillId="0" borderId="1" xfId="0" applyFont="1" applyFill="1" applyBorder="1" applyAlignment="1">
      <alignment horizontal="left" wrapText="1"/>
    </xf>
    <xf numFmtId="0" fontId="16" fillId="0" borderId="1" xfId="0" applyFont="1" applyFill="1" applyBorder="1" applyAlignment="1">
      <alignment horizontal="left" wrapText="1"/>
    </xf>
    <xf numFmtId="0" fontId="17" fillId="0" borderId="1" xfId="0" applyFont="1" applyFill="1" applyBorder="1" applyAlignment="1">
      <alignment horizontal="left" wrapText="1"/>
    </xf>
    <xf numFmtId="0" fontId="12" fillId="0" borderId="1" xfId="0" applyFont="1" applyFill="1" applyBorder="1" applyAlignment="1">
      <alignment wrapText="1"/>
    </xf>
    <xf numFmtId="0" fontId="16" fillId="0" borderId="1" xfId="5" applyFont="1" applyFill="1" applyBorder="1" applyAlignment="1">
      <alignment horizontal="left" wrapText="1"/>
    </xf>
    <xf numFmtId="0" fontId="13" fillId="0" borderId="1" xfId="0" applyNumberFormat="1" applyFont="1" applyFill="1" applyBorder="1" applyAlignment="1">
      <alignment horizontal="left" wrapText="1"/>
    </xf>
    <xf numFmtId="0" fontId="13" fillId="0" borderId="1" xfId="6" applyFont="1" applyFill="1" applyBorder="1" applyAlignment="1">
      <alignment horizontal="left" wrapText="1"/>
    </xf>
    <xf numFmtId="0" fontId="13" fillId="0" borderId="1" xfId="7" applyFont="1" applyFill="1" applyBorder="1" applyAlignment="1">
      <alignment horizontal="left" wrapText="1"/>
    </xf>
    <xf numFmtId="0" fontId="13" fillId="0" borderId="1" xfId="0" applyFont="1" applyFill="1" applyBorder="1" applyAlignment="1">
      <alignment horizontal="left" vertical="top" wrapText="1"/>
    </xf>
    <xf numFmtId="0" fontId="16" fillId="0" borderId="1" xfId="0" applyNumberFormat="1" applyFont="1" applyFill="1" applyBorder="1" applyAlignment="1">
      <alignment horizontal="left" wrapText="1"/>
    </xf>
    <xf numFmtId="0" fontId="13" fillId="0" borderId="1" xfId="0" applyFont="1" applyFill="1" applyBorder="1" applyAlignment="1">
      <alignment wrapText="1"/>
    </xf>
    <xf numFmtId="4" fontId="14" fillId="0" borderId="1" xfId="0" applyNumberFormat="1" applyFont="1" applyFill="1" applyBorder="1" applyAlignment="1">
      <alignment horizontal="left" wrapText="1"/>
    </xf>
    <xf numFmtId="4" fontId="13" fillId="0" borderId="1" xfId="0" applyNumberFormat="1" applyFont="1" applyFill="1" applyBorder="1" applyAlignment="1">
      <alignment horizontal="left" wrapText="1"/>
    </xf>
    <xf numFmtId="3" fontId="13" fillId="0" borderId="1" xfId="0" applyNumberFormat="1" applyFont="1" applyFill="1" applyBorder="1" applyAlignment="1">
      <alignment horizontal="left" wrapText="1"/>
    </xf>
    <xf numFmtId="3" fontId="16" fillId="0" borderId="1" xfId="0" applyNumberFormat="1" applyFont="1" applyFill="1" applyBorder="1" applyAlignment="1">
      <alignment horizontal="left" wrapText="1"/>
    </xf>
    <xf numFmtId="0" fontId="14" fillId="0" borderId="1" xfId="0" applyFont="1" applyFill="1" applyBorder="1" applyAlignment="1">
      <alignment horizontal="center" wrapText="1"/>
    </xf>
    <xf numFmtId="0" fontId="13" fillId="0" borderId="1" xfId="0" applyFont="1" applyFill="1" applyBorder="1" applyAlignment="1">
      <alignment horizontal="center" wrapText="1"/>
    </xf>
    <xf numFmtId="0" fontId="14" fillId="0" borderId="1" xfId="10" applyFont="1" applyFill="1" applyBorder="1" applyAlignment="1">
      <alignment horizontal="left" wrapText="1"/>
    </xf>
    <xf numFmtId="0" fontId="14" fillId="0" borderId="1" xfId="10" applyFont="1" applyFill="1" applyBorder="1" applyAlignment="1">
      <alignment horizontal="left" vertical="center" wrapText="1"/>
    </xf>
    <xf numFmtId="0" fontId="20" fillId="0" borderId="1" xfId="0" applyFont="1" applyFill="1" applyBorder="1" applyAlignment="1">
      <alignment horizontal="left" wrapText="1"/>
    </xf>
    <xf numFmtId="2" fontId="12" fillId="0" borderId="13" xfId="0" applyNumberFormat="1" applyFont="1" applyBorder="1" applyAlignment="1">
      <alignment wrapText="1"/>
    </xf>
    <xf numFmtId="166" fontId="12" fillId="0" borderId="13" xfId="0" applyNumberFormat="1" applyFont="1" applyBorder="1" applyAlignment="1">
      <alignment wrapText="1"/>
    </xf>
    <xf numFmtId="166" fontId="12" fillId="7" borderId="13" xfId="0" applyNumberFormat="1" applyFont="1" applyFill="1" applyBorder="1" applyAlignment="1">
      <alignment wrapText="1"/>
    </xf>
    <xf numFmtId="166" fontId="12" fillId="0" borderId="1" xfId="22" applyNumberFormat="1" applyFont="1" applyFill="1" applyBorder="1" applyAlignment="1"/>
    <xf numFmtId="0" fontId="29" fillId="0" borderId="0" xfId="0" applyFont="1"/>
    <xf numFmtId="0" fontId="30" fillId="0" borderId="0" xfId="0" applyFont="1"/>
    <xf numFmtId="0" fontId="31" fillId="0" borderId="0" xfId="0" applyFont="1"/>
    <xf numFmtId="0" fontId="12" fillId="0" borderId="15" xfId="0" applyFont="1" applyFill="1" applyBorder="1" applyAlignment="1"/>
    <xf numFmtId="0" fontId="12" fillId="0" borderId="15" xfId="0" applyFont="1" applyFill="1" applyBorder="1" applyAlignment="1">
      <alignment horizontal="center" vertical="center"/>
    </xf>
    <xf numFmtId="0" fontId="12" fillId="0" borderId="15" xfId="0" applyFont="1" applyFill="1" applyBorder="1" applyAlignment="1">
      <alignment wrapText="1"/>
    </xf>
    <xf numFmtId="0" fontId="10" fillId="0" borderId="15" xfId="0" applyFont="1" applyFill="1" applyBorder="1" applyAlignment="1"/>
    <xf numFmtId="0" fontId="12" fillId="0" borderId="15" xfId="0" applyFont="1" applyBorder="1"/>
    <xf numFmtId="0" fontId="10" fillId="0" borderId="15" xfId="0" applyFont="1" applyBorder="1"/>
    <xf numFmtId="170" fontId="12" fillId="0" borderId="15" xfId="22" applyNumberFormat="1" applyFont="1" applyFill="1" applyBorder="1" applyAlignment="1"/>
    <xf numFmtId="0" fontId="10" fillId="2" borderId="14" xfId="0" applyFont="1" applyFill="1" applyBorder="1" applyAlignment="1">
      <alignment horizontal="center" vertical="center"/>
    </xf>
    <xf numFmtId="0" fontId="10" fillId="2" borderId="14" xfId="0" applyFont="1" applyFill="1" applyBorder="1" applyAlignment="1">
      <alignment horizontal="center" vertical="center" wrapText="1"/>
    </xf>
    <xf numFmtId="0" fontId="0" fillId="0" borderId="0" xfId="0" applyFont="1" applyAlignment="1">
      <alignment horizontal="center" vertical="center"/>
    </xf>
    <xf numFmtId="0" fontId="31" fillId="0" borderId="0" xfId="0" applyFont="1" applyFill="1" applyBorder="1" applyAlignment="1">
      <alignment horizontal="center" vertical="center" wrapText="1"/>
    </xf>
    <xf numFmtId="0" fontId="0" fillId="0" borderId="0" xfId="0" applyFont="1" applyFill="1" applyBorder="1" applyAlignment="1"/>
    <xf numFmtId="4" fontId="30" fillId="0" borderId="0" xfId="0" applyNumberFormat="1" applyFont="1" applyFill="1" applyBorder="1" applyAlignment="1">
      <alignment horizontal="center"/>
    </xf>
    <xf numFmtId="4" fontId="30" fillId="0" borderId="0" xfId="0" applyNumberFormat="1" applyFont="1" applyFill="1" applyBorder="1" applyAlignment="1"/>
    <xf numFmtId="0" fontId="30" fillId="0" borderId="0" xfId="0" applyFont="1" applyFill="1" applyBorder="1" applyAlignment="1"/>
    <xf numFmtId="0" fontId="33" fillId="0" borderId="0" xfId="24" applyFont="1" applyAlignment="1">
      <alignment horizontal="center" vertical="center"/>
    </xf>
    <xf numFmtId="0" fontId="34" fillId="0" borderId="0" xfId="24" applyFont="1" applyAlignment="1">
      <alignment horizontal="center" vertical="center"/>
    </xf>
    <xf numFmtId="3" fontId="30" fillId="0" borderId="0" xfId="0" applyNumberFormat="1" applyFont="1" applyFill="1" applyBorder="1" applyAlignment="1">
      <alignment horizontal="center"/>
    </xf>
    <xf numFmtId="0" fontId="30" fillId="0" borderId="0" xfId="0" applyFont="1" applyFill="1" applyBorder="1" applyAlignment="1">
      <alignment horizontal="center"/>
    </xf>
    <xf numFmtId="0" fontId="30" fillId="0" borderId="0" xfId="0" applyFont="1" applyFill="1" applyBorder="1" applyAlignment="1">
      <alignment horizontal="left" wrapText="1"/>
    </xf>
    <xf numFmtId="0" fontId="31" fillId="2" borderId="15" xfId="0" applyFont="1" applyFill="1" applyBorder="1" applyAlignment="1">
      <alignment horizontal="center" vertical="center" wrapText="1"/>
    </xf>
    <xf numFmtId="3" fontId="31" fillId="2" borderId="15" xfId="0" applyNumberFormat="1" applyFont="1" applyFill="1" applyBorder="1" applyAlignment="1">
      <alignment horizontal="center" vertical="center" wrapText="1"/>
    </xf>
    <xf numFmtId="43" fontId="31" fillId="2" borderId="15" xfId="4" applyFont="1" applyFill="1" applyBorder="1" applyAlignment="1">
      <alignment horizontal="center" vertical="center" wrapText="1"/>
    </xf>
    <xf numFmtId="0" fontId="30" fillId="0" borderId="15" xfId="0" applyFont="1" applyFill="1" applyBorder="1" applyAlignment="1">
      <alignment horizontal="center" vertical="center"/>
    </xf>
    <xf numFmtId="0" fontId="36" fillId="0" borderId="15" xfId="0" applyFont="1" applyFill="1" applyBorder="1" applyAlignment="1">
      <alignment horizontal="left" wrapText="1"/>
    </xf>
    <xf numFmtId="4" fontId="30" fillId="0" borderId="15" xfId="0" applyNumberFormat="1" applyFont="1" applyFill="1" applyBorder="1" applyAlignment="1">
      <alignment horizontal="center" vertical="center"/>
    </xf>
    <xf numFmtId="3" fontId="30" fillId="0" borderId="15" xfId="12" applyNumberFormat="1" applyFont="1" applyFill="1" applyBorder="1" applyAlignment="1">
      <alignment vertical="center"/>
    </xf>
    <xf numFmtId="0" fontId="36" fillId="0" borderId="15" xfId="0" applyFont="1" applyFill="1" applyBorder="1" applyAlignment="1">
      <alignment horizontal="center" vertical="center"/>
    </xf>
    <xf numFmtId="0" fontId="36" fillId="0" borderId="15" xfId="0" applyFont="1" applyFill="1" applyBorder="1" applyAlignment="1">
      <alignment horizontal="left" vertical="center" wrapText="1"/>
    </xf>
    <xf numFmtId="0" fontId="30" fillId="0" borderId="15" xfId="0" applyFont="1" applyFill="1" applyBorder="1" applyAlignment="1">
      <alignment horizontal="center"/>
    </xf>
    <xf numFmtId="4" fontId="30" fillId="0" borderId="15" xfId="0" applyNumberFormat="1" applyFont="1" applyFill="1" applyBorder="1" applyAlignment="1">
      <alignment horizontal="center"/>
    </xf>
    <xf numFmtId="0" fontId="30" fillId="0" borderId="15" xfId="0" applyFont="1" applyFill="1" applyBorder="1" applyAlignment="1">
      <alignment horizontal="left" wrapText="1"/>
    </xf>
    <xf numFmtId="3" fontId="30" fillId="0" borderId="15" xfId="0" applyNumberFormat="1" applyFont="1" applyFill="1" applyBorder="1" applyAlignment="1">
      <alignment horizontal="center"/>
    </xf>
    <xf numFmtId="0" fontId="31" fillId="0" borderId="15" xfId="0" applyFont="1" applyFill="1" applyBorder="1" applyAlignment="1">
      <alignment horizontal="center" vertical="center"/>
    </xf>
    <xf numFmtId="0" fontId="31" fillId="0" borderId="15" xfId="0" applyFont="1" applyBorder="1" applyAlignment="1">
      <alignment vertical="center" wrapText="1"/>
    </xf>
    <xf numFmtId="0" fontId="30" fillId="0" borderId="15" xfId="0" applyFont="1" applyFill="1" applyBorder="1" applyAlignment="1">
      <alignment vertical="center"/>
    </xf>
    <xf numFmtId="0" fontId="36" fillId="0" borderId="15" xfId="0" applyFont="1" applyBorder="1" applyAlignment="1">
      <alignment vertical="center" wrapText="1"/>
    </xf>
    <xf numFmtId="0" fontId="30" fillId="0" borderId="15" xfId="0" applyFont="1" applyBorder="1" applyAlignment="1">
      <alignment vertical="center" wrapText="1"/>
    </xf>
    <xf numFmtId="0" fontId="30" fillId="0" borderId="15" xfId="0" applyFont="1" applyBorder="1" applyAlignment="1">
      <alignment horizontal="center" vertical="center" wrapText="1"/>
    </xf>
    <xf numFmtId="164" fontId="31" fillId="0" borderId="15" xfId="1" applyFont="1" applyFill="1" applyBorder="1" applyAlignment="1">
      <alignment horizontal="center" vertical="center"/>
    </xf>
    <xf numFmtId="168" fontId="31" fillId="0" borderId="15" xfId="22" applyNumberFormat="1" applyFont="1" applyFill="1" applyBorder="1" applyAlignment="1" applyProtection="1">
      <alignment horizontal="center" vertical="center" wrapText="1"/>
    </xf>
    <xf numFmtId="2" fontId="31" fillId="0" borderId="15" xfId="0" applyNumberFormat="1" applyFont="1" applyFill="1" applyBorder="1" applyAlignment="1">
      <alignment horizontal="left" vertical="center" wrapText="1"/>
    </xf>
    <xf numFmtId="167" fontId="30" fillId="0" borderId="15" xfId="0" applyNumberFormat="1" applyFont="1" applyFill="1" applyBorder="1" applyAlignment="1">
      <alignment horizontal="center" vertical="center" wrapText="1"/>
    </xf>
    <xf numFmtId="169" fontId="30" fillId="0" borderId="15" xfId="0" applyNumberFormat="1" applyFont="1" applyFill="1" applyBorder="1" applyAlignment="1">
      <alignment vertical="center" wrapText="1"/>
    </xf>
    <xf numFmtId="167" fontId="30" fillId="0" borderId="15" xfId="22" applyNumberFormat="1" applyFont="1" applyFill="1" applyBorder="1" applyAlignment="1" applyProtection="1">
      <alignment horizontal="center" vertical="center" wrapText="1"/>
    </xf>
    <xf numFmtId="168" fontId="30" fillId="0" borderId="15" xfId="22" applyNumberFormat="1" applyFont="1" applyFill="1" applyBorder="1" applyAlignment="1" applyProtection="1">
      <alignment horizontal="center" vertical="center" wrapText="1"/>
    </xf>
    <xf numFmtId="2" fontId="30" fillId="0" borderId="15" xfId="0" applyNumberFormat="1" applyFont="1" applyFill="1" applyBorder="1" applyAlignment="1">
      <alignment horizontal="left" vertical="center" wrapText="1"/>
    </xf>
    <xf numFmtId="167" fontId="31" fillId="0" borderId="15" xfId="0" applyNumberFormat="1" applyFont="1" applyFill="1" applyBorder="1" applyAlignment="1">
      <alignment horizontal="center" vertical="center" wrapText="1"/>
    </xf>
    <xf numFmtId="169" fontId="31" fillId="0" borderId="15" xfId="0" applyNumberFormat="1" applyFont="1" applyFill="1" applyBorder="1" applyAlignment="1">
      <alignment vertical="center" wrapText="1"/>
    </xf>
    <xf numFmtId="167" fontId="31" fillId="0" borderId="15" xfId="22" applyNumberFormat="1" applyFont="1" applyFill="1" applyBorder="1" applyAlignment="1" applyProtection="1">
      <alignment horizontal="center" vertical="center" wrapText="1"/>
    </xf>
    <xf numFmtId="0" fontId="30" fillId="0" borderId="15" xfId="24" applyFont="1" applyFill="1" applyBorder="1" applyAlignment="1">
      <alignment horizontal="center" vertical="center"/>
    </xf>
    <xf numFmtId="0" fontId="30" fillId="0" borderId="15" xfId="24" applyFont="1" applyBorder="1" applyAlignment="1">
      <alignment horizontal="left" vertical="center" wrapText="1"/>
    </xf>
    <xf numFmtId="43" fontId="30" fillId="0" borderId="15" xfId="25" applyFont="1" applyFill="1" applyBorder="1" applyAlignment="1">
      <alignment horizontal="right" vertical="center"/>
    </xf>
    <xf numFmtId="4" fontId="30" fillId="0" borderId="15" xfId="0" applyNumberFormat="1" applyFont="1" applyFill="1" applyBorder="1" applyAlignment="1"/>
    <xf numFmtId="4" fontId="30" fillId="0" borderId="15" xfId="0" applyNumberFormat="1" applyFont="1" applyFill="1" applyBorder="1" applyAlignment="1">
      <alignment wrapText="1"/>
    </xf>
    <xf numFmtId="43" fontId="30" fillId="0" borderId="15" xfId="4" applyFont="1" applyFill="1" applyBorder="1" applyAlignment="1">
      <alignment vertical="center"/>
    </xf>
    <xf numFmtId="43" fontId="30" fillId="0" borderId="15" xfId="4" applyFont="1" applyFill="1" applyBorder="1" applyAlignment="1">
      <alignment horizontal="right" vertical="center"/>
    </xf>
    <xf numFmtId="43" fontId="30" fillId="0" borderId="0" xfId="4" applyFont="1" applyFill="1" applyBorder="1" applyAlignment="1">
      <alignment horizontal="right" vertical="center"/>
    </xf>
    <xf numFmtId="166" fontId="31" fillId="2" borderId="15" xfId="0" applyNumberFormat="1" applyFont="1" applyFill="1" applyBorder="1" applyAlignment="1">
      <alignment horizontal="center" vertical="center" wrapText="1"/>
    </xf>
    <xf numFmtId="166" fontId="30" fillId="0" borderId="15" xfId="12" applyNumberFormat="1" applyFont="1" applyFill="1" applyBorder="1" applyAlignment="1">
      <alignment horizontal="center" vertical="center"/>
    </xf>
    <xf numFmtId="166" fontId="30" fillId="0" borderId="15" xfId="0" applyNumberFormat="1" applyFont="1" applyFill="1" applyBorder="1" applyAlignment="1"/>
    <xf numFmtId="166" fontId="30" fillId="0" borderId="15" xfId="0" applyNumberFormat="1" applyFont="1" applyFill="1" applyBorder="1" applyAlignment="1">
      <alignment horizontal="center"/>
    </xf>
    <xf numFmtId="166" fontId="30" fillId="0" borderId="15" xfId="0" applyNumberFormat="1" applyFont="1" applyFill="1" applyBorder="1" applyAlignment="1">
      <alignment horizontal="center" vertical="center"/>
    </xf>
    <xf numFmtId="166" fontId="30" fillId="0" borderId="15" xfId="0" applyNumberFormat="1" applyFont="1" applyBorder="1" applyAlignment="1">
      <alignment horizontal="center" vertical="center" wrapText="1"/>
    </xf>
    <xf numFmtId="166" fontId="30" fillId="0" borderId="15" xfId="22" applyNumberFormat="1" applyFont="1" applyFill="1" applyBorder="1" applyAlignment="1" applyProtection="1">
      <alignment horizontal="center" vertical="center" wrapText="1"/>
    </xf>
    <xf numFmtId="166" fontId="31" fillId="0" borderId="15" xfId="22" applyNumberFormat="1" applyFont="1" applyFill="1" applyBorder="1" applyAlignment="1" applyProtection="1">
      <alignment horizontal="center" vertical="center" wrapText="1"/>
    </xf>
    <xf numFmtId="166" fontId="30" fillId="0" borderId="15" xfId="24" applyNumberFormat="1" applyFont="1" applyFill="1" applyBorder="1" applyAlignment="1">
      <alignment horizontal="right" vertical="center"/>
    </xf>
    <xf numFmtId="166" fontId="30" fillId="0" borderId="0" xfId="0" applyNumberFormat="1" applyFont="1" applyFill="1" applyBorder="1" applyAlignment="1">
      <alignment horizontal="center"/>
    </xf>
    <xf numFmtId="0" fontId="6" fillId="0" borderId="10" xfId="9" applyFont="1" applyBorder="1" applyAlignment="1">
      <alignment horizontal="left" wrapText="1"/>
    </xf>
    <xf numFmtId="0" fontId="3" fillId="0" borderId="0" xfId="9" applyFont="1" applyBorder="1" applyAlignment="1">
      <alignment horizontal="left" wrapText="1"/>
    </xf>
    <xf numFmtId="0" fontId="6" fillId="0" borderId="0" xfId="9" applyFont="1" applyBorder="1" applyAlignment="1">
      <alignment horizontal="left" wrapText="1"/>
    </xf>
    <xf numFmtId="0" fontId="5" fillId="0" borderId="0" xfId="9" applyFont="1" applyBorder="1" applyAlignment="1">
      <alignment horizontal="left" wrapText="1"/>
    </xf>
    <xf numFmtId="0" fontId="6" fillId="0" borderId="0" xfId="9" applyFont="1" applyAlignment="1">
      <alignment horizontal="left" wrapText="1"/>
    </xf>
    <xf numFmtId="0" fontId="6" fillId="0" borderId="0" xfId="9" applyFont="1" applyFill="1" applyBorder="1" applyAlignment="1">
      <alignment horizontal="left" wrapText="1"/>
    </xf>
    <xf numFmtId="0" fontId="5" fillId="0" borderId="0" xfId="9" applyFont="1" applyFill="1" applyBorder="1" applyAlignment="1">
      <alignment horizontal="left" wrapText="1"/>
    </xf>
    <xf numFmtId="0" fontId="6" fillId="0" borderId="3" xfId="9" applyFont="1" applyFill="1" applyBorder="1" applyAlignment="1">
      <alignment horizontal="left" wrapText="1"/>
    </xf>
    <xf numFmtId="0" fontId="6" fillId="0" borderId="3" xfId="9" applyFont="1" applyBorder="1" applyAlignment="1">
      <alignment horizontal="left" wrapText="1"/>
    </xf>
    <xf numFmtId="0" fontId="5" fillId="0" borderId="3" xfId="9" applyFont="1" applyFill="1" applyBorder="1" applyAlignment="1">
      <alignment horizontal="left" wrapText="1"/>
    </xf>
    <xf numFmtId="0" fontId="8" fillId="0" borderId="0" xfId="9" applyFont="1" applyFill="1" applyBorder="1" applyAlignment="1">
      <alignment horizontal="left" wrapText="1"/>
    </xf>
    <xf numFmtId="0" fontId="7" fillId="0" borderId="0" xfId="9" applyFont="1" applyFill="1" applyBorder="1" applyAlignment="1">
      <alignment horizontal="left" wrapText="1"/>
    </xf>
    <xf numFmtId="0" fontId="8" fillId="0" borderId="3" xfId="9" applyFont="1" applyFill="1" applyBorder="1" applyAlignment="1">
      <alignment horizontal="left" wrapText="1"/>
    </xf>
    <xf numFmtId="0" fontId="6" fillId="0" borderId="7" xfId="9" applyFont="1" applyFill="1" applyBorder="1" applyAlignment="1">
      <alignment horizontal="left" wrapText="1"/>
    </xf>
    <xf numFmtId="0" fontId="7" fillId="0" borderId="0" xfId="10" applyFont="1" applyBorder="1" applyAlignment="1">
      <alignment horizontal="left" vertical="center" wrapText="1"/>
    </xf>
    <xf numFmtId="2" fontId="5" fillId="0" borderId="2" xfId="9" applyNumberFormat="1" applyFont="1" applyBorder="1" applyAlignment="1">
      <alignment horizontal="center"/>
    </xf>
    <xf numFmtId="0" fontId="12" fillId="0" borderId="16" xfId="0" applyFont="1" applyFill="1" applyBorder="1" applyAlignment="1"/>
    <xf numFmtId="3" fontId="11" fillId="2" borderId="14" xfId="12" applyNumberFormat="1" applyFont="1" applyFill="1" applyBorder="1" applyAlignment="1">
      <alignment horizontal="center" vertical="center" wrapText="1"/>
    </xf>
    <xf numFmtId="170" fontId="11" fillId="2" borderId="14" xfId="22" applyNumberFormat="1" applyFont="1" applyFill="1" applyBorder="1" applyAlignment="1">
      <alignment horizontal="center" vertical="center" wrapText="1"/>
    </xf>
    <xf numFmtId="0" fontId="0" fillId="0" borderId="0" xfId="0" applyFont="1" applyFill="1" applyAlignment="1">
      <alignment vertical="center"/>
    </xf>
    <xf numFmtId="0" fontId="0" fillId="0" borderId="0" xfId="0" applyFont="1" applyFill="1" applyBorder="1" applyAlignment="1">
      <alignment vertical="center"/>
    </xf>
    <xf numFmtId="4" fontId="24" fillId="0" borderId="0" xfId="0" applyNumberFormat="1" applyFont="1" applyFill="1" applyBorder="1" applyAlignment="1">
      <alignment horizontal="center" vertical="center"/>
    </xf>
    <xf numFmtId="43" fontId="24" fillId="0" borderId="0" xfId="4" applyFont="1" applyFill="1" applyBorder="1" applyAlignment="1">
      <alignment horizontal="right" vertical="center"/>
    </xf>
    <xf numFmtId="0" fontId="0" fillId="0" borderId="0" xfId="0" applyFont="1"/>
    <xf numFmtId="0" fontId="0" fillId="0" borderId="0" xfId="0" applyFont="1" applyAlignment="1">
      <alignment wrapText="1"/>
    </xf>
    <xf numFmtId="0" fontId="35" fillId="0" borderId="0" xfId="0" applyFont="1" applyFill="1" applyAlignment="1">
      <alignment vertical="center"/>
    </xf>
    <xf numFmtId="0" fontId="35" fillId="0" borderId="0" xfId="0" applyFont="1" applyFill="1" applyBorder="1" applyAlignment="1">
      <alignment vertical="center"/>
    </xf>
    <xf numFmtId="166" fontId="31" fillId="0" borderId="15" xfId="0" applyNumberFormat="1" applyFont="1" applyFill="1" applyBorder="1" applyAlignment="1">
      <alignment horizontal="center" vertical="center"/>
    </xf>
    <xf numFmtId="0" fontId="28" fillId="0" borderId="0" xfId="0" applyFont="1"/>
    <xf numFmtId="4" fontId="31" fillId="0" borderId="15" xfId="0" applyNumberFormat="1" applyFont="1" applyFill="1" applyBorder="1" applyAlignment="1"/>
    <xf numFmtId="4" fontId="31" fillId="0" borderId="15" xfId="0" applyNumberFormat="1" applyFont="1" applyFill="1" applyBorder="1" applyAlignment="1">
      <alignment wrapText="1"/>
    </xf>
    <xf numFmtId="3" fontId="31" fillId="0" borderId="15" xfId="0" applyNumberFormat="1" applyFont="1" applyFill="1" applyBorder="1" applyAlignment="1">
      <alignment horizontal="center"/>
    </xf>
    <xf numFmtId="166" fontId="31" fillId="0" borderId="15" xfId="0" applyNumberFormat="1" applyFont="1" applyFill="1" applyBorder="1" applyAlignment="1">
      <alignment horizontal="center"/>
    </xf>
    <xf numFmtId="43" fontId="31" fillId="0" borderId="15" xfId="4" applyFont="1" applyFill="1" applyBorder="1" applyAlignment="1">
      <alignment horizontal="right" vertical="center"/>
    </xf>
    <xf numFmtId="4" fontId="31" fillId="0" borderId="0" xfId="0" applyNumberFormat="1" applyFont="1" applyFill="1" applyBorder="1" applyAlignment="1"/>
    <xf numFmtId="0" fontId="31" fillId="0" borderId="0" xfId="0" applyFont="1" applyFill="1" applyBorder="1" applyAlignment="1"/>
    <xf numFmtId="0" fontId="0" fillId="0" borderId="0" xfId="0" applyFont="1" applyBorder="1"/>
    <xf numFmtId="0" fontId="0" fillId="0" borderId="0" xfId="0" applyFont="1" applyFill="1" applyBorder="1"/>
    <xf numFmtId="0" fontId="31" fillId="0" borderId="0" xfId="0" applyFont="1" applyBorder="1" applyAlignment="1">
      <alignment horizontal="center" vertical="center" wrapText="1"/>
    </xf>
    <xf numFmtId="4" fontId="31" fillId="0" borderId="0" xfId="0" applyNumberFormat="1" applyFont="1" applyBorder="1" applyAlignment="1">
      <alignment horizontal="center" vertical="center"/>
    </xf>
    <xf numFmtId="0" fontId="31" fillId="0" borderId="0" xfId="0" applyFont="1" applyBorder="1" applyAlignment="1">
      <alignment horizontal="center" vertical="center"/>
    </xf>
    <xf numFmtId="4" fontId="30" fillId="0" borderId="0" xfId="0" applyNumberFormat="1" applyFont="1" applyFill="1" applyAlignment="1"/>
    <xf numFmtId="0" fontId="30" fillId="0" borderId="0" xfId="0" applyFont="1" applyFill="1" applyAlignment="1"/>
    <xf numFmtId="9" fontId="42" fillId="0" borderId="0" xfId="3" applyFont="1" applyFill="1" applyAlignment="1"/>
    <xf numFmtId="9" fontId="42" fillId="0" borderId="0" xfId="3" applyFont="1" applyFill="1" applyAlignment="1">
      <alignment wrapText="1"/>
    </xf>
    <xf numFmtId="10" fontId="30" fillId="0" borderId="0" xfId="0" applyNumberFormat="1" applyFont="1" applyFill="1" applyAlignment="1"/>
    <xf numFmtId="0" fontId="30" fillId="0" borderId="0" xfId="0" applyFont="1" applyFill="1" applyAlignment="1">
      <alignment horizontal="center"/>
    </xf>
    <xf numFmtId="43" fontId="30" fillId="0" borderId="0" xfId="13" applyFont="1" applyFill="1" applyBorder="1" applyAlignment="1">
      <alignment horizontal="right"/>
    </xf>
    <xf numFmtId="4" fontId="30" fillId="0" borderId="0" xfId="0" applyNumberFormat="1" applyFont="1" applyFill="1" applyAlignment="1">
      <alignment horizontal="center"/>
    </xf>
    <xf numFmtId="3" fontId="30" fillId="0" borderId="0" xfId="0" applyNumberFormat="1" applyFont="1" applyFill="1" applyAlignment="1">
      <alignment horizontal="center"/>
    </xf>
    <xf numFmtId="43" fontId="30" fillId="0" borderId="0" xfId="13" applyFont="1" applyFill="1" applyAlignment="1">
      <alignment horizontal="right"/>
    </xf>
    <xf numFmtId="0" fontId="43" fillId="0" borderId="0" xfId="0" applyFont="1"/>
    <xf numFmtId="0" fontId="43" fillId="0" borderId="0" xfId="0" applyFont="1" applyAlignment="1">
      <alignment wrapText="1"/>
    </xf>
    <xf numFmtId="43" fontId="43" fillId="0" borderId="0" xfId="22" applyFont="1"/>
    <xf numFmtId="0" fontId="43" fillId="6" borderId="0" xfId="0" applyFont="1" applyFill="1"/>
    <xf numFmtId="0" fontId="43" fillId="6" borderId="0" xfId="0" applyFont="1" applyFill="1" applyAlignment="1">
      <alignment wrapText="1"/>
    </xf>
    <xf numFmtId="0" fontId="44" fillId="0" borderId="0" xfId="0" applyFont="1"/>
    <xf numFmtId="2" fontId="43" fillId="0" borderId="0" xfId="0" applyNumberFormat="1" applyFont="1"/>
    <xf numFmtId="0" fontId="44" fillId="6" borderId="0" xfId="0" applyFont="1" applyFill="1" applyAlignment="1">
      <alignment wrapText="1"/>
    </xf>
    <xf numFmtId="0" fontId="12" fillId="8" borderId="15" xfId="0" applyFont="1" applyFill="1" applyBorder="1" applyAlignment="1">
      <alignment horizontal="center" vertical="center"/>
    </xf>
    <xf numFmtId="0" fontId="12" fillId="8" borderId="15" xfId="0" applyFont="1" applyFill="1" applyBorder="1" applyAlignment="1">
      <alignment horizontal="center" wrapText="1"/>
    </xf>
    <xf numFmtId="170" fontId="12" fillId="8" borderId="15" xfId="22" applyNumberFormat="1" applyFont="1" applyFill="1" applyBorder="1" applyAlignment="1"/>
    <xf numFmtId="0" fontId="12" fillId="8" borderId="0" xfId="0" applyFont="1" applyFill="1" applyBorder="1" applyAlignment="1">
      <alignment horizontal="center" vertical="center"/>
    </xf>
    <xf numFmtId="0" fontId="12" fillId="8" borderId="1" xfId="0" applyFont="1" applyFill="1" applyBorder="1" applyAlignment="1">
      <alignment horizontal="center" vertical="center"/>
    </xf>
    <xf numFmtId="43" fontId="13" fillId="8" borderId="1" xfId="12" applyNumberFormat="1" applyFont="1" applyFill="1" applyBorder="1" applyAlignment="1">
      <alignment vertical="center"/>
    </xf>
    <xf numFmtId="0" fontId="14" fillId="8" borderId="1" xfId="0" applyFont="1" applyFill="1" applyBorder="1" applyAlignment="1">
      <alignment horizontal="left" wrapText="1"/>
    </xf>
    <xf numFmtId="0" fontId="14" fillId="8" borderId="1" xfId="0" applyFont="1" applyFill="1" applyBorder="1" applyAlignment="1">
      <alignment horizontal="center" vertical="center"/>
    </xf>
    <xf numFmtId="43" fontId="12" fillId="8" borderId="1" xfId="0" applyNumberFormat="1" applyFont="1" applyFill="1" applyBorder="1" applyAlignment="1"/>
    <xf numFmtId="0" fontId="14" fillId="8" borderId="1" xfId="0" applyFont="1" applyFill="1" applyBorder="1" applyAlignment="1">
      <alignment horizontal="left" vertical="center" wrapText="1"/>
    </xf>
    <xf numFmtId="0" fontId="13" fillId="8" borderId="3" xfId="0" applyFont="1" applyFill="1" applyBorder="1" applyAlignment="1">
      <alignment horizontal="center"/>
    </xf>
    <xf numFmtId="4" fontId="13" fillId="8" borderId="1" xfId="0" applyNumberFormat="1" applyFont="1" applyFill="1" applyBorder="1" applyAlignment="1">
      <alignment horizontal="center"/>
    </xf>
    <xf numFmtId="43" fontId="13" fillId="8" borderId="1" xfId="4" applyNumberFormat="1" applyFont="1" applyFill="1" applyBorder="1" applyAlignment="1"/>
    <xf numFmtId="0" fontId="11" fillId="8" borderId="1" xfId="0" applyFont="1" applyFill="1" applyBorder="1" applyAlignment="1">
      <alignment horizontal="left" wrapText="1"/>
    </xf>
    <xf numFmtId="0" fontId="13" fillId="8" borderId="2" xfId="0" applyFont="1" applyFill="1" applyBorder="1" applyAlignment="1">
      <alignment horizontal="center"/>
    </xf>
    <xf numFmtId="0" fontId="13" fillId="8" borderId="1" xfId="0" applyFont="1" applyFill="1" applyBorder="1" applyAlignment="1">
      <alignment horizontal="left" wrapText="1"/>
    </xf>
    <xf numFmtId="3" fontId="13" fillId="8" borderId="1" xfId="0" applyNumberFormat="1" applyFont="1" applyFill="1" applyBorder="1" applyAlignment="1">
      <alignment horizontal="center"/>
    </xf>
    <xf numFmtId="0" fontId="14" fillId="8" borderId="15" xfId="0" applyFont="1" applyFill="1" applyBorder="1" applyAlignment="1">
      <alignment horizontal="left" wrapText="1"/>
    </xf>
    <xf numFmtId="0" fontId="13" fillId="8" borderId="15" xfId="0" applyFont="1" applyFill="1" applyBorder="1" applyAlignment="1">
      <alignment horizontal="center"/>
    </xf>
    <xf numFmtId="4" fontId="14" fillId="8" borderId="15" xfId="0" applyNumberFormat="1" applyFont="1" applyFill="1" applyBorder="1" applyAlignment="1">
      <alignment horizontal="center"/>
    </xf>
    <xf numFmtId="0" fontId="12" fillId="8" borderId="15" xfId="0" applyFont="1" applyFill="1" applyBorder="1" applyAlignment="1">
      <alignment wrapText="1"/>
    </xf>
    <xf numFmtId="0" fontId="10" fillId="8" borderId="15" xfId="0" applyFont="1" applyFill="1" applyBorder="1" applyAlignment="1">
      <alignment wrapText="1"/>
    </xf>
    <xf numFmtId="170" fontId="12" fillId="8" borderId="15" xfId="22" applyNumberFormat="1" applyFont="1" applyFill="1" applyBorder="1" applyAlignment="1">
      <alignment wrapText="1"/>
    </xf>
    <xf numFmtId="2" fontId="12" fillId="8" borderId="15" xfId="0" applyNumberFormat="1" applyFont="1" applyFill="1" applyBorder="1" applyAlignment="1">
      <alignment wrapText="1"/>
    </xf>
    <xf numFmtId="165" fontId="13" fillId="8" borderId="15" xfId="0" applyNumberFormat="1" applyFont="1" applyFill="1" applyBorder="1" applyAlignment="1">
      <alignment horizontal="center"/>
    </xf>
    <xf numFmtId="170" fontId="10" fillId="8" borderId="15" xfId="22" applyNumberFormat="1" applyFont="1" applyFill="1" applyBorder="1" applyAlignment="1">
      <alignment wrapText="1"/>
    </xf>
    <xf numFmtId="0" fontId="5" fillId="0" borderId="3" xfId="9" applyFont="1" applyBorder="1" applyAlignment="1">
      <alignment horizontal="left" indent="1"/>
    </xf>
    <xf numFmtId="165" fontId="11" fillId="2" borderId="14" xfId="12" applyNumberFormat="1" applyFont="1" applyFill="1" applyBorder="1" applyAlignment="1">
      <alignment horizontal="center" vertical="center" wrapText="1"/>
    </xf>
    <xf numFmtId="165" fontId="13" fillId="8" borderId="1" xfId="0" applyNumberFormat="1" applyFont="1" applyFill="1" applyBorder="1" applyAlignment="1">
      <alignment horizontal="center"/>
    </xf>
    <xf numFmtId="165" fontId="12" fillId="8" borderId="15" xfId="0" applyNumberFormat="1" applyFont="1" applyFill="1" applyBorder="1" applyAlignment="1">
      <alignment wrapText="1"/>
    </xf>
    <xf numFmtId="165" fontId="10" fillId="8" borderId="15" xfId="0" applyNumberFormat="1" applyFont="1" applyFill="1" applyBorder="1" applyAlignment="1">
      <alignment wrapText="1"/>
    </xf>
    <xf numFmtId="165" fontId="12" fillId="0" borderId="15" xfId="0" applyNumberFormat="1" applyFont="1" applyFill="1" applyBorder="1" applyAlignment="1"/>
    <xf numFmtId="3" fontId="12" fillId="8" borderId="15" xfId="0" applyNumberFormat="1" applyFont="1" applyFill="1" applyBorder="1" applyAlignment="1"/>
    <xf numFmtId="3" fontId="13" fillId="8" borderId="1" xfId="0" applyNumberFormat="1" applyFont="1" applyFill="1" applyBorder="1" applyAlignment="1">
      <alignment horizontal="center" vertical="center"/>
    </xf>
    <xf numFmtId="3" fontId="12" fillId="8" borderId="15" xfId="0" applyNumberFormat="1" applyFont="1" applyFill="1" applyBorder="1" applyAlignment="1">
      <alignment wrapText="1"/>
    </xf>
    <xf numFmtId="3" fontId="10" fillId="8" borderId="15" xfId="0" applyNumberFormat="1" applyFont="1" applyFill="1" applyBorder="1" applyAlignment="1">
      <alignment wrapText="1"/>
    </xf>
    <xf numFmtId="3" fontId="12" fillId="0" borderId="15" xfId="0" applyNumberFormat="1" applyFont="1" applyFill="1" applyBorder="1" applyAlignment="1"/>
    <xf numFmtId="165" fontId="13" fillId="8" borderId="15" xfId="12" applyNumberFormat="1" applyFont="1" applyFill="1" applyBorder="1" applyAlignment="1">
      <alignment horizontal="center" vertical="center"/>
    </xf>
    <xf numFmtId="165" fontId="13" fillId="8" borderId="1" xfId="12" applyNumberFormat="1" applyFont="1" applyFill="1" applyBorder="1" applyAlignment="1">
      <alignment horizontal="center" vertical="center"/>
    </xf>
    <xf numFmtId="165" fontId="13" fillId="8" borderId="1" xfId="0" applyNumberFormat="1" applyFont="1" applyFill="1" applyBorder="1" applyAlignment="1"/>
    <xf numFmtId="165" fontId="13" fillId="0" borderId="15" xfId="0" applyNumberFormat="1" applyFont="1" applyFill="1" applyBorder="1" applyAlignment="1"/>
    <xf numFmtId="3" fontId="13" fillId="0" borderId="15" xfId="0" applyNumberFormat="1" applyFont="1" applyFill="1" applyBorder="1" applyAlignment="1"/>
    <xf numFmtId="166" fontId="12" fillId="8" borderId="15" xfId="0" applyNumberFormat="1" applyFont="1" applyFill="1" applyBorder="1" applyAlignment="1">
      <alignment wrapText="1"/>
    </xf>
    <xf numFmtId="0" fontId="30" fillId="0" borderId="0" xfId="0" applyFont="1" applyFill="1"/>
    <xf numFmtId="0" fontId="30" fillId="0" borderId="0" xfId="0" applyFont="1" applyBorder="1" applyAlignment="1">
      <alignment horizontal="left" wrapText="1"/>
    </xf>
    <xf numFmtId="0" fontId="30" fillId="0" borderId="0" xfId="9" applyFont="1" applyBorder="1" applyAlignment="1">
      <alignment horizontal="left"/>
    </xf>
    <xf numFmtId="0" fontId="30" fillId="0" borderId="0" xfId="9" applyFont="1"/>
    <xf numFmtId="0" fontId="30" fillId="0" borderId="0" xfId="0" applyFont="1" applyBorder="1"/>
    <xf numFmtId="0" fontId="30" fillId="0" borderId="0" xfId="0" applyFont="1" applyBorder="1" applyAlignment="1">
      <alignment horizontal="center"/>
    </xf>
    <xf numFmtId="1" fontId="30" fillId="0" borderId="0" xfId="0" applyNumberFormat="1" applyFont="1" applyBorder="1" applyAlignment="1">
      <alignment horizontal="center"/>
    </xf>
    <xf numFmtId="0" fontId="13" fillId="0" borderId="15" xfId="0" applyFont="1" applyFill="1" applyBorder="1" applyAlignment="1">
      <alignment horizontal="center"/>
    </xf>
    <xf numFmtId="0" fontId="13" fillId="0" borderId="15" xfId="0" applyFont="1" applyFill="1" applyBorder="1" applyAlignment="1">
      <alignment horizontal="left" wrapText="1"/>
    </xf>
    <xf numFmtId="4" fontId="13" fillId="0" borderId="15" xfId="0" applyNumberFormat="1" applyFont="1" applyFill="1" applyBorder="1" applyAlignment="1">
      <alignment horizontal="center"/>
    </xf>
    <xf numFmtId="3" fontId="13" fillId="0" borderId="15" xfId="0" applyNumberFormat="1" applyFont="1" applyFill="1" applyBorder="1" applyAlignment="1">
      <alignment horizontal="center"/>
    </xf>
    <xf numFmtId="43" fontId="13" fillId="0" borderId="15" xfId="4" applyNumberFormat="1" applyFont="1" applyFill="1" applyBorder="1" applyAlignment="1"/>
    <xf numFmtId="165" fontId="13" fillId="0" borderId="15" xfId="0" applyNumberFormat="1" applyFont="1" applyFill="1" applyBorder="1" applyAlignment="1">
      <alignment horizontal="center"/>
    </xf>
    <xf numFmtId="0" fontId="12" fillId="0" borderId="15" xfId="0" applyFont="1" applyFill="1" applyBorder="1" applyAlignment="1">
      <alignment horizontal="center" wrapText="1"/>
    </xf>
    <xf numFmtId="3" fontId="13" fillId="0" borderId="15" xfId="12" applyNumberFormat="1" applyFont="1" applyFill="1" applyBorder="1" applyAlignment="1">
      <alignment vertical="center"/>
    </xf>
    <xf numFmtId="43" fontId="13" fillId="0" borderId="15" xfId="12" applyNumberFormat="1" applyFont="1" applyFill="1" applyBorder="1" applyAlignment="1">
      <alignment vertical="center"/>
    </xf>
    <xf numFmtId="0" fontId="14" fillId="0" borderId="15" xfId="0" applyFont="1" applyFill="1" applyBorder="1" applyAlignment="1">
      <alignment horizontal="left" wrapText="1"/>
    </xf>
    <xf numFmtId="0" fontId="14" fillId="0" borderId="15" xfId="0" applyFont="1" applyFill="1" applyBorder="1" applyAlignment="1">
      <alignment horizontal="center" vertical="center"/>
    </xf>
    <xf numFmtId="43" fontId="12" fillId="0" borderId="15" xfId="0" applyNumberFormat="1" applyFont="1" applyFill="1" applyBorder="1" applyAlignment="1"/>
    <xf numFmtId="0" fontId="14" fillId="0" borderId="15" xfId="0" applyFont="1" applyFill="1" applyBorder="1" applyAlignment="1">
      <alignment horizontal="left" vertical="center" wrapText="1"/>
    </xf>
    <xf numFmtId="43" fontId="13" fillId="0" borderId="15" xfId="4" applyFont="1" applyFill="1" applyBorder="1" applyAlignment="1"/>
    <xf numFmtId="0" fontId="11" fillId="0" borderId="15" xfId="0" applyFont="1" applyFill="1" applyBorder="1" applyAlignment="1">
      <alignment horizontal="left" wrapText="1"/>
    </xf>
    <xf numFmtId="4" fontId="11" fillId="0" borderId="15" xfId="0" applyNumberFormat="1" applyFont="1" applyFill="1" applyBorder="1" applyAlignment="1">
      <alignment horizontal="center"/>
    </xf>
    <xf numFmtId="43" fontId="11" fillId="0" borderId="15" xfId="4" applyNumberFormat="1" applyFont="1" applyFill="1" applyBorder="1" applyAlignment="1"/>
    <xf numFmtId="0" fontId="16" fillId="0" borderId="15" xfId="0" applyFont="1" applyFill="1" applyBorder="1" applyAlignment="1">
      <alignment horizontal="left" wrapText="1"/>
    </xf>
    <xf numFmtId="0" fontId="17" fillId="0" borderId="15" xfId="0" applyFont="1" applyFill="1" applyBorder="1" applyAlignment="1">
      <alignment horizontal="left" wrapText="1"/>
    </xf>
    <xf numFmtId="0" fontId="11" fillId="0" borderId="15" xfId="0" applyFont="1" applyFill="1" applyBorder="1" applyAlignment="1">
      <alignment horizontal="center"/>
    </xf>
    <xf numFmtId="0" fontId="16" fillId="0" borderId="15" xfId="5" applyFont="1" applyFill="1" applyBorder="1" applyAlignment="1">
      <alignment horizontal="left" wrapText="1"/>
    </xf>
    <xf numFmtId="4" fontId="14" fillId="0" borderId="15" xfId="0" applyNumberFormat="1" applyFont="1" applyFill="1" applyBorder="1" applyAlignment="1">
      <alignment horizontal="center"/>
    </xf>
    <xf numFmtId="0" fontId="19" fillId="0" borderId="15" xfId="0" applyFont="1" applyFill="1" applyBorder="1" applyAlignment="1">
      <alignment horizontal="center"/>
    </xf>
    <xf numFmtId="43" fontId="19" fillId="0" borderId="15" xfId="0" applyNumberFormat="1" applyFont="1" applyFill="1" applyBorder="1" applyAlignment="1"/>
    <xf numFmtId="0" fontId="13" fillId="0" borderId="15" xfId="0" applyFont="1" applyFill="1" applyBorder="1" applyAlignment="1">
      <alignment horizontal="left" vertical="top" wrapText="1"/>
    </xf>
    <xf numFmtId="0" fontId="13" fillId="0" borderId="15" xfId="0" applyNumberFormat="1" applyFont="1" applyFill="1" applyBorder="1" applyAlignment="1">
      <alignment horizontal="left" wrapText="1"/>
    </xf>
    <xf numFmtId="0" fontId="16" fillId="0" borderId="15" xfId="0" applyNumberFormat="1" applyFont="1" applyFill="1" applyBorder="1" applyAlignment="1">
      <alignment horizontal="left" wrapText="1"/>
    </xf>
    <xf numFmtId="0" fontId="13" fillId="0" borderId="15" xfId="0" applyFont="1" applyFill="1" applyBorder="1" applyAlignment="1">
      <alignment wrapText="1"/>
    </xf>
    <xf numFmtId="0" fontId="20" fillId="0" borderId="15" xfId="0" applyFont="1" applyFill="1" applyBorder="1" applyAlignment="1">
      <alignment horizontal="left" wrapText="1"/>
    </xf>
    <xf numFmtId="4" fontId="14" fillId="0" borderId="15" xfId="0" applyNumberFormat="1" applyFont="1" applyFill="1" applyBorder="1" applyAlignment="1">
      <alignment horizontal="left" wrapText="1"/>
    </xf>
    <xf numFmtId="3" fontId="14" fillId="0" borderId="15" xfId="0" applyNumberFormat="1" applyFont="1" applyFill="1" applyBorder="1" applyAlignment="1">
      <alignment horizontal="center"/>
    </xf>
    <xf numFmtId="4" fontId="13" fillId="0" borderId="15" xfId="0" applyNumberFormat="1" applyFont="1" applyFill="1" applyBorder="1" applyAlignment="1">
      <alignment horizontal="left" wrapText="1"/>
    </xf>
    <xf numFmtId="3" fontId="13" fillId="0" borderId="15" xfId="0" applyNumberFormat="1" applyFont="1" applyFill="1" applyBorder="1" applyAlignment="1">
      <alignment horizontal="left" wrapText="1"/>
    </xf>
    <xf numFmtId="0" fontId="11" fillId="0" borderId="15" xfId="11" applyFont="1" applyFill="1" applyBorder="1" applyAlignment="1">
      <alignment horizontal="center" wrapText="1"/>
    </xf>
    <xf numFmtId="0" fontId="21" fillId="0" borderId="15" xfId="0" applyFont="1" applyFill="1" applyBorder="1" applyAlignment="1">
      <alignment horizontal="center" vertical="center" wrapText="1"/>
    </xf>
    <xf numFmtId="0" fontId="11" fillId="0" borderId="15" xfId="11" applyFont="1" applyFill="1" applyBorder="1" applyAlignment="1">
      <alignment horizontal="left" wrapText="1"/>
    </xf>
    <xf numFmtId="0" fontId="13" fillId="0" borderId="15" xfId="11" applyFont="1" applyFill="1" applyBorder="1" applyAlignment="1">
      <alignment horizontal="center" wrapText="1"/>
    </xf>
    <xf numFmtId="43" fontId="13" fillId="0" borderId="15" xfId="4" applyFont="1" applyFill="1" applyBorder="1" applyAlignment="1">
      <alignment horizontal="center"/>
    </xf>
    <xf numFmtId="0" fontId="13" fillId="0" borderId="15" xfId="0" applyFont="1" applyFill="1" applyBorder="1" applyAlignment="1">
      <alignment horizontal="center" wrapText="1"/>
    </xf>
    <xf numFmtId="0" fontId="13" fillId="0" borderId="15" xfId="11" applyFont="1" applyFill="1" applyBorder="1" applyAlignment="1">
      <alignment horizontal="left" wrapText="1"/>
    </xf>
    <xf numFmtId="0" fontId="13" fillId="0" borderId="15" xfId="6" applyFont="1" applyFill="1" applyBorder="1" applyAlignment="1">
      <alignment horizontal="left" wrapText="1"/>
    </xf>
    <xf numFmtId="0" fontId="14" fillId="0" borderId="15" xfId="0" applyFont="1" applyFill="1" applyBorder="1" applyAlignment="1">
      <alignment horizontal="center" wrapText="1"/>
    </xf>
    <xf numFmtId="4" fontId="11" fillId="0" borderId="15" xfId="0" applyNumberFormat="1" applyFont="1" applyFill="1" applyBorder="1" applyAlignment="1">
      <alignment horizontal="center" vertical="center"/>
    </xf>
    <xf numFmtId="165" fontId="13" fillId="0" borderId="15" xfId="12" applyNumberFormat="1" applyFont="1" applyFill="1" applyBorder="1" applyAlignment="1">
      <alignment vertical="center"/>
    </xf>
    <xf numFmtId="165" fontId="13" fillId="0" borderId="15" xfId="4" applyNumberFormat="1" applyFont="1" applyFill="1" applyBorder="1" applyAlignment="1"/>
    <xf numFmtId="165" fontId="11" fillId="0" borderId="15" xfId="4" applyNumberFormat="1" applyFont="1" applyFill="1" applyBorder="1" applyAlignment="1"/>
    <xf numFmtId="165" fontId="13" fillId="0" borderId="15" xfId="13" applyNumberFormat="1" applyFont="1" applyFill="1" applyBorder="1" applyAlignment="1"/>
    <xf numFmtId="165" fontId="14" fillId="0" borderId="15" xfId="4" applyNumberFormat="1" applyFont="1" applyFill="1" applyBorder="1" applyAlignment="1"/>
    <xf numFmtId="165" fontId="13" fillId="0" borderId="15" xfId="0" applyNumberFormat="1" applyFont="1" applyFill="1" applyBorder="1" applyAlignment="1">
      <alignment wrapText="1"/>
    </xf>
    <xf numFmtId="165" fontId="13" fillId="0" borderId="15" xfId="4" applyNumberFormat="1" applyFont="1" applyFill="1" applyBorder="1" applyAlignment="1">
      <alignment horizontal="right"/>
    </xf>
    <xf numFmtId="165" fontId="12" fillId="0" borderId="0" xfId="0" applyNumberFormat="1" applyFont="1" applyFill="1" applyBorder="1" applyAlignment="1"/>
    <xf numFmtId="3" fontId="13" fillId="0" borderId="15" xfId="4" applyNumberFormat="1" applyFont="1" applyFill="1" applyBorder="1" applyAlignment="1"/>
    <xf numFmtId="3" fontId="11" fillId="0" borderId="15" xfId="4" applyNumberFormat="1" applyFont="1" applyFill="1" applyBorder="1" applyAlignment="1"/>
    <xf numFmtId="3" fontId="13" fillId="0" borderId="15" xfId="13" applyNumberFormat="1" applyFont="1" applyFill="1" applyBorder="1" applyAlignment="1"/>
    <xf numFmtId="3" fontId="14" fillId="0" borderId="15" xfId="4" applyNumberFormat="1" applyFont="1" applyFill="1" applyBorder="1" applyAlignment="1"/>
    <xf numFmtId="3" fontId="13" fillId="0" borderId="15" xfId="0" applyNumberFormat="1" applyFont="1" applyFill="1" applyBorder="1" applyAlignment="1">
      <alignment wrapText="1"/>
    </xf>
    <xf numFmtId="3" fontId="13" fillId="0" borderId="15" xfId="4" applyNumberFormat="1" applyFont="1" applyFill="1" applyBorder="1" applyAlignment="1">
      <alignment horizontal="right"/>
    </xf>
    <xf numFmtId="3" fontId="12" fillId="0" borderId="0" xfId="0" applyNumberFormat="1" applyFont="1" applyFill="1" applyBorder="1" applyAlignment="1"/>
    <xf numFmtId="43" fontId="13" fillId="0" borderId="15" xfId="0" applyNumberFormat="1" applyFont="1" applyFill="1" applyBorder="1" applyAlignment="1"/>
    <xf numFmtId="43" fontId="13" fillId="0" borderId="15" xfId="0" applyNumberFormat="1" applyFont="1" applyFill="1" applyBorder="1" applyAlignment="1">
      <alignment wrapText="1"/>
    </xf>
    <xf numFmtId="43" fontId="13" fillId="0" borderId="15" xfId="4" applyNumberFormat="1" applyFont="1" applyFill="1" applyBorder="1" applyAlignment="1">
      <alignment horizontal="right"/>
    </xf>
    <xf numFmtId="0" fontId="10" fillId="0" borderId="15" xfId="0" applyFont="1" applyFill="1" applyBorder="1" applyAlignment="1">
      <alignment horizontal="center" vertical="center"/>
    </xf>
    <xf numFmtId="0" fontId="10" fillId="0" borderId="15" xfId="0" applyFont="1" applyFill="1" applyBorder="1" applyAlignment="1">
      <alignment horizontal="center" vertical="center" wrapText="1"/>
    </xf>
    <xf numFmtId="3" fontId="11" fillId="0" borderId="15" xfId="12" applyNumberFormat="1" applyFont="1" applyFill="1" applyBorder="1" applyAlignment="1">
      <alignment vertical="center"/>
    </xf>
    <xf numFmtId="165" fontId="11" fillId="0" borderId="15" xfId="12" applyNumberFormat="1" applyFont="1" applyFill="1" applyBorder="1" applyAlignment="1">
      <alignment vertical="center"/>
    </xf>
    <xf numFmtId="43" fontId="11" fillId="0" borderId="15" xfId="12" applyNumberFormat="1" applyFont="1" applyFill="1" applyBorder="1" applyAlignment="1">
      <alignment vertical="center"/>
    </xf>
    <xf numFmtId="0" fontId="10" fillId="0" borderId="15" xfId="0" applyFont="1" applyFill="1" applyBorder="1" applyAlignment="1">
      <alignment wrapText="1"/>
    </xf>
    <xf numFmtId="3" fontId="12" fillId="0" borderId="15" xfId="0" applyNumberFormat="1" applyFont="1" applyFill="1" applyBorder="1" applyAlignment="1">
      <alignment wrapText="1"/>
    </xf>
    <xf numFmtId="165" fontId="12" fillId="0" borderId="15" xfId="0" applyNumberFormat="1" applyFont="1" applyFill="1" applyBorder="1" applyAlignment="1">
      <alignment wrapText="1"/>
    </xf>
    <xf numFmtId="43" fontId="12" fillId="0" borderId="15" xfId="0" applyNumberFormat="1" applyFont="1" applyFill="1" applyBorder="1" applyAlignment="1">
      <alignment wrapText="1"/>
    </xf>
    <xf numFmtId="0" fontId="12" fillId="0" borderId="0" xfId="0" applyFont="1" applyFill="1"/>
    <xf numFmtId="43" fontId="11" fillId="0" borderId="15" xfId="4" applyFont="1" applyFill="1" applyBorder="1" applyAlignment="1">
      <alignment horizontal="center"/>
    </xf>
    <xf numFmtId="3" fontId="11" fillId="0" borderId="15" xfId="4" applyNumberFormat="1" applyFont="1" applyFill="1" applyBorder="1" applyAlignment="1">
      <alignment horizontal="right"/>
    </xf>
    <xf numFmtId="165" fontId="11" fillId="0" borderId="15" xfId="4" applyNumberFormat="1" applyFont="1" applyFill="1" applyBorder="1" applyAlignment="1">
      <alignment horizontal="right"/>
    </xf>
    <xf numFmtId="43" fontId="11" fillId="0" borderId="15" xfId="4" applyNumberFormat="1" applyFont="1" applyFill="1" applyBorder="1" applyAlignment="1">
      <alignment horizontal="right"/>
    </xf>
    <xf numFmtId="0" fontId="11" fillId="0" borderId="0" xfId="0" applyFont="1" applyFill="1" applyBorder="1" applyAlignment="1">
      <alignment wrapText="1"/>
    </xf>
    <xf numFmtId="3" fontId="12" fillId="0" borderId="0" xfId="0" applyNumberFormat="1" applyFont="1" applyFill="1" applyBorder="1" applyAlignment="1">
      <alignment horizontal="center" vertical="center"/>
    </xf>
    <xf numFmtId="4" fontId="31" fillId="0" borderId="0" xfId="0" applyNumberFormat="1" applyFont="1" applyFill="1" applyBorder="1" applyAlignment="1">
      <alignment horizontal="center" vertical="center"/>
    </xf>
    <xf numFmtId="0" fontId="31" fillId="0" borderId="0" xfId="0" applyFont="1" applyFill="1" applyBorder="1" applyAlignment="1">
      <alignment horizontal="center" vertical="center"/>
    </xf>
    <xf numFmtId="4" fontId="36" fillId="0" borderId="0" xfId="0" applyNumberFormat="1" applyFont="1" applyFill="1" applyAlignment="1"/>
    <xf numFmtId="0" fontId="36" fillId="0" borderId="0" xfId="0" applyFont="1" applyFill="1" applyAlignment="1"/>
    <xf numFmtId="4" fontId="41" fillId="0" borderId="0" xfId="0" applyNumberFormat="1" applyFont="1" applyFill="1" applyAlignment="1"/>
    <xf numFmtId="0" fontId="41" fillId="0" borderId="0" xfId="0" applyFont="1" applyFill="1" applyAlignment="1"/>
    <xf numFmtId="0" fontId="31" fillId="0" borderId="0" xfId="0" applyFont="1" applyFill="1" applyAlignment="1"/>
    <xf numFmtId="0" fontId="30" fillId="0" borderId="0" xfId="0" applyFont="1" applyFill="1" applyBorder="1"/>
    <xf numFmtId="3" fontId="30" fillId="0" borderId="0" xfId="0" applyNumberFormat="1" applyFont="1" applyFill="1"/>
    <xf numFmtId="4" fontId="31" fillId="0" borderId="0" xfId="0" applyNumberFormat="1" applyFont="1" applyFill="1" applyAlignment="1"/>
    <xf numFmtId="43" fontId="30" fillId="0" borderId="0" xfId="4" applyFont="1" applyFill="1" applyBorder="1" applyAlignment="1">
      <alignment horizontal="right"/>
    </xf>
    <xf numFmtId="43" fontId="30" fillId="0" borderId="0" xfId="4" applyFont="1" applyFill="1" applyAlignment="1">
      <alignment horizontal="right"/>
    </xf>
    <xf numFmtId="165" fontId="30" fillId="0" borderId="0" xfId="0" applyNumberFormat="1" applyFont="1" applyFill="1" applyBorder="1" applyAlignment="1">
      <alignment horizontal="center"/>
    </xf>
    <xf numFmtId="0" fontId="31" fillId="0" borderId="15" xfId="0" applyFont="1" applyBorder="1" applyAlignment="1">
      <alignment horizontal="center" vertical="center"/>
    </xf>
    <xf numFmtId="0" fontId="31" fillId="0" borderId="15" xfId="0" applyFont="1" applyBorder="1" applyAlignment="1">
      <alignment horizontal="center" vertical="center" wrapText="1"/>
    </xf>
    <xf numFmtId="3" fontId="31" fillId="0" borderId="15" xfId="0" applyNumberFormat="1" applyFont="1" applyBorder="1" applyAlignment="1">
      <alignment horizontal="center" vertical="center" wrapText="1"/>
    </xf>
    <xf numFmtId="4" fontId="31" fillId="0" borderId="15" xfId="0" applyNumberFormat="1" applyFont="1" applyBorder="1" applyAlignment="1">
      <alignment horizontal="center" vertical="center" wrapText="1"/>
    </xf>
    <xf numFmtId="43" fontId="31" fillId="0" borderId="15" xfId="13" applyFont="1" applyBorder="1" applyAlignment="1">
      <alignment horizontal="center" vertical="center" wrapText="1"/>
    </xf>
    <xf numFmtId="0" fontId="30" fillId="0" borderId="15" xfId="0" applyFont="1" applyBorder="1" applyAlignment="1">
      <alignment horizontal="center" vertical="center"/>
    </xf>
    <xf numFmtId="0" fontId="31" fillId="0" borderId="15" xfId="0" applyFont="1" applyBorder="1" applyAlignment="1">
      <alignment horizontal="left" vertical="center" wrapText="1"/>
    </xf>
    <xf numFmtId="3" fontId="31" fillId="0" borderId="15" xfId="0" applyNumberFormat="1" applyFont="1" applyBorder="1" applyAlignment="1">
      <alignment horizontal="center" vertical="center"/>
    </xf>
    <xf numFmtId="4" fontId="30" fillId="0" borderId="15" xfId="0" applyNumberFormat="1" applyFont="1" applyBorder="1" applyAlignment="1">
      <alignment horizontal="center" vertical="center"/>
    </xf>
    <xf numFmtId="43" fontId="31" fillId="0" borderId="15" xfId="13" applyFont="1" applyBorder="1" applyAlignment="1">
      <alignment horizontal="right" vertical="center"/>
    </xf>
    <xf numFmtId="43" fontId="30" fillId="0" borderId="15" xfId="13" applyFont="1" applyFill="1" applyBorder="1" applyAlignment="1">
      <alignment horizontal="right"/>
    </xf>
    <xf numFmtId="43" fontId="30" fillId="0" borderId="15" xfId="4" applyFont="1" applyFill="1" applyBorder="1" applyAlignment="1">
      <alignment horizontal="right"/>
    </xf>
    <xf numFmtId="43" fontId="30" fillId="0" borderId="15" xfId="4" applyFont="1" applyBorder="1" applyAlignment="1">
      <alignment horizontal="right"/>
    </xf>
    <xf numFmtId="0" fontId="41" fillId="0" borderId="15" xfId="0" applyFont="1" applyFill="1" applyBorder="1" applyAlignment="1">
      <alignment horizontal="left" wrapText="1"/>
    </xf>
    <xf numFmtId="4" fontId="37" fillId="0" borderId="15" xfId="0" applyNumberFormat="1" applyFont="1" applyFill="1" applyBorder="1" applyAlignment="1">
      <alignment horizontal="center"/>
    </xf>
    <xf numFmtId="43" fontId="36" fillId="0" borderId="15" xfId="4" applyFont="1" applyFill="1" applyBorder="1" applyAlignment="1">
      <alignment horizontal="right"/>
    </xf>
    <xf numFmtId="43" fontId="36" fillId="0" borderId="15" xfId="13" applyFont="1" applyFill="1" applyBorder="1" applyAlignment="1">
      <alignment horizontal="right"/>
    </xf>
    <xf numFmtId="0" fontId="31" fillId="0" borderId="15" xfId="0" applyFont="1" applyFill="1" applyBorder="1" applyAlignment="1">
      <alignment horizontal="left" wrapText="1"/>
    </xf>
    <xf numFmtId="43" fontId="31" fillId="0" borderId="15" xfId="13" applyFont="1" applyFill="1" applyBorder="1" applyAlignment="1">
      <alignment horizontal="right"/>
    </xf>
    <xf numFmtId="3" fontId="13" fillId="0" borderId="15" xfId="12" applyNumberFormat="1" applyFont="1" applyFill="1" applyBorder="1" applyAlignment="1">
      <alignment horizontal="center" vertical="center"/>
    </xf>
    <xf numFmtId="43" fontId="13" fillId="0" borderId="15" xfId="22" applyFont="1" applyFill="1" applyBorder="1" applyAlignment="1">
      <alignment vertical="center"/>
    </xf>
    <xf numFmtId="0" fontId="0" fillId="0" borderId="15" xfId="0" applyFont="1" applyFill="1" applyBorder="1" applyAlignment="1">
      <alignment horizontal="center" vertical="center"/>
    </xf>
    <xf numFmtId="0" fontId="0" fillId="0" borderId="15" xfId="0" applyFont="1" applyFill="1" applyBorder="1" applyAlignment="1"/>
    <xf numFmtId="43" fontId="0" fillId="0" borderId="15" xfId="22" applyFont="1" applyFill="1" applyBorder="1" applyAlignment="1"/>
    <xf numFmtId="43" fontId="31" fillId="0" borderId="15" xfId="22" applyFont="1" applyBorder="1" applyAlignment="1">
      <alignment horizontal="center" vertical="center"/>
    </xf>
    <xf numFmtId="43" fontId="13" fillId="0" borderId="15" xfId="22" applyFont="1" applyFill="1" applyBorder="1" applyAlignment="1"/>
    <xf numFmtId="43" fontId="11" fillId="0" borderId="15" xfId="22" applyFont="1" applyFill="1" applyBorder="1" applyAlignment="1"/>
    <xf numFmtId="2" fontId="13" fillId="0" borderId="15" xfId="0" applyNumberFormat="1" applyFont="1" applyFill="1" applyBorder="1" applyAlignment="1">
      <alignment horizontal="center"/>
    </xf>
    <xf numFmtId="2" fontId="11" fillId="0" borderId="15" xfId="0" applyNumberFormat="1" applyFont="1" applyFill="1" applyBorder="1" applyAlignment="1">
      <alignment horizontal="center"/>
    </xf>
    <xf numFmtId="0" fontId="10" fillId="6" borderId="15" xfId="0" applyFont="1" applyFill="1" applyBorder="1" applyAlignment="1">
      <alignment horizontal="center" vertical="center" wrapText="1"/>
    </xf>
    <xf numFmtId="0" fontId="10" fillId="6" borderId="15" xfId="0" applyFont="1" applyFill="1" applyBorder="1" applyAlignment="1">
      <alignment horizontal="left" vertical="center" wrapText="1"/>
    </xf>
    <xf numFmtId="3" fontId="11" fillId="6" borderId="15" xfId="12" applyNumberFormat="1" applyFont="1" applyFill="1" applyBorder="1" applyAlignment="1">
      <alignment horizontal="center" vertical="center" wrapText="1"/>
    </xf>
    <xf numFmtId="43" fontId="11" fillId="6" borderId="15" xfId="22" applyFont="1" applyFill="1" applyBorder="1" applyAlignment="1">
      <alignment vertical="center" wrapText="1"/>
    </xf>
    <xf numFmtId="0" fontId="45" fillId="0" borderId="15" xfId="0" applyFont="1" applyFill="1" applyBorder="1" applyAlignment="1">
      <alignment horizontal="left" wrapText="1"/>
    </xf>
    <xf numFmtId="0" fontId="43" fillId="0" borderId="15" xfId="0" applyFont="1" applyBorder="1"/>
    <xf numFmtId="43" fontId="43" fillId="0" borderId="15" xfId="22" applyFont="1" applyBorder="1"/>
    <xf numFmtId="4" fontId="38" fillId="0" borderId="0" xfId="0" applyNumberFormat="1" applyFont="1" applyFill="1" applyAlignment="1"/>
    <xf numFmtId="0" fontId="38" fillId="0" borderId="0" xfId="0" applyFont="1" applyFill="1" applyAlignment="1"/>
    <xf numFmtId="0" fontId="35" fillId="0" borderId="0" xfId="0" applyFont="1" applyBorder="1"/>
    <xf numFmtId="165" fontId="31" fillId="2" borderId="15" xfId="0" applyNumberFormat="1" applyFont="1" applyFill="1" applyBorder="1" applyAlignment="1">
      <alignment horizontal="center" vertical="center" wrapText="1"/>
    </xf>
    <xf numFmtId="0" fontId="31" fillId="0" borderId="15" xfId="0" applyFont="1" applyFill="1" applyBorder="1" applyAlignment="1">
      <alignment horizontal="left" vertical="center" wrapText="1"/>
    </xf>
    <xf numFmtId="3" fontId="31" fillId="0" borderId="15" xfId="0" applyNumberFormat="1" applyFont="1" applyFill="1" applyBorder="1" applyAlignment="1">
      <alignment horizontal="center" vertical="center"/>
    </xf>
    <xf numFmtId="165" fontId="30" fillId="0" borderId="15" xfId="0" applyNumberFormat="1" applyFont="1" applyFill="1" applyBorder="1" applyAlignment="1">
      <alignment horizontal="center" vertical="center"/>
    </xf>
    <xf numFmtId="3" fontId="30" fillId="0" borderId="15" xfId="0" applyNumberFormat="1" applyFont="1" applyFill="1" applyBorder="1" applyAlignment="1">
      <alignment horizontal="center" vertical="center"/>
    </xf>
    <xf numFmtId="165" fontId="0" fillId="0" borderId="15" xfId="0" applyNumberFormat="1" applyFont="1" applyFill="1" applyBorder="1" applyAlignment="1"/>
    <xf numFmtId="165" fontId="30" fillId="0" borderId="15" xfId="0" applyNumberFormat="1" applyFont="1" applyFill="1" applyBorder="1" applyAlignment="1">
      <alignment horizontal="center"/>
    </xf>
    <xf numFmtId="43" fontId="30" fillId="0" borderId="15" xfId="4" applyFont="1" applyFill="1" applyBorder="1" applyAlignment="1"/>
    <xf numFmtId="0" fontId="30" fillId="0" borderId="15" xfId="0" applyFont="1" applyFill="1" applyBorder="1" applyAlignment="1"/>
    <xf numFmtId="0" fontId="37" fillId="0" borderId="15" xfId="0" applyFont="1" applyFill="1" applyBorder="1" applyAlignment="1">
      <alignment horizontal="left" wrapText="1"/>
    </xf>
    <xf numFmtId="0" fontId="31" fillId="0" borderId="15" xfId="0" applyFont="1" applyFill="1" applyBorder="1" applyAlignment="1">
      <alignment horizontal="center"/>
    </xf>
    <xf numFmtId="4" fontId="31" fillId="0" borderId="15" xfId="0" applyNumberFormat="1" applyFont="1" applyFill="1" applyBorder="1" applyAlignment="1">
      <alignment horizontal="center"/>
    </xf>
    <xf numFmtId="165" fontId="31" fillId="0" borderId="15" xfId="0" applyNumberFormat="1" applyFont="1" applyFill="1" applyBorder="1" applyAlignment="1">
      <alignment horizontal="center"/>
    </xf>
    <xf numFmtId="43" fontId="31" fillId="0" borderId="15" xfId="4" applyFont="1" applyFill="1" applyBorder="1" applyAlignment="1">
      <alignment horizontal="right"/>
    </xf>
    <xf numFmtId="0" fontId="31" fillId="0" borderId="15" xfId="0" applyFont="1" applyFill="1" applyBorder="1" applyAlignment="1">
      <alignment horizontal="center" vertical="center" wrapText="1"/>
    </xf>
    <xf numFmtId="3" fontId="31" fillId="0" borderId="15" xfId="0" applyNumberFormat="1" applyFont="1" applyFill="1" applyBorder="1" applyAlignment="1">
      <alignment horizontal="center" vertical="center" wrapText="1"/>
    </xf>
    <xf numFmtId="165" fontId="31" fillId="0" borderId="15" xfId="0" applyNumberFormat="1" applyFont="1" applyFill="1" applyBorder="1" applyAlignment="1">
      <alignment horizontal="center" vertical="center" wrapText="1"/>
    </xf>
    <xf numFmtId="43" fontId="31" fillId="0" borderId="15" xfId="4" applyFont="1" applyFill="1" applyBorder="1" applyAlignment="1">
      <alignment horizontal="center" vertical="center" wrapText="1"/>
    </xf>
    <xf numFmtId="2" fontId="30" fillId="0" borderId="15" xfId="0" applyNumberFormat="1" applyFont="1" applyFill="1" applyBorder="1" applyAlignment="1">
      <alignment horizontal="center"/>
    </xf>
    <xf numFmtId="3" fontId="30" fillId="0" borderId="15" xfId="13" applyNumberFormat="1" applyFont="1" applyFill="1" applyBorder="1" applyAlignment="1">
      <alignment horizontal="center"/>
    </xf>
    <xf numFmtId="0" fontId="37" fillId="0" borderId="15" xfId="5" applyFont="1" applyFill="1" applyBorder="1" applyAlignment="1">
      <alignment horizontal="left" wrapText="1"/>
    </xf>
    <xf numFmtId="0" fontId="30" fillId="0" borderId="15" xfId="0" applyNumberFormat="1" applyFont="1" applyFill="1" applyBorder="1" applyAlignment="1">
      <alignment horizontal="left" wrapText="1"/>
    </xf>
    <xf numFmtId="0" fontId="30" fillId="0" borderId="15" xfId="6" applyFont="1" applyFill="1" applyBorder="1" applyAlignment="1">
      <alignment horizontal="left" wrapText="1"/>
    </xf>
    <xf numFmtId="4" fontId="36" fillId="0" borderId="15" xfId="0" applyNumberFormat="1" applyFont="1" applyFill="1" applyBorder="1" applyAlignment="1">
      <alignment horizontal="center"/>
    </xf>
    <xf numFmtId="3" fontId="36" fillId="0" borderId="15" xfId="0" applyNumberFormat="1" applyFont="1" applyFill="1" applyBorder="1" applyAlignment="1">
      <alignment horizontal="center"/>
    </xf>
    <xf numFmtId="0" fontId="41" fillId="0" borderId="15" xfId="0" applyFont="1" applyFill="1" applyBorder="1" applyAlignment="1"/>
    <xf numFmtId="0" fontId="41" fillId="0" borderId="15" xfId="0" applyFont="1" applyFill="1" applyBorder="1" applyAlignment="1">
      <alignment wrapText="1"/>
    </xf>
    <xf numFmtId="3" fontId="41" fillId="0" borderId="15" xfId="0" applyNumberFormat="1" applyFont="1" applyFill="1" applyBorder="1" applyAlignment="1"/>
    <xf numFmtId="165" fontId="41" fillId="0" borderId="15" xfId="0" applyNumberFormat="1" applyFont="1" applyFill="1" applyBorder="1" applyAlignment="1"/>
    <xf numFmtId="0" fontId="30" fillId="0" borderId="15" xfId="7" applyFont="1" applyFill="1" applyBorder="1" applyAlignment="1">
      <alignment horizontal="left" wrapText="1"/>
    </xf>
    <xf numFmtId="43" fontId="30" fillId="0" borderId="15" xfId="4" applyFont="1" applyFill="1" applyBorder="1"/>
    <xf numFmtId="4" fontId="36" fillId="0" borderId="15" xfId="0" applyNumberFormat="1" applyFont="1" applyFill="1" applyBorder="1" applyAlignment="1">
      <alignment horizontal="left" wrapText="1"/>
    </xf>
    <xf numFmtId="4" fontId="31" fillId="0" borderId="15" xfId="0" applyNumberFormat="1" applyFont="1" applyFill="1" applyBorder="1" applyAlignment="1">
      <alignment vertical="center" wrapText="1"/>
    </xf>
    <xf numFmtId="0" fontId="0" fillId="0" borderId="15" xfId="0" applyFont="1" applyFill="1" applyBorder="1"/>
    <xf numFmtId="0" fontId="31" fillId="0" borderId="15" xfId="8" applyFont="1" applyBorder="1" applyAlignment="1">
      <alignment horizontal="center" vertical="top" wrapText="1"/>
    </xf>
    <xf numFmtId="0" fontId="31" fillId="0" borderId="15" xfId="8" applyFont="1" applyBorder="1" applyAlignment="1">
      <alignment horizontal="left" vertical="top" wrapText="1"/>
    </xf>
    <xf numFmtId="43" fontId="31" fillId="0" borderId="15" xfId="13" applyFont="1" applyBorder="1" applyAlignment="1">
      <alignment horizontal="center" vertical="top" wrapText="1"/>
    </xf>
    <xf numFmtId="0" fontId="31" fillId="0" borderId="15" xfId="8" applyFont="1" applyBorder="1" applyAlignment="1">
      <alignment vertical="center" wrapText="1"/>
    </xf>
    <xf numFmtId="0" fontId="0" fillId="0" borderId="15" xfId="0" applyFont="1" applyBorder="1"/>
    <xf numFmtId="166" fontId="30" fillId="0" borderId="15" xfId="8" applyNumberFormat="1" applyFont="1" applyBorder="1" applyAlignment="1">
      <alignment horizontal="center" vertical="top"/>
    </xf>
    <xf numFmtId="0" fontId="30" fillId="0" borderId="15" xfId="8" applyFont="1" applyBorder="1" applyAlignment="1">
      <alignment horizontal="center" vertical="top"/>
    </xf>
    <xf numFmtId="43" fontId="30" fillId="0" borderId="15" xfId="13" applyFont="1" applyBorder="1" applyAlignment="1">
      <alignment horizontal="center" vertical="top"/>
    </xf>
    <xf numFmtId="43" fontId="30" fillId="0" borderId="15" xfId="13" applyFont="1" applyBorder="1" applyAlignment="1">
      <alignment vertical="center"/>
    </xf>
    <xf numFmtId="0" fontId="30" fillId="0" borderId="15" xfId="8" applyFont="1" applyFill="1" applyBorder="1" applyAlignment="1">
      <alignment horizontal="left" vertical="top" wrapText="1"/>
    </xf>
    <xf numFmtId="166" fontId="31" fillId="0" borderId="15" xfId="8" applyNumberFormat="1" applyFont="1" applyBorder="1" applyAlignment="1">
      <alignment horizontal="center" vertical="top"/>
    </xf>
    <xf numFmtId="0" fontId="35" fillId="0" borderId="15" xfId="0" applyFont="1" applyBorder="1"/>
    <xf numFmtId="43" fontId="34" fillId="0" borderId="15" xfId="13" applyFont="1" applyBorder="1" applyAlignment="1">
      <alignment horizontal="center" vertical="justify"/>
    </xf>
    <xf numFmtId="43" fontId="35" fillId="0" borderId="15" xfId="0" applyNumberFormat="1" applyFont="1" applyBorder="1"/>
    <xf numFmtId="0" fontId="35" fillId="0" borderId="15" xfId="0" applyFont="1" applyBorder="1" applyAlignment="1">
      <alignment wrapText="1"/>
    </xf>
    <xf numFmtId="43" fontId="33" fillId="0" borderId="15" xfId="13" applyFont="1" applyBorder="1" applyAlignment="1">
      <alignment horizontal="center" vertical="justify"/>
    </xf>
    <xf numFmtId="43" fontId="31" fillId="0" borderId="15" xfId="13" applyFont="1" applyBorder="1" applyAlignment="1">
      <alignment vertical="center" wrapText="1"/>
    </xf>
    <xf numFmtId="43" fontId="0" fillId="0" borderId="15" xfId="0" applyNumberFormat="1" applyFont="1" applyBorder="1"/>
    <xf numFmtId="0" fontId="31" fillId="0" borderId="15" xfId="8" applyFont="1" applyBorder="1" applyAlignment="1">
      <alignment horizontal="left" wrapText="1"/>
    </xf>
    <xf numFmtId="0" fontId="30" fillId="0" borderId="15" xfId="8" applyFont="1" applyFill="1" applyBorder="1" applyAlignment="1">
      <alignment horizontal="center" vertical="top"/>
    </xf>
    <xf numFmtId="1" fontId="30" fillId="0" borderId="15" xfId="8" applyNumberFormat="1" applyFont="1" applyFill="1" applyBorder="1" applyAlignment="1">
      <alignment horizontal="center" vertical="top"/>
    </xf>
    <xf numFmtId="43" fontId="30" fillId="0" borderId="15" xfId="13" applyFont="1" applyFill="1" applyBorder="1" applyAlignment="1">
      <alignment horizontal="center" vertical="top"/>
    </xf>
    <xf numFmtId="43" fontId="30" fillId="0" borderId="15" xfId="13" applyFont="1" applyFill="1" applyBorder="1" applyAlignment="1">
      <alignment vertical="top"/>
    </xf>
    <xf numFmtId="1" fontId="30" fillId="0" borderId="15" xfId="8" applyNumberFormat="1" applyFont="1" applyBorder="1" applyAlignment="1">
      <alignment horizontal="center" vertical="top"/>
    </xf>
    <xf numFmtId="0" fontId="30" fillId="0" borderId="15" xfId="0" applyFont="1" applyFill="1" applyBorder="1" applyAlignment="1">
      <alignment vertical="center" wrapText="1"/>
    </xf>
    <xf numFmtId="0" fontId="2" fillId="0" borderId="0" xfId="0" applyFont="1"/>
    <xf numFmtId="0" fontId="30" fillId="0" borderId="0" xfId="0" applyFont="1" applyFill="1" applyBorder="1" applyAlignment="1">
      <alignment wrapText="1"/>
    </xf>
    <xf numFmtId="0" fontId="2" fillId="0" borderId="0" xfId="0" applyFont="1" applyAlignment="1">
      <alignment wrapText="1"/>
    </xf>
    <xf numFmtId="0" fontId="31" fillId="0" borderId="0" xfId="0" applyFont="1" applyFill="1" applyBorder="1" applyAlignment="1">
      <alignment wrapText="1"/>
    </xf>
    <xf numFmtId="0" fontId="0" fillId="0" borderId="0" xfId="0" applyFont="1" applyAlignment="1"/>
    <xf numFmtId="0" fontId="35" fillId="0" borderId="0" xfId="0" applyFont="1" applyFill="1" applyBorder="1"/>
    <xf numFmtId="0" fontId="31" fillId="2" borderId="15" xfId="0" applyFont="1" applyFill="1" applyBorder="1" applyAlignment="1">
      <alignment horizontal="center" vertical="center"/>
    </xf>
    <xf numFmtId="3" fontId="31" fillId="2" borderId="15" xfId="0" applyNumberFormat="1" applyFont="1" applyFill="1" applyBorder="1" applyAlignment="1">
      <alignment horizontal="center" vertical="center"/>
    </xf>
    <xf numFmtId="4" fontId="31" fillId="2" borderId="15" xfId="0" applyNumberFormat="1" applyFont="1" applyFill="1" applyBorder="1" applyAlignment="1">
      <alignment horizontal="center" vertical="center"/>
    </xf>
    <xf numFmtId="4" fontId="31" fillId="0" borderId="15" xfId="0" applyNumberFormat="1" applyFont="1" applyFill="1" applyBorder="1" applyAlignment="1">
      <alignment horizontal="center" vertical="center"/>
    </xf>
    <xf numFmtId="0" fontId="36" fillId="0" borderId="15" xfId="0" applyFont="1" applyFill="1" applyBorder="1" applyAlignment="1">
      <alignment horizontal="left"/>
    </xf>
    <xf numFmtId="0" fontId="36" fillId="0" borderId="15" xfId="0" applyFont="1" applyFill="1" applyBorder="1" applyAlignment="1">
      <alignment horizontal="left" vertical="center"/>
    </xf>
    <xf numFmtId="0" fontId="0" fillId="0" borderId="15" xfId="0" applyFont="1" applyBorder="1" applyAlignment="1">
      <alignment horizontal="center"/>
    </xf>
    <xf numFmtId="0" fontId="0" fillId="0" borderId="15" xfId="0" applyFont="1" applyBorder="1" applyAlignment="1"/>
    <xf numFmtId="0" fontId="0" fillId="0" borderId="15" xfId="0" applyFont="1" applyFill="1" applyBorder="1" applyAlignment="1">
      <alignment horizontal="center"/>
    </xf>
    <xf numFmtId="3" fontId="0" fillId="0" borderId="15" xfId="0" applyNumberFormat="1" applyFont="1" applyFill="1" applyBorder="1" applyAlignment="1">
      <alignment horizontal="center" vertical="center"/>
    </xf>
    <xf numFmtId="0" fontId="36" fillId="0" borderId="15" xfId="10" applyFont="1" applyFill="1" applyBorder="1" applyAlignment="1">
      <alignment vertical="center"/>
    </xf>
    <xf numFmtId="0" fontId="30" fillId="0" borderId="15" xfId="0" applyFont="1" applyFill="1" applyBorder="1" applyAlignment="1">
      <alignment horizontal="left"/>
    </xf>
    <xf numFmtId="4" fontId="30" fillId="0" borderId="15" xfId="0" applyNumberFormat="1" applyFont="1" applyFill="1" applyBorder="1" applyAlignment="1">
      <alignment horizontal="right" vertical="center"/>
    </xf>
    <xf numFmtId="0" fontId="30" fillId="0" borderId="15" xfId="5" applyFont="1" applyFill="1" applyBorder="1" applyAlignment="1">
      <alignment horizontal="left" vertical="center"/>
    </xf>
    <xf numFmtId="0" fontId="37" fillId="0" borderId="15" xfId="0" applyFont="1" applyFill="1" applyBorder="1" applyAlignment="1">
      <alignment horizontal="left"/>
    </xf>
    <xf numFmtId="0" fontId="41" fillId="0" borderId="15" xfId="0" applyFont="1" applyFill="1" applyBorder="1" applyAlignment="1">
      <alignment horizontal="left"/>
    </xf>
    <xf numFmtId="2" fontId="31" fillId="0" borderId="15" xfId="0" applyNumberFormat="1" applyFont="1" applyFill="1" applyBorder="1" applyAlignment="1">
      <alignment horizontal="center"/>
    </xf>
    <xf numFmtId="0" fontId="35" fillId="0" borderId="15" xfId="0" applyFont="1" applyFill="1" applyBorder="1" applyAlignment="1">
      <alignment horizontal="center" vertical="center"/>
    </xf>
    <xf numFmtId="0" fontId="37" fillId="0" borderId="15" xfId="5" applyFont="1" applyFill="1" applyBorder="1" applyAlignment="1">
      <alignment horizontal="left"/>
    </xf>
    <xf numFmtId="165" fontId="0" fillId="0" borderId="15" xfId="0" applyNumberFormat="1" applyFont="1" applyFill="1" applyBorder="1" applyAlignment="1">
      <alignment horizontal="center" vertical="center"/>
    </xf>
    <xf numFmtId="0" fontId="30" fillId="0" borderId="15" xfId="0" applyFont="1" applyFill="1" applyBorder="1" applyAlignment="1">
      <alignment horizontal="left" vertical="center"/>
    </xf>
    <xf numFmtId="1" fontId="30" fillId="0" borderId="15" xfId="0" applyNumberFormat="1" applyFont="1" applyFill="1" applyBorder="1" applyAlignment="1">
      <alignment horizontal="center" vertical="center"/>
    </xf>
    <xf numFmtId="0" fontId="31" fillId="0" borderId="15" xfId="0" applyFont="1" applyFill="1" applyBorder="1" applyAlignment="1">
      <alignment horizontal="left" vertical="center"/>
    </xf>
    <xf numFmtId="1" fontId="31" fillId="0" borderId="15" xfId="0" applyNumberFormat="1" applyFont="1" applyFill="1" applyBorder="1" applyAlignment="1">
      <alignment horizontal="center" vertical="center"/>
    </xf>
    <xf numFmtId="0" fontId="37" fillId="0" borderId="15" xfId="0" applyFont="1" applyFill="1" applyBorder="1" applyAlignment="1">
      <alignment horizontal="left" vertical="center"/>
    </xf>
    <xf numFmtId="0" fontId="36" fillId="0" borderId="15" xfId="0" applyNumberFormat="1" applyFont="1" applyFill="1" applyBorder="1" applyAlignment="1">
      <alignment horizontal="left"/>
    </xf>
    <xf numFmtId="3" fontId="30" fillId="0" borderId="15" xfId="3" quotePrefix="1" applyNumberFormat="1" applyFont="1" applyFill="1" applyBorder="1" applyAlignment="1">
      <alignment horizontal="center"/>
    </xf>
    <xf numFmtId="0" fontId="0" fillId="0" borderId="15" xfId="0" applyFont="1" applyBorder="1" applyAlignment="1">
      <alignment horizontal="center" vertical="center"/>
    </xf>
    <xf numFmtId="0" fontId="36" fillId="0" borderId="15" xfId="18" applyFont="1" applyBorder="1" applyAlignment="1">
      <alignment horizontal="left"/>
    </xf>
    <xf numFmtId="3" fontId="36" fillId="0" borderId="15" xfId="18" applyNumberFormat="1" applyFont="1" applyBorder="1" applyAlignment="1">
      <alignment horizontal="center" vertical="center"/>
    </xf>
    <xf numFmtId="1" fontId="30" fillId="0" borderId="15" xfId="0" applyNumberFormat="1" applyFont="1" applyBorder="1" applyAlignment="1">
      <alignment horizontal="center" vertical="center"/>
    </xf>
    <xf numFmtId="3" fontId="0" fillId="0" borderId="15" xfId="0" applyNumberFormat="1" applyFont="1" applyBorder="1" applyAlignment="1">
      <alignment horizontal="center" vertical="center"/>
    </xf>
    <xf numFmtId="0" fontId="36" fillId="0" borderId="15" xfId="18" applyFont="1" applyBorder="1" applyAlignment="1"/>
    <xf numFmtId="0" fontId="30" fillId="0" borderId="15" xfId="26" applyFont="1" applyBorder="1" applyAlignment="1"/>
    <xf numFmtId="0" fontId="31" fillId="0" borderId="15" xfId="18" applyFont="1" applyBorder="1" applyAlignment="1"/>
    <xf numFmtId="0" fontId="30" fillId="0" borderId="15" xfId="18" applyFont="1" applyBorder="1" applyAlignment="1"/>
    <xf numFmtId="166" fontId="30" fillId="0" borderId="15" xfId="0" applyNumberFormat="1" applyFont="1" applyBorder="1" applyAlignment="1">
      <alignment horizontal="center" vertical="center"/>
    </xf>
    <xf numFmtId="0" fontId="30" fillId="0" borderId="15" xfId="27" applyFont="1" applyBorder="1" applyAlignment="1"/>
    <xf numFmtId="0" fontId="36" fillId="0" borderId="15" xfId="0" applyFont="1" applyFill="1" applyBorder="1" applyAlignment="1">
      <alignment horizontal="center"/>
    </xf>
    <xf numFmtId="0" fontId="36" fillId="0" borderId="15" xfId="0" applyFont="1" applyFill="1" applyBorder="1" applyAlignment="1"/>
    <xf numFmtId="4" fontId="36" fillId="0" borderId="15" xfId="0" applyNumberFormat="1" applyFont="1" applyFill="1" applyBorder="1" applyAlignment="1">
      <alignment horizontal="left"/>
    </xf>
    <xf numFmtId="43" fontId="31" fillId="2" borderId="15" xfId="22" applyFont="1" applyFill="1" applyBorder="1" applyAlignment="1">
      <alignment horizontal="center" vertical="center"/>
    </xf>
    <xf numFmtId="43" fontId="31" fillId="0" borderId="15" xfId="22" applyFont="1" applyFill="1" applyBorder="1" applyAlignment="1">
      <alignment horizontal="center" vertical="center"/>
    </xf>
    <xf numFmtId="43" fontId="0" fillId="0" borderId="15" xfId="22" applyFont="1" applyBorder="1" applyAlignment="1"/>
    <xf numFmtId="43" fontId="0" fillId="0" borderId="15" xfId="22" applyFont="1" applyFill="1" applyBorder="1" applyAlignment="1">
      <alignment horizontal="right" vertical="center"/>
    </xf>
    <xf numFmtId="43" fontId="30" fillId="0" borderId="15" xfId="22" applyFont="1" applyFill="1" applyBorder="1" applyAlignment="1">
      <alignment horizontal="right" vertical="center"/>
    </xf>
    <xf numFmtId="43" fontId="30" fillId="0" borderId="15" xfId="22" applyFont="1" applyFill="1" applyBorder="1" applyAlignment="1"/>
    <xf numFmtId="43" fontId="31" fillId="0" borderId="15" xfId="22" applyFont="1" applyFill="1" applyBorder="1" applyAlignment="1"/>
    <xf numFmtId="43" fontId="30" fillId="0" borderId="15" xfId="22" applyFont="1" applyFill="1" applyBorder="1" applyAlignment="1">
      <alignment horizontal="right"/>
    </xf>
    <xf numFmtId="43" fontId="31" fillId="0" borderId="15" xfId="22" applyFont="1" applyFill="1" applyBorder="1" applyAlignment="1">
      <alignment horizontal="right" vertical="center"/>
    </xf>
    <xf numFmtId="43" fontId="0" fillId="0" borderId="15" xfId="22" applyFont="1" applyBorder="1" applyAlignment="1">
      <alignment horizontal="center" vertical="center"/>
    </xf>
    <xf numFmtId="43" fontId="31" fillId="0" borderId="15" xfId="22" applyFont="1" applyFill="1" applyBorder="1" applyAlignment="1">
      <alignment horizontal="right"/>
    </xf>
    <xf numFmtId="43" fontId="0" fillId="0" borderId="0" xfId="22" applyFont="1" applyBorder="1"/>
    <xf numFmtId="165" fontId="13" fillId="0" borderId="15" xfId="12" applyNumberFormat="1" applyFont="1" applyFill="1" applyBorder="1" applyAlignment="1">
      <alignment horizontal="center" vertical="center"/>
    </xf>
    <xf numFmtId="3" fontId="13" fillId="0" borderId="15" xfId="0" applyNumberFormat="1" applyFont="1" applyFill="1" applyBorder="1" applyAlignment="1">
      <alignment horizontal="center" vertical="center"/>
    </xf>
    <xf numFmtId="0" fontId="49" fillId="0" borderId="15" xfId="0" applyFont="1" applyFill="1" applyBorder="1" applyAlignment="1">
      <alignment horizontal="center" wrapText="1"/>
    </xf>
    <xf numFmtId="0" fontId="48" fillId="0" borderId="15" xfId="0" applyFont="1" applyFill="1" applyBorder="1" applyAlignment="1">
      <alignment horizontal="center" vertical="center" wrapText="1"/>
    </xf>
    <xf numFmtId="0" fontId="10" fillId="0" borderId="14" xfId="0" applyFont="1" applyFill="1" applyBorder="1" applyAlignment="1">
      <alignment horizontal="center" vertical="center"/>
    </xf>
    <xf numFmtId="0" fontId="10" fillId="0" borderId="14" xfId="0" applyFont="1" applyFill="1" applyBorder="1" applyAlignment="1">
      <alignment horizontal="center" vertical="center" wrapText="1"/>
    </xf>
    <xf numFmtId="3" fontId="11" fillId="0" borderId="14" xfId="12" applyNumberFormat="1" applyFont="1" applyFill="1" applyBorder="1" applyAlignment="1">
      <alignment horizontal="center" vertical="center" wrapText="1"/>
    </xf>
    <xf numFmtId="165" fontId="11" fillId="0" borderId="14" xfId="12" applyNumberFormat="1" applyFont="1" applyFill="1" applyBorder="1" applyAlignment="1">
      <alignment horizontal="center" vertical="center" wrapText="1"/>
    </xf>
    <xf numFmtId="170" fontId="11" fillId="0" borderId="14" xfId="22" applyNumberFormat="1" applyFont="1" applyFill="1" applyBorder="1" applyAlignment="1">
      <alignment horizontal="center" vertical="center" wrapText="1"/>
    </xf>
    <xf numFmtId="3" fontId="13" fillId="0" borderId="1" xfId="0" applyNumberFormat="1" applyFont="1" applyFill="1" applyBorder="1" applyAlignment="1">
      <alignment horizontal="center" vertical="center"/>
    </xf>
    <xf numFmtId="165" fontId="13" fillId="0" borderId="1" xfId="0" applyNumberFormat="1" applyFont="1" applyFill="1" applyBorder="1" applyAlignment="1"/>
    <xf numFmtId="3" fontId="11" fillId="0" borderId="1" xfId="0" applyNumberFormat="1" applyFont="1" applyFill="1" applyBorder="1" applyAlignment="1">
      <alignment horizontal="center"/>
    </xf>
    <xf numFmtId="165" fontId="11" fillId="0" borderId="1" xfId="0" applyNumberFormat="1" applyFont="1" applyFill="1" applyBorder="1" applyAlignment="1">
      <alignment horizontal="center"/>
    </xf>
    <xf numFmtId="3" fontId="11" fillId="0" borderId="15" xfId="12" applyNumberFormat="1" applyFont="1" applyFill="1" applyBorder="1" applyAlignment="1">
      <alignment horizontal="center" vertical="center" wrapText="1"/>
    </xf>
    <xf numFmtId="165" fontId="11" fillId="0" borderId="15" xfId="12" applyNumberFormat="1" applyFont="1" applyFill="1" applyBorder="1" applyAlignment="1">
      <alignment horizontal="center" vertical="center" wrapText="1"/>
    </xf>
    <xf numFmtId="170" fontId="11" fillId="0" borderId="15" xfId="22" applyNumberFormat="1" applyFont="1" applyFill="1" applyBorder="1" applyAlignment="1">
      <alignment horizontal="center" vertical="center" wrapText="1"/>
    </xf>
    <xf numFmtId="3" fontId="10" fillId="0" borderId="15" xfId="0" applyNumberFormat="1" applyFont="1" applyFill="1" applyBorder="1" applyAlignment="1"/>
    <xf numFmtId="165" fontId="11" fillId="0" borderId="15" xfId="0" applyNumberFormat="1" applyFont="1" applyFill="1" applyBorder="1" applyAlignment="1">
      <alignment horizontal="center"/>
    </xf>
    <xf numFmtId="170" fontId="10" fillId="0" borderId="15" xfId="22" applyNumberFormat="1" applyFont="1" applyFill="1" applyBorder="1" applyAlignment="1"/>
    <xf numFmtId="170" fontId="11" fillId="0" borderId="15" xfId="22" applyNumberFormat="1" applyFont="1" applyFill="1" applyBorder="1" applyAlignment="1"/>
    <xf numFmtId="165" fontId="16" fillId="0" borderId="15" xfId="0" applyNumberFormat="1" applyFont="1" applyFill="1" applyBorder="1" applyAlignment="1">
      <alignment horizontal="center"/>
    </xf>
    <xf numFmtId="170" fontId="13" fillId="0" borderId="15" xfId="22" applyNumberFormat="1" applyFont="1" applyFill="1" applyBorder="1" applyAlignment="1"/>
    <xf numFmtId="3" fontId="11" fillId="0" borderId="15" xfId="0" applyNumberFormat="1" applyFont="1" applyFill="1" applyBorder="1" applyAlignment="1">
      <alignment horizontal="center"/>
    </xf>
    <xf numFmtId="0" fontId="47" fillId="0" borderId="15" xfId="0" applyFont="1" applyFill="1" applyBorder="1" applyAlignment="1">
      <alignment horizontal="center" vertical="center" wrapText="1"/>
    </xf>
    <xf numFmtId="0" fontId="50" fillId="0" borderId="15" xfId="0" applyFont="1" applyFill="1" applyBorder="1" applyAlignment="1">
      <alignment horizontal="center" wrapText="1"/>
    </xf>
    <xf numFmtId="3" fontId="11" fillId="0" borderId="15" xfId="0" applyNumberFormat="1" applyFont="1" applyFill="1" applyBorder="1" applyAlignment="1">
      <alignment horizontal="center" vertical="center"/>
    </xf>
    <xf numFmtId="3" fontId="11" fillId="0" borderId="15" xfId="12" applyNumberFormat="1" applyFont="1" applyFill="1" applyBorder="1" applyAlignment="1">
      <alignment vertical="center" wrapText="1"/>
    </xf>
    <xf numFmtId="43" fontId="11" fillId="0" borderId="15" xfId="4" applyFont="1" applyFill="1" applyBorder="1" applyAlignment="1"/>
    <xf numFmtId="3" fontId="13" fillId="0" borderId="15" xfId="0" quotePrefix="1" applyNumberFormat="1" applyFont="1" applyFill="1" applyBorder="1" applyAlignment="1">
      <alignment horizontal="center"/>
    </xf>
    <xf numFmtId="3" fontId="12" fillId="0" borderId="15" xfId="0" applyNumberFormat="1" applyFont="1" applyFill="1" applyBorder="1" applyAlignment="1">
      <alignment horizontal="center" vertical="center"/>
    </xf>
    <xf numFmtId="43" fontId="13" fillId="0" borderId="15" xfId="13" applyFont="1" applyFill="1" applyBorder="1" applyAlignment="1"/>
    <xf numFmtId="43" fontId="14" fillId="0" borderId="15" xfId="4" applyFont="1" applyFill="1" applyBorder="1" applyAlignment="1"/>
    <xf numFmtId="4" fontId="13" fillId="0" borderId="15" xfId="0" applyNumberFormat="1" applyFont="1" applyFill="1" applyBorder="1" applyAlignment="1"/>
    <xf numFmtId="43" fontId="13" fillId="0" borderId="15" xfId="4" applyFont="1" applyFill="1" applyBorder="1" applyAlignment="1">
      <alignment horizontal="right"/>
    </xf>
    <xf numFmtId="43" fontId="11" fillId="0" borderId="15" xfId="4" applyFont="1" applyFill="1" applyBorder="1" applyAlignment="1">
      <alignment horizontal="right"/>
    </xf>
    <xf numFmtId="3" fontId="13" fillId="0" borderId="15" xfId="3" quotePrefix="1" applyNumberFormat="1" applyFont="1" applyFill="1" applyBorder="1" applyAlignment="1">
      <alignment horizontal="center"/>
    </xf>
    <xf numFmtId="0" fontId="35" fillId="3" borderId="15" xfId="0" applyFont="1" applyFill="1" applyBorder="1" applyAlignment="1">
      <alignment horizontal="center" vertical="center"/>
    </xf>
    <xf numFmtId="0" fontId="35" fillId="3" borderId="15" xfId="0" applyFont="1" applyFill="1" applyBorder="1" applyAlignment="1">
      <alignment horizontal="center" vertical="center" wrapText="1"/>
    </xf>
    <xf numFmtId="3" fontId="31" fillId="3" borderId="15" xfId="0" applyNumberFormat="1" applyFont="1" applyFill="1" applyBorder="1" applyAlignment="1">
      <alignment horizontal="center" vertical="center"/>
    </xf>
    <xf numFmtId="3" fontId="31" fillId="3" borderId="15" xfId="12" applyNumberFormat="1" applyFont="1" applyFill="1" applyBorder="1" applyAlignment="1">
      <alignment horizontal="center" vertical="center"/>
    </xf>
    <xf numFmtId="0" fontId="0" fillId="0" borderId="15" xfId="0" applyFont="1" applyFill="1" applyBorder="1" applyAlignment="1">
      <alignment horizontal="center" vertical="center" wrapText="1"/>
    </xf>
    <xf numFmtId="3" fontId="30" fillId="0" borderId="15" xfId="12" applyNumberFormat="1" applyFont="1" applyFill="1" applyBorder="1" applyAlignment="1">
      <alignment horizontal="center" vertical="center"/>
    </xf>
    <xf numFmtId="3" fontId="30" fillId="0" borderId="15" xfId="12" applyNumberFormat="1" applyFont="1" applyFill="1" applyBorder="1" applyAlignment="1">
      <alignment horizontal="right" vertical="center"/>
    </xf>
    <xf numFmtId="0" fontId="0" fillId="0" borderId="15" xfId="0" applyFont="1" applyFill="1" applyBorder="1" applyAlignment="1">
      <alignment horizontal="right" vertical="center"/>
    </xf>
    <xf numFmtId="0" fontId="36" fillId="0" borderId="15" xfId="10" applyFont="1" applyFill="1" applyBorder="1" applyAlignment="1">
      <alignment vertical="center" wrapText="1"/>
    </xf>
    <xf numFmtId="0" fontId="30" fillId="0" borderId="15" xfId="5" applyFont="1" applyFill="1" applyBorder="1" applyAlignment="1">
      <alignment horizontal="left" vertical="center" wrapText="1"/>
    </xf>
    <xf numFmtId="4" fontId="24" fillId="0" borderId="15" xfId="0" applyNumberFormat="1" applyFont="1" applyFill="1" applyBorder="1" applyAlignment="1">
      <alignment horizontal="right" vertical="center"/>
    </xf>
    <xf numFmtId="0" fontId="39" fillId="0" borderId="15" xfId="0" applyFont="1" applyFill="1" applyBorder="1" applyAlignment="1">
      <alignment horizontal="left" vertical="center" wrapText="1"/>
    </xf>
    <xf numFmtId="3" fontId="35" fillId="0" borderId="15" xfId="0" applyNumberFormat="1" applyFont="1" applyFill="1" applyBorder="1" applyAlignment="1">
      <alignment horizontal="center" vertical="center"/>
    </xf>
    <xf numFmtId="4" fontId="22" fillId="0" borderId="15" xfId="0" applyNumberFormat="1" applyFont="1" applyFill="1" applyBorder="1" applyAlignment="1">
      <alignment horizontal="right" vertical="center"/>
    </xf>
    <xf numFmtId="0" fontId="35" fillId="0" borderId="15" xfId="0" applyFont="1" applyFill="1" applyBorder="1" applyAlignment="1">
      <alignment vertical="center" wrapText="1"/>
    </xf>
    <xf numFmtId="0" fontId="0" fillId="0" borderId="15" xfId="0" applyFont="1" applyFill="1" applyBorder="1" applyAlignment="1">
      <alignment vertical="center" wrapText="1"/>
    </xf>
    <xf numFmtId="0" fontId="31" fillId="0" borderId="15" xfId="5" applyFont="1" applyFill="1" applyBorder="1" applyAlignment="1">
      <alignment horizontal="left" vertical="center" wrapText="1"/>
    </xf>
    <xf numFmtId="0" fontId="25" fillId="0" borderId="15" xfId="10" applyFont="1" applyFill="1" applyBorder="1" applyAlignment="1">
      <alignment vertical="center" wrapText="1"/>
    </xf>
    <xf numFmtId="0" fontId="24" fillId="0" borderId="15" xfId="10" applyFont="1" applyFill="1" applyBorder="1" applyAlignment="1">
      <alignment horizontal="left" vertical="center" wrapText="1"/>
    </xf>
    <xf numFmtId="0" fontId="36" fillId="0" borderId="15" xfId="10" applyFont="1" applyFill="1" applyBorder="1" applyAlignment="1">
      <alignment horizontal="center" vertical="center" wrapText="1"/>
    </xf>
    <xf numFmtId="0" fontId="30" fillId="0" borderId="15" xfId="10" applyFont="1" applyFill="1" applyBorder="1" applyAlignment="1">
      <alignment horizontal="left" vertical="center" wrapText="1"/>
    </xf>
    <xf numFmtId="0" fontId="36" fillId="0" borderId="15" xfId="10" applyFont="1" applyFill="1" applyBorder="1" applyAlignment="1">
      <alignment horizontal="left" vertical="center" wrapText="1"/>
    </xf>
    <xf numFmtId="0" fontId="37" fillId="0" borderId="15" xfId="5" applyFont="1" applyFill="1" applyBorder="1" applyAlignment="1">
      <alignment horizontal="left" vertical="center" wrapText="1"/>
    </xf>
    <xf numFmtId="0" fontId="37" fillId="0" borderId="15" xfId="0" applyFont="1" applyFill="1" applyBorder="1" applyAlignment="1">
      <alignment horizontal="left" vertical="center" wrapText="1"/>
    </xf>
    <xf numFmtId="0" fontId="37" fillId="0" borderId="15" xfId="10" applyFont="1" applyFill="1" applyBorder="1" applyAlignment="1">
      <alignment horizontal="left" vertical="center" wrapText="1"/>
    </xf>
    <xf numFmtId="2" fontId="0" fillId="0" borderId="15" xfId="0" applyNumberFormat="1" applyFont="1" applyFill="1" applyBorder="1" applyAlignment="1">
      <alignment horizontal="center" vertical="center"/>
    </xf>
    <xf numFmtId="0" fontId="0" fillId="0" borderId="15" xfId="0" applyFont="1" applyFill="1" applyBorder="1" applyAlignment="1">
      <alignment horizontal="left" vertical="center" wrapText="1"/>
    </xf>
    <xf numFmtId="0" fontId="26" fillId="0" borderId="15" xfId="0" applyFont="1" applyFill="1" applyBorder="1" applyAlignment="1">
      <alignment vertical="center" wrapText="1"/>
    </xf>
    <xf numFmtId="0" fontId="23" fillId="0" borderId="15" xfId="0" applyFont="1" applyFill="1" applyBorder="1" applyAlignment="1">
      <alignment vertical="center" wrapText="1"/>
    </xf>
    <xf numFmtId="2" fontId="35" fillId="0" borderId="15" xfId="0" applyNumberFormat="1" applyFont="1" applyFill="1" applyBorder="1" applyAlignment="1">
      <alignment horizontal="center" vertical="center"/>
    </xf>
    <xf numFmtId="0" fontId="30" fillId="0" borderId="15" xfId="0" applyFont="1" applyFill="1" applyBorder="1" applyAlignment="1">
      <alignment horizontal="left" vertical="center" wrapText="1"/>
    </xf>
    <xf numFmtId="165" fontId="35" fillId="0" borderId="15" xfId="0" applyNumberFormat="1" applyFont="1" applyFill="1" applyBorder="1" applyAlignment="1">
      <alignment horizontal="center" vertical="center"/>
    </xf>
    <xf numFmtId="2" fontId="24" fillId="0" borderId="15" xfId="0" applyNumberFormat="1" applyFont="1" applyFill="1" applyBorder="1" applyAlignment="1">
      <alignment horizontal="center" vertical="center"/>
    </xf>
    <xf numFmtId="1" fontId="24" fillId="0" borderId="15" xfId="0" applyNumberFormat="1" applyFont="1" applyFill="1" applyBorder="1" applyAlignment="1">
      <alignment horizontal="center" vertical="center"/>
    </xf>
    <xf numFmtId="0" fontId="24" fillId="0" borderId="15" xfId="0" applyFont="1" applyFill="1" applyBorder="1" applyAlignment="1">
      <alignment horizontal="center" vertical="center"/>
    </xf>
    <xf numFmtId="43" fontId="24" fillId="0" borderId="15" xfId="13" applyFont="1" applyFill="1" applyBorder="1" applyAlignment="1">
      <alignment horizontal="right" vertical="center"/>
    </xf>
    <xf numFmtId="0" fontId="24" fillId="0" borderId="15"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25" fillId="0" borderId="15" xfId="0" applyFont="1" applyFill="1" applyBorder="1" applyAlignment="1">
      <alignment horizontal="left" vertical="center" wrapText="1"/>
    </xf>
    <xf numFmtId="2" fontId="24" fillId="0" borderId="15" xfId="10" applyNumberFormat="1" applyFont="1" applyFill="1" applyBorder="1" applyAlignment="1">
      <alignment horizontal="center" vertical="center"/>
    </xf>
    <xf numFmtId="0" fontId="26" fillId="0" borderId="15" xfId="10" applyFont="1" applyFill="1" applyBorder="1" applyAlignment="1">
      <alignment horizontal="left" vertical="center" wrapText="1"/>
    </xf>
    <xf numFmtId="0" fontId="24" fillId="0" borderId="15" xfId="10" applyFont="1" applyFill="1" applyBorder="1" applyAlignment="1">
      <alignment horizontal="center" vertical="center"/>
    </xf>
    <xf numFmtId="0" fontId="25" fillId="0" borderId="15" xfId="10" applyFont="1" applyFill="1" applyBorder="1" applyAlignment="1">
      <alignment horizontal="left" vertical="center" wrapText="1"/>
    </xf>
    <xf numFmtId="0" fontId="38" fillId="0" borderId="15" xfId="10" applyFont="1" applyFill="1" applyBorder="1" applyAlignment="1">
      <alignment vertical="center" wrapText="1"/>
    </xf>
    <xf numFmtId="0" fontId="30" fillId="0" borderId="15" xfId="10" applyFont="1" applyFill="1" applyBorder="1" applyAlignment="1">
      <alignment vertical="center" wrapText="1"/>
    </xf>
    <xf numFmtId="0" fontId="27" fillId="0" borderId="15" xfId="0" applyFont="1" applyFill="1" applyBorder="1" applyAlignment="1">
      <alignment horizontal="left" vertical="center" wrapText="1"/>
    </xf>
    <xf numFmtId="0" fontId="30" fillId="0" borderId="15" xfId="10" applyFont="1" applyFill="1" applyBorder="1" applyAlignment="1">
      <alignment horizontal="center" vertical="center"/>
    </xf>
    <xf numFmtId="0" fontId="22" fillId="0" borderId="15" xfId="0" applyFont="1" applyFill="1" applyBorder="1" applyAlignment="1">
      <alignment vertical="center" wrapText="1"/>
    </xf>
    <xf numFmtId="0" fontId="25" fillId="0" borderId="15" xfId="0" applyFont="1" applyFill="1" applyBorder="1" applyAlignment="1">
      <alignment horizontal="center" vertical="center"/>
    </xf>
    <xf numFmtId="0" fontId="25" fillId="0" borderId="15" xfId="0" applyFont="1" applyFill="1" applyBorder="1" applyAlignment="1">
      <alignment vertical="center"/>
    </xf>
    <xf numFmtId="3" fontId="24" fillId="0" borderId="15" xfId="0" applyNumberFormat="1" applyFont="1" applyFill="1" applyBorder="1" applyAlignment="1">
      <alignment horizontal="right" vertical="center"/>
    </xf>
    <xf numFmtId="0" fontId="24" fillId="0" borderId="15" xfId="0" applyFont="1" applyFill="1" applyBorder="1" applyAlignment="1">
      <alignment vertical="center"/>
    </xf>
    <xf numFmtId="3" fontId="25" fillId="0" borderId="15" xfId="0" applyNumberFormat="1" applyFont="1" applyFill="1" applyBorder="1" applyAlignment="1">
      <alignment horizontal="center" vertical="center"/>
    </xf>
    <xf numFmtId="4" fontId="24" fillId="0" borderId="15" xfId="0" applyNumberFormat="1" applyFont="1" applyFill="1" applyBorder="1" applyAlignment="1">
      <alignment horizontal="center" vertical="center"/>
    </xf>
    <xf numFmtId="43" fontId="25" fillId="0" borderId="15" xfId="4" applyFont="1" applyFill="1" applyBorder="1" applyAlignment="1">
      <alignment horizontal="right" vertical="center"/>
    </xf>
    <xf numFmtId="0" fontId="25" fillId="0" borderId="15" xfId="0" applyFont="1" applyFill="1" applyBorder="1" applyAlignment="1">
      <alignment horizontal="center" vertical="center" wrapText="1"/>
    </xf>
    <xf numFmtId="3" fontId="24" fillId="0" borderId="15" xfId="0" applyNumberFormat="1" applyFont="1" applyFill="1" applyBorder="1" applyAlignment="1">
      <alignment horizontal="center" vertical="center"/>
    </xf>
    <xf numFmtId="43" fontId="24" fillId="0" borderId="15" xfId="4" applyFont="1" applyFill="1" applyBorder="1" applyAlignment="1">
      <alignment horizontal="right" vertical="center"/>
    </xf>
    <xf numFmtId="0" fontId="24" fillId="0" borderId="15" xfId="0" applyFont="1" applyFill="1" applyBorder="1" applyAlignment="1">
      <alignment horizontal="center" vertical="center" wrapText="1"/>
    </xf>
    <xf numFmtId="3" fontId="24" fillId="0" borderId="15" xfId="3" quotePrefix="1" applyNumberFormat="1" applyFont="1" applyFill="1" applyBorder="1" applyAlignment="1">
      <alignment horizontal="center" vertical="center"/>
    </xf>
    <xf numFmtId="4" fontId="26" fillId="0" borderId="15" xfId="0" applyNumberFormat="1" applyFont="1" applyFill="1" applyBorder="1" applyAlignment="1">
      <alignment horizontal="center" vertical="center"/>
    </xf>
    <xf numFmtId="0" fontId="0" fillId="0" borderId="15" xfId="0" applyFont="1" applyFill="1" applyBorder="1" applyAlignment="1">
      <alignment vertical="center"/>
    </xf>
    <xf numFmtId="0" fontId="35" fillId="0" borderId="15" xfId="0" applyFont="1" applyFill="1" applyBorder="1" applyAlignment="1">
      <alignment horizontal="center" vertical="center" wrapText="1"/>
    </xf>
    <xf numFmtId="0" fontId="12" fillId="3" borderId="15" xfId="0" applyFont="1" applyFill="1" applyBorder="1" applyAlignment="1">
      <alignment horizontal="center" vertical="center" wrapText="1"/>
    </xf>
    <xf numFmtId="3" fontId="13" fillId="3" borderId="15" xfId="12" applyNumberFormat="1" applyFont="1" applyFill="1" applyBorder="1" applyAlignment="1">
      <alignment horizontal="center" vertical="center" wrapText="1"/>
    </xf>
    <xf numFmtId="43" fontId="13" fillId="3" borderId="15" xfId="22" applyFont="1" applyFill="1" applyBorder="1" applyAlignment="1">
      <alignment vertical="center" wrapText="1"/>
    </xf>
    <xf numFmtId="3" fontId="13" fillId="3" borderId="15" xfId="0" applyNumberFormat="1" applyFont="1" applyFill="1" applyBorder="1" applyAlignment="1">
      <alignment horizontal="center" vertical="center" wrapText="1"/>
    </xf>
    <xf numFmtId="3" fontId="0" fillId="0" borderId="15" xfId="0" applyNumberFormat="1" applyFont="1" applyFill="1" applyBorder="1" applyAlignment="1"/>
    <xf numFmtId="3" fontId="11" fillId="6" borderId="15" xfId="0" applyNumberFormat="1" applyFont="1" applyFill="1" applyBorder="1" applyAlignment="1">
      <alignment horizontal="center" vertical="center" wrapText="1"/>
    </xf>
    <xf numFmtId="3" fontId="43" fillId="0" borderId="15" xfId="0" applyNumberFormat="1" applyFont="1" applyBorder="1"/>
    <xf numFmtId="3" fontId="43" fillId="0" borderId="0" xfId="0" applyNumberFormat="1" applyFont="1"/>
    <xf numFmtId="0" fontId="37" fillId="0" borderId="1" xfId="0" applyFont="1" applyFill="1" applyBorder="1" applyAlignment="1">
      <alignment horizontal="left" wrapText="1"/>
    </xf>
    <xf numFmtId="4" fontId="30" fillId="0" borderId="1" xfId="0" applyNumberFormat="1" applyFont="1" applyFill="1" applyBorder="1" applyAlignment="1">
      <alignment horizontal="center"/>
    </xf>
    <xf numFmtId="3" fontId="30" fillId="0" borderId="1" xfId="0" applyNumberFormat="1" applyFont="1" applyFill="1" applyBorder="1" applyAlignment="1">
      <alignment horizontal="center"/>
    </xf>
    <xf numFmtId="165" fontId="30" fillId="0" borderId="1" xfId="0" applyNumberFormat="1" applyFont="1" applyFill="1" applyBorder="1" applyAlignment="1">
      <alignment horizontal="center"/>
    </xf>
    <xf numFmtId="43" fontId="30" fillId="0" borderId="1" xfId="4" applyFont="1" applyFill="1" applyBorder="1" applyAlignment="1">
      <alignment horizontal="right"/>
    </xf>
    <xf numFmtId="0" fontId="36" fillId="0" borderId="1" xfId="0" applyFont="1" applyFill="1" applyBorder="1" applyAlignment="1">
      <alignment horizontal="left" wrapText="1"/>
    </xf>
    <xf numFmtId="0" fontId="10" fillId="6" borderId="14" xfId="0" applyFont="1" applyFill="1" applyBorder="1" applyAlignment="1">
      <alignment horizontal="center" vertical="center"/>
    </xf>
    <xf numFmtId="0" fontId="10" fillId="6" borderId="14" xfId="0" applyFont="1" applyFill="1" applyBorder="1" applyAlignment="1">
      <alignment horizontal="center" vertical="center" wrapText="1"/>
    </xf>
    <xf numFmtId="3" fontId="11" fillId="6" borderId="14" xfId="12" applyNumberFormat="1" applyFont="1" applyFill="1" applyBorder="1" applyAlignment="1">
      <alignment horizontal="center" vertical="center" wrapText="1"/>
    </xf>
    <xf numFmtId="165" fontId="11" fillId="6" borderId="14" xfId="12" applyNumberFormat="1" applyFont="1" applyFill="1" applyBorder="1" applyAlignment="1">
      <alignment horizontal="center" vertical="center" wrapText="1"/>
    </xf>
    <xf numFmtId="170" fontId="11" fillId="6" borderId="14" xfId="22" applyNumberFormat="1" applyFont="1" applyFill="1" applyBorder="1" applyAlignment="1">
      <alignment horizontal="center" vertical="center" wrapText="1"/>
    </xf>
    <xf numFmtId="0" fontId="12" fillId="6" borderId="15" xfId="0" applyFont="1" applyFill="1" applyBorder="1" applyAlignment="1"/>
    <xf numFmtId="0" fontId="10" fillId="6" borderId="15" xfId="0" applyFont="1" applyFill="1" applyBorder="1" applyAlignment="1">
      <alignment horizontal="center" vertical="center"/>
    </xf>
    <xf numFmtId="165" fontId="11" fillId="6" borderId="15" xfId="12" applyNumberFormat="1" applyFont="1" applyFill="1" applyBorder="1" applyAlignment="1">
      <alignment horizontal="center" vertical="center" wrapText="1"/>
    </xf>
    <xf numFmtId="170" fontId="11" fillId="6" borderId="15" xfId="22" applyNumberFormat="1" applyFont="1" applyFill="1" applyBorder="1" applyAlignment="1">
      <alignment horizontal="center" vertical="center" wrapText="1"/>
    </xf>
    <xf numFmtId="0" fontId="12" fillId="6" borderId="0" xfId="0" applyFont="1" applyFill="1" applyBorder="1" applyAlignment="1">
      <alignment horizontal="center" vertical="center"/>
    </xf>
    <xf numFmtId="0" fontId="14" fillId="6" borderId="1" xfId="0" applyFont="1" applyFill="1" applyBorder="1" applyAlignment="1">
      <alignment horizontal="left" wrapText="1"/>
    </xf>
    <xf numFmtId="0" fontId="12" fillId="6" borderId="1" xfId="0" applyFont="1" applyFill="1" applyBorder="1" applyAlignment="1">
      <alignment horizontal="center" vertical="center"/>
    </xf>
    <xf numFmtId="3" fontId="13" fillId="6" borderId="1" xfId="0" applyNumberFormat="1" applyFont="1" applyFill="1" applyBorder="1" applyAlignment="1">
      <alignment horizontal="center" vertical="center"/>
    </xf>
    <xf numFmtId="165" fontId="13" fillId="6" borderId="1" xfId="12" applyNumberFormat="1" applyFont="1" applyFill="1" applyBorder="1" applyAlignment="1">
      <alignment horizontal="center" vertical="center"/>
    </xf>
    <xf numFmtId="43" fontId="13" fillId="6" borderId="1" xfId="12" applyNumberFormat="1" applyFont="1" applyFill="1" applyBorder="1" applyAlignment="1">
      <alignment vertical="center"/>
    </xf>
    <xf numFmtId="0" fontId="12" fillId="6" borderId="0" xfId="0" applyFont="1" applyFill="1" applyBorder="1" applyAlignment="1"/>
    <xf numFmtId="0" fontId="14" fillId="6" borderId="1" xfId="0" applyFont="1" applyFill="1" applyBorder="1" applyAlignment="1">
      <alignment horizontal="center" vertical="center"/>
    </xf>
    <xf numFmtId="165" fontId="13" fillId="6" borderId="1" xfId="0" applyNumberFormat="1" applyFont="1" applyFill="1" applyBorder="1" applyAlignment="1"/>
    <xf numFmtId="43" fontId="12" fillId="6" borderId="1" xfId="0" applyNumberFormat="1" applyFont="1" applyFill="1" applyBorder="1" applyAlignment="1"/>
    <xf numFmtId="0" fontId="14" fillId="6" borderId="1" xfId="0" applyFont="1" applyFill="1" applyBorder="1" applyAlignment="1">
      <alignment horizontal="left" vertical="center" wrapText="1"/>
    </xf>
    <xf numFmtId="0" fontId="13" fillId="6" borderId="3" xfId="0" applyFont="1" applyFill="1" applyBorder="1" applyAlignment="1">
      <alignment horizontal="center"/>
    </xf>
    <xf numFmtId="4" fontId="13" fillId="6" borderId="1" xfId="0" applyNumberFormat="1" applyFont="1" applyFill="1" applyBorder="1" applyAlignment="1">
      <alignment horizontal="center"/>
    </xf>
    <xf numFmtId="3" fontId="13" fillId="6" borderId="1" xfId="0" applyNumberFormat="1" applyFont="1" applyFill="1" applyBorder="1" applyAlignment="1">
      <alignment horizontal="center"/>
    </xf>
    <xf numFmtId="165" fontId="13" fillId="6" borderId="1" xfId="0" applyNumberFormat="1" applyFont="1" applyFill="1" applyBorder="1" applyAlignment="1">
      <alignment horizontal="center"/>
    </xf>
    <xf numFmtId="43" fontId="13" fillId="6" borderId="1" xfId="4" applyNumberFormat="1" applyFont="1" applyFill="1" applyBorder="1" applyAlignment="1"/>
    <xf numFmtId="0" fontId="11" fillId="6" borderId="1" xfId="0" applyFont="1" applyFill="1" applyBorder="1" applyAlignment="1">
      <alignment horizontal="left" wrapText="1"/>
    </xf>
    <xf numFmtId="0" fontId="13" fillId="6" borderId="2" xfId="0" applyFont="1" applyFill="1" applyBorder="1" applyAlignment="1">
      <alignment horizontal="center"/>
    </xf>
    <xf numFmtId="0" fontId="13" fillId="6" borderId="1" xfId="0" applyFont="1" applyFill="1" applyBorder="1" applyAlignment="1">
      <alignment horizontal="left" wrapText="1"/>
    </xf>
    <xf numFmtId="0" fontId="16" fillId="6" borderId="1" xfId="0" applyFont="1" applyFill="1" applyBorder="1" applyAlignment="1">
      <alignment horizontal="left" wrapText="1"/>
    </xf>
    <xf numFmtId="0" fontId="17" fillId="6" borderId="1" xfId="0" applyFont="1" applyFill="1" applyBorder="1" applyAlignment="1">
      <alignment horizontal="left" wrapText="1"/>
    </xf>
    <xf numFmtId="43" fontId="11" fillId="6" borderId="1" xfId="4" applyNumberFormat="1" applyFont="1" applyFill="1" applyBorder="1" applyAlignment="1"/>
    <xf numFmtId="0" fontId="11" fillId="6" borderId="2" xfId="0" applyFont="1" applyFill="1" applyBorder="1" applyAlignment="1">
      <alignment horizontal="center"/>
    </xf>
    <xf numFmtId="3" fontId="11" fillId="6" borderId="1" xfId="0" applyNumberFormat="1" applyFont="1" applyFill="1" applyBorder="1" applyAlignment="1">
      <alignment horizontal="center"/>
    </xf>
    <xf numFmtId="165" fontId="11" fillId="6" borderId="1" xfId="0" applyNumberFormat="1" applyFont="1" applyFill="1" applyBorder="1" applyAlignment="1">
      <alignment horizontal="center"/>
    </xf>
    <xf numFmtId="0" fontId="10" fillId="6" borderId="0" xfId="0" applyFont="1" applyFill="1" applyBorder="1" applyAlignment="1"/>
    <xf numFmtId="0" fontId="10" fillId="6" borderId="0" xfId="0" applyFont="1" applyFill="1" applyBorder="1" applyAlignment="1">
      <alignment horizontal="center" vertical="center"/>
    </xf>
    <xf numFmtId="0" fontId="10" fillId="6" borderId="0" xfId="0" applyFont="1" applyFill="1" applyBorder="1" applyAlignment="1">
      <alignment horizontal="center" vertical="center" wrapText="1"/>
    </xf>
    <xf numFmtId="3" fontId="11" fillId="6" borderId="0" xfId="12" applyNumberFormat="1" applyFont="1" applyFill="1" applyBorder="1" applyAlignment="1">
      <alignment horizontal="center" vertical="center" wrapText="1"/>
    </xf>
    <xf numFmtId="165" fontId="11" fillId="6" borderId="0" xfId="12" applyNumberFormat="1" applyFont="1" applyFill="1" applyBorder="1" applyAlignment="1">
      <alignment horizontal="center" vertical="center" wrapText="1"/>
    </xf>
    <xf numFmtId="170" fontId="11" fillId="6" borderId="0" xfId="22" applyNumberFormat="1" applyFont="1" applyFill="1" applyBorder="1" applyAlignment="1">
      <alignment horizontal="center" vertical="center" wrapText="1"/>
    </xf>
    <xf numFmtId="4" fontId="11" fillId="6" borderId="1" xfId="0" applyNumberFormat="1" applyFont="1" applyFill="1" applyBorder="1" applyAlignment="1">
      <alignment horizontal="center"/>
    </xf>
    <xf numFmtId="0" fontId="11" fillId="6" borderId="0" xfId="0" applyFont="1" applyFill="1" applyBorder="1" applyAlignment="1">
      <alignment horizontal="center"/>
    </xf>
    <xf numFmtId="0" fontId="11" fillId="6" borderId="0" xfId="0" applyFont="1" applyFill="1" applyBorder="1" applyAlignment="1">
      <alignment horizontal="left" wrapText="1"/>
    </xf>
    <xf numFmtId="4" fontId="11" fillId="6" borderId="0" xfId="0" applyNumberFormat="1" applyFont="1" applyFill="1" applyBorder="1" applyAlignment="1">
      <alignment horizontal="center"/>
    </xf>
    <xf numFmtId="3" fontId="11" fillId="6" borderId="0" xfId="0" applyNumberFormat="1" applyFont="1" applyFill="1" applyBorder="1" applyAlignment="1">
      <alignment horizontal="center"/>
    </xf>
    <xf numFmtId="165" fontId="11" fillId="6" borderId="0" xfId="0" applyNumberFormat="1" applyFont="1" applyFill="1" applyBorder="1" applyAlignment="1">
      <alignment horizontal="center"/>
    </xf>
    <xf numFmtId="43" fontId="11" fillId="6" borderId="0" xfId="4" applyNumberFormat="1" applyFont="1" applyFill="1" applyBorder="1" applyAlignment="1"/>
    <xf numFmtId="0" fontId="16" fillId="6" borderId="1" xfId="5" applyFont="1" applyFill="1" applyBorder="1" applyAlignment="1">
      <alignment horizontal="left" wrapText="1"/>
    </xf>
    <xf numFmtId="0" fontId="12" fillId="6" borderId="15" xfId="0" applyFont="1" applyFill="1" applyBorder="1" applyAlignment="1">
      <alignment horizontal="center" vertical="center"/>
    </xf>
    <xf numFmtId="0" fontId="14" fillId="6" borderId="15" xfId="0" applyFont="1" applyFill="1" applyBorder="1" applyAlignment="1">
      <alignment horizontal="left" wrapText="1"/>
    </xf>
    <xf numFmtId="3" fontId="12" fillId="6" borderId="15" xfId="0" applyNumberFormat="1" applyFont="1" applyFill="1" applyBorder="1" applyAlignment="1"/>
    <xf numFmtId="170" fontId="12" fillId="6" borderId="15" xfId="22" applyNumberFormat="1" applyFont="1" applyFill="1" applyBorder="1" applyAlignment="1"/>
    <xf numFmtId="0" fontId="11" fillId="6" borderId="15" xfId="0" applyFont="1" applyFill="1" applyBorder="1" applyAlignment="1">
      <alignment horizontal="center"/>
    </xf>
    <xf numFmtId="4" fontId="11" fillId="6" borderId="15" xfId="0" applyNumberFormat="1" applyFont="1" applyFill="1" applyBorder="1" applyAlignment="1">
      <alignment horizontal="center"/>
    </xf>
    <xf numFmtId="3" fontId="10" fillId="6" borderId="15" xfId="0" applyNumberFormat="1" applyFont="1" applyFill="1" applyBorder="1" applyAlignment="1"/>
    <xf numFmtId="165" fontId="11" fillId="6" borderId="15" xfId="0" applyNumberFormat="1" applyFont="1" applyFill="1" applyBorder="1" applyAlignment="1">
      <alignment horizontal="center"/>
    </xf>
    <xf numFmtId="170" fontId="10" fillId="6" borderId="15" xfId="22" applyNumberFormat="1" applyFont="1" applyFill="1" applyBorder="1" applyAlignment="1"/>
    <xf numFmtId="0" fontId="10" fillId="6" borderId="15" xfId="0" applyFont="1" applyFill="1" applyBorder="1" applyAlignment="1"/>
    <xf numFmtId="4" fontId="14" fillId="6" borderId="15" xfId="0" applyNumberFormat="1" applyFont="1" applyFill="1" applyBorder="1" applyAlignment="1">
      <alignment horizontal="center"/>
    </xf>
    <xf numFmtId="165" fontId="13" fillId="6" borderId="15" xfId="0" applyNumberFormat="1" applyFont="1" applyFill="1" applyBorder="1" applyAlignment="1">
      <alignment horizontal="center"/>
    </xf>
    <xf numFmtId="0" fontId="12" fillId="6" borderId="15" xfId="0" applyFont="1" applyFill="1" applyBorder="1" applyAlignment="1">
      <alignment wrapText="1"/>
    </xf>
    <xf numFmtId="0" fontId="10" fillId="6" borderId="15" xfId="0" applyFont="1" applyFill="1" applyBorder="1" applyAlignment="1">
      <alignment wrapText="1"/>
    </xf>
    <xf numFmtId="3" fontId="12" fillId="6" borderId="15" xfId="0" applyNumberFormat="1" applyFont="1" applyFill="1" applyBorder="1" applyAlignment="1">
      <alignment wrapText="1"/>
    </xf>
    <xf numFmtId="165" fontId="12" fillId="6" borderId="15" xfId="0" applyNumberFormat="1" applyFont="1" applyFill="1" applyBorder="1" applyAlignment="1">
      <alignment wrapText="1"/>
    </xf>
    <xf numFmtId="170" fontId="12" fillId="6" borderId="15" xfId="22" applyNumberFormat="1" applyFont="1" applyFill="1" applyBorder="1" applyAlignment="1">
      <alignment wrapText="1"/>
    </xf>
    <xf numFmtId="0" fontId="12" fillId="6" borderId="15" xfId="0" applyFont="1" applyFill="1" applyBorder="1"/>
    <xf numFmtId="2" fontId="12" fillId="6" borderId="15" xfId="0" applyNumberFormat="1" applyFont="1" applyFill="1" applyBorder="1" applyAlignment="1">
      <alignment wrapText="1"/>
    </xf>
    <xf numFmtId="0" fontId="19" fillId="6" borderId="15" xfId="0" applyFont="1" applyFill="1" applyBorder="1" applyAlignment="1">
      <alignment horizontal="center"/>
    </xf>
    <xf numFmtId="0" fontId="13" fillId="6" borderId="15" xfId="0" applyFont="1" applyFill="1" applyBorder="1" applyAlignment="1">
      <alignment horizontal="left" wrapText="1"/>
    </xf>
    <xf numFmtId="0" fontId="13" fillId="6" borderId="15" xfId="0" applyFont="1" applyFill="1" applyBorder="1" applyAlignment="1">
      <alignment horizontal="center"/>
    </xf>
    <xf numFmtId="3" fontId="19" fillId="6" borderId="15" xfId="0" applyNumberFormat="1" applyFont="1" applyFill="1" applyBorder="1" applyAlignment="1"/>
    <xf numFmtId="0" fontId="19" fillId="6" borderId="15" xfId="0" applyFont="1" applyFill="1" applyBorder="1" applyAlignment="1"/>
    <xf numFmtId="3" fontId="10" fillId="6" borderId="15" xfId="0" applyNumberFormat="1" applyFont="1" applyFill="1" applyBorder="1" applyAlignment="1">
      <alignment wrapText="1"/>
    </xf>
    <xf numFmtId="165" fontId="10" fillId="6" borderId="15" xfId="0" applyNumberFormat="1" applyFont="1" applyFill="1" applyBorder="1" applyAlignment="1">
      <alignment wrapText="1"/>
    </xf>
    <xf numFmtId="170" fontId="10" fillId="6" borderId="15" xfId="22" applyNumberFormat="1" applyFont="1" applyFill="1" applyBorder="1" applyAlignment="1">
      <alignment wrapText="1"/>
    </xf>
    <xf numFmtId="0" fontId="10" fillId="6" borderId="15" xfId="0" applyFont="1" applyFill="1" applyBorder="1"/>
    <xf numFmtId="0" fontId="16" fillId="6" borderId="15" xfId="0" applyFont="1" applyFill="1" applyBorder="1" applyAlignment="1">
      <alignment horizontal="left" wrapText="1"/>
    </xf>
    <xf numFmtId="4" fontId="13" fillId="6" borderId="15" xfId="0" applyNumberFormat="1" applyFont="1" applyFill="1" applyBorder="1" applyAlignment="1">
      <alignment horizontal="center"/>
    </xf>
    <xf numFmtId="0" fontId="11" fillId="6" borderId="15" xfId="0" applyFont="1" applyFill="1" applyBorder="1" applyAlignment="1">
      <alignment horizontal="left" wrapText="1"/>
    </xf>
    <xf numFmtId="3" fontId="11" fillId="6" borderId="15" xfId="4" applyNumberFormat="1" applyFont="1" applyFill="1" applyBorder="1" applyAlignment="1"/>
    <xf numFmtId="165" fontId="11" fillId="6" borderId="15" xfId="4" applyNumberFormat="1" applyFont="1" applyFill="1" applyBorder="1" applyAlignment="1"/>
    <xf numFmtId="170" fontId="11" fillId="6" borderId="15" xfId="22" applyNumberFormat="1" applyFont="1" applyFill="1" applyBorder="1" applyAlignment="1"/>
    <xf numFmtId="3" fontId="13" fillId="6" borderId="15" xfId="0" applyNumberFormat="1" applyFont="1" applyFill="1" applyBorder="1" applyAlignment="1">
      <alignment horizontal="center"/>
    </xf>
    <xf numFmtId="165" fontId="13" fillId="6" borderId="15" xfId="0" applyNumberFormat="1" applyFont="1" applyFill="1" applyBorder="1" applyAlignment="1"/>
    <xf numFmtId="0" fontId="13" fillId="6" borderId="15" xfId="0" applyFont="1" applyFill="1" applyBorder="1" applyAlignment="1">
      <alignment horizontal="left" vertical="top" wrapText="1"/>
    </xf>
    <xf numFmtId="0" fontId="16" fillId="6" borderId="15" xfId="0" applyNumberFormat="1" applyFont="1" applyFill="1" applyBorder="1" applyAlignment="1">
      <alignment horizontal="left" wrapText="1"/>
    </xf>
    <xf numFmtId="0" fontId="13" fillId="6" borderId="15" xfId="0" applyFont="1" applyFill="1" applyBorder="1" applyAlignment="1">
      <alignment wrapText="1"/>
    </xf>
    <xf numFmtId="0" fontId="13" fillId="6" borderId="15" xfId="0" applyNumberFormat="1" applyFont="1" applyFill="1" applyBorder="1" applyAlignment="1">
      <alignment horizontal="left" wrapText="1"/>
    </xf>
    <xf numFmtId="0" fontId="13" fillId="6" borderId="17" xfId="0" applyFont="1" applyFill="1" applyBorder="1" applyAlignment="1">
      <alignment horizontal="center"/>
    </xf>
    <xf numFmtId="0" fontId="11" fillId="6" borderId="17" xfId="0" applyFont="1" applyFill="1" applyBorder="1" applyAlignment="1">
      <alignment horizontal="left" wrapText="1"/>
    </xf>
    <xf numFmtId="4" fontId="11" fillId="6" borderId="17" xfId="0" applyNumberFormat="1" applyFont="1" applyFill="1" applyBorder="1" applyAlignment="1">
      <alignment horizontal="center"/>
    </xf>
    <xf numFmtId="3" fontId="11" fillId="6" borderId="17" xfId="4" applyNumberFormat="1" applyFont="1" applyFill="1" applyBorder="1" applyAlignment="1"/>
    <xf numFmtId="165" fontId="11" fillId="6" borderId="17" xfId="4" applyNumberFormat="1" applyFont="1" applyFill="1" applyBorder="1" applyAlignment="1"/>
    <xf numFmtId="170" fontId="11" fillId="6" borderId="17" xfId="22" applyNumberFormat="1" applyFont="1" applyFill="1" applyBorder="1" applyAlignment="1"/>
    <xf numFmtId="4" fontId="14" fillId="6" borderId="15" xfId="0" applyNumberFormat="1" applyFont="1" applyFill="1" applyBorder="1" applyAlignment="1">
      <alignment horizontal="left" wrapText="1"/>
    </xf>
    <xf numFmtId="3" fontId="14" fillId="6" borderId="15" xfId="0" applyNumberFormat="1" applyFont="1" applyFill="1" applyBorder="1" applyAlignment="1">
      <alignment horizontal="center"/>
    </xf>
    <xf numFmtId="165" fontId="16" fillId="6" borderId="15" xfId="0" applyNumberFormat="1" applyFont="1" applyFill="1" applyBorder="1" applyAlignment="1">
      <alignment horizontal="center"/>
    </xf>
    <xf numFmtId="4" fontId="13" fillId="6" borderId="15" xfId="0" applyNumberFormat="1" applyFont="1" applyFill="1" applyBorder="1" applyAlignment="1">
      <alignment horizontal="left" wrapText="1"/>
    </xf>
    <xf numFmtId="3" fontId="13" fillId="6" borderId="15" xfId="0" applyNumberFormat="1" applyFont="1" applyFill="1" applyBorder="1" applyAlignment="1">
      <alignment horizontal="left" wrapText="1"/>
    </xf>
    <xf numFmtId="170" fontId="13" fillId="6" borderId="15" xfId="22" applyNumberFormat="1" applyFont="1" applyFill="1" applyBorder="1" applyAlignment="1"/>
    <xf numFmtId="3" fontId="11" fillId="6" borderId="15" xfId="0" applyNumberFormat="1" applyFont="1" applyFill="1" applyBorder="1" applyAlignment="1">
      <alignment horizontal="left" wrapText="1"/>
    </xf>
    <xf numFmtId="3" fontId="11" fillId="6" borderId="15" xfId="0" applyNumberFormat="1" applyFont="1" applyFill="1" applyBorder="1" applyAlignment="1">
      <alignment horizontal="center"/>
    </xf>
    <xf numFmtId="0" fontId="11" fillId="6" borderId="17" xfId="0" applyFont="1" applyFill="1" applyBorder="1" applyAlignment="1">
      <alignment horizontal="center"/>
    </xf>
    <xf numFmtId="3" fontId="11" fillId="6" borderId="17" xfId="0" applyNumberFormat="1" applyFont="1" applyFill="1" applyBorder="1" applyAlignment="1">
      <alignment horizontal="left" wrapText="1"/>
    </xf>
    <xf numFmtId="3" fontId="11" fillId="6" borderId="17" xfId="0" applyNumberFormat="1" applyFont="1" applyFill="1" applyBorder="1" applyAlignment="1">
      <alignment horizontal="center"/>
    </xf>
    <xf numFmtId="165" fontId="11" fillId="6" borderId="17" xfId="0" applyNumberFormat="1" applyFont="1" applyFill="1" applyBorder="1" applyAlignment="1">
      <alignment horizontal="center"/>
    </xf>
    <xf numFmtId="3" fontId="16" fillId="6" borderId="15" xfId="0" applyNumberFormat="1" applyFont="1" applyFill="1" applyBorder="1" applyAlignment="1">
      <alignment horizontal="left" wrapText="1"/>
    </xf>
    <xf numFmtId="165" fontId="11" fillId="6" borderId="15" xfId="0" applyNumberFormat="1" applyFont="1" applyFill="1" applyBorder="1" applyAlignment="1"/>
    <xf numFmtId="0" fontId="10" fillId="6" borderId="17" xfId="0" applyFont="1" applyFill="1" applyBorder="1" applyAlignment="1">
      <alignment horizontal="center" vertical="center"/>
    </xf>
    <xf numFmtId="0" fontId="10" fillId="6" borderId="17" xfId="0" applyFont="1" applyFill="1" applyBorder="1" applyAlignment="1">
      <alignment horizontal="center" vertical="center" wrapText="1"/>
    </xf>
    <xf numFmtId="3" fontId="11" fillId="6" borderId="17" xfId="12" applyNumberFormat="1" applyFont="1" applyFill="1" applyBorder="1" applyAlignment="1">
      <alignment horizontal="center" vertical="center" wrapText="1"/>
    </xf>
    <xf numFmtId="165" fontId="11" fillId="6" borderId="17" xfId="12" applyNumberFormat="1" applyFont="1" applyFill="1" applyBorder="1" applyAlignment="1">
      <alignment horizontal="center" vertical="center" wrapText="1"/>
    </xf>
    <xf numFmtId="170" fontId="11" fillId="6" borderId="17" xfId="22" applyNumberFormat="1" applyFont="1" applyFill="1" applyBorder="1" applyAlignment="1">
      <alignment horizontal="center" vertical="center" wrapText="1"/>
    </xf>
    <xf numFmtId="4" fontId="11" fillId="6" borderId="15" xfId="0" applyNumberFormat="1" applyFont="1" applyFill="1" applyBorder="1" applyAlignment="1">
      <alignment horizontal="center" vertical="center"/>
    </xf>
    <xf numFmtId="0" fontId="51" fillId="0" borderId="1" xfId="0" applyFont="1" applyFill="1" applyBorder="1" applyAlignment="1">
      <alignment horizontal="left" wrapText="1"/>
    </xf>
    <xf numFmtId="4" fontId="51" fillId="0" borderId="1" xfId="0" applyNumberFormat="1" applyFont="1" applyFill="1" applyBorder="1" applyAlignment="1">
      <alignment horizontal="center"/>
    </xf>
    <xf numFmtId="3" fontId="51" fillId="0" borderId="1" xfId="0" applyNumberFormat="1" applyFont="1" applyFill="1" applyBorder="1" applyAlignment="1">
      <alignment horizontal="center"/>
    </xf>
    <xf numFmtId="165" fontId="51" fillId="0" borderId="1" xfId="0" applyNumberFormat="1" applyFont="1" applyFill="1" applyBorder="1" applyAlignment="1">
      <alignment horizontal="center"/>
    </xf>
    <xf numFmtId="43" fontId="51" fillId="0" borderId="1" xfId="4" applyNumberFormat="1" applyFont="1" applyFill="1" applyBorder="1" applyAlignment="1"/>
    <xf numFmtId="0" fontId="52" fillId="0" borderId="0" xfId="0" applyFont="1" applyFill="1" applyBorder="1" applyAlignment="1"/>
    <xf numFmtId="0" fontId="10" fillId="6" borderId="17"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6" fillId="0" borderId="10" xfId="9" applyFont="1" applyBorder="1" applyAlignment="1">
      <alignment horizontal="left"/>
    </xf>
    <xf numFmtId="0" fontId="31" fillId="2" borderId="18" xfId="0" applyFont="1" applyFill="1" applyBorder="1" applyAlignment="1">
      <alignment horizontal="center" vertical="center" wrapText="1"/>
    </xf>
    <xf numFmtId="3" fontId="31" fillId="2" borderId="18" xfId="0" applyNumberFormat="1" applyFont="1" applyFill="1" applyBorder="1" applyAlignment="1">
      <alignment horizontal="center" vertical="center" wrapText="1"/>
    </xf>
    <xf numFmtId="165" fontId="31" fillId="2" borderId="18" xfId="0" applyNumberFormat="1" applyFont="1" applyFill="1" applyBorder="1" applyAlignment="1">
      <alignment horizontal="center" vertical="center" wrapText="1"/>
    </xf>
    <xf numFmtId="43" fontId="31" fillId="2" borderId="18" xfId="4" applyFont="1" applyFill="1" applyBorder="1" applyAlignment="1">
      <alignment horizontal="center" vertical="center" wrapText="1"/>
    </xf>
    <xf numFmtId="0" fontId="31" fillId="0" borderId="15" xfId="11" applyFont="1" applyFill="1" applyBorder="1" applyAlignment="1">
      <alignment horizontal="center" wrapText="1"/>
    </xf>
    <xf numFmtId="0" fontId="46" fillId="0" borderId="15" xfId="0" applyFont="1" applyFill="1" applyBorder="1" applyAlignment="1">
      <alignment horizontal="center" vertical="center" wrapText="1"/>
    </xf>
    <xf numFmtId="0" fontId="31" fillId="0" borderId="15" xfId="11" applyFont="1" applyFill="1" applyBorder="1" applyAlignment="1">
      <alignment horizontal="left" wrapText="1"/>
    </xf>
    <xf numFmtId="0" fontId="30" fillId="0" borderId="15" xfId="11" applyFont="1" applyFill="1" applyBorder="1" applyAlignment="1">
      <alignment horizontal="center" wrapText="1"/>
    </xf>
    <xf numFmtId="43" fontId="30" fillId="0" borderId="15" xfId="4" applyFont="1" applyFill="1" applyBorder="1" applyAlignment="1">
      <alignment horizontal="center"/>
    </xf>
    <xf numFmtId="0" fontId="30" fillId="0" borderId="15" xfId="0" applyFont="1" applyFill="1" applyBorder="1" applyAlignment="1">
      <alignment horizontal="center" wrapText="1"/>
    </xf>
    <xf numFmtId="0" fontId="30" fillId="0" borderId="15" xfId="0" applyFont="1" applyFill="1" applyBorder="1" applyAlignment="1">
      <alignment wrapText="1"/>
    </xf>
    <xf numFmtId="0" fontId="30" fillId="0" borderId="15" xfId="11" applyFont="1" applyFill="1" applyBorder="1" applyAlignment="1">
      <alignment horizontal="left" wrapText="1"/>
    </xf>
    <xf numFmtId="43" fontId="31" fillId="0" borderId="15" xfId="4" applyFont="1" applyFill="1" applyBorder="1" applyAlignment="1">
      <alignment horizontal="center"/>
    </xf>
    <xf numFmtId="2" fontId="30" fillId="0" borderId="15" xfId="11" applyNumberFormat="1" applyFont="1" applyFill="1" applyBorder="1" applyAlignment="1">
      <alignment horizontal="center" wrapText="1"/>
    </xf>
    <xf numFmtId="0" fontId="30" fillId="0" borderId="15" xfId="0" applyFont="1" applyFill="1" applyBorder="1" applyAlignment="1">
      <alignment horizontal="center" vertical="center" wrapText="1"/>
    </xf>
    <xf numFmtId="0" fontId="31" fillId="0" borderId="15" xfId="0" applyFont="1" applyFill="1" applyBorder="1" applyAlignment="1">
      <alignment vertical="center" wrapText="1"/>
    </xf>
    <xf numFmtId="0" fontId="10" fillId="0" borderId="14" xfId="0" applyFont="1" applyFill="1" applyBorder="1" applyAlignment="1">
      <alignment horizontal="right" vertical="center"/>
    </xf>
    <xf numFmtId="0" fontId="12" fillId="0" borderId="15" xfId="0" applyFont="1" applyFill="1" applyBorder="1" applyAlignment="1">
      <alignment horizontal="right" vertical="center"/>
    </xf>
    <xf numFmtId="0" fontId="12" fillId="0" borderId="0" xfId="0" applyFont="1" applyFill="1" applyBorder="1" applyAlignment="1">
      <alignment horizontal="right" vertical="center"/>
    </xf>
    <xf numFmtId="0" fontId="13" fillId="0" borderId="3" xfId="0" applyFont="1" applyFill="1" applyBorder="1" applyAlignment="1">
      <alignment horizontal="right"/>
    </xf>
    <xf numFmtId="0" fontId="13" fillId="0" borderId="2" xfId="0" applyFont="1" applyFill="1" applyBorder="1" applyAlignment="1">
      <alignment horizontal="right"/>
    </xf>
    <xf numFmtId="0" fontId="30" fillId="0" borderId="1" xfId="0" applyFont="1" applyFill="1" applyBorder="1" applyAlignment="1">
      <alignment horizontal="right"/>
    </xf>
    <xf numFmtId="0" fontId="12" fillId="0" borderId="0" xfId="0" applyFont="1" applyFill="1" applyBorder="1" applyAlignment="1">
      <alignment horizontal="right"/>
    </xf>
    <xf numFmtId="0" fontId="11" fillId="0" borderId="2" xfId="0" applyFont="1" applyFill="1" applyBorder="1" applyAlignment="1">
      <alignment horizontal="right"/>
    </xf>
    <xf numFmtId="0" fontId="51" fillId="0" borderId="2" xfId="0" applyFont="1" applyFill="1" applyBorder="1" applyAlignment="1">
      <alignment horizontal="right"/>
    </xf>
    <xf numFmtId="0" fontId="13" fillId="0" borderId="15" xfId="0" applyFont="1" applyFill="1" applyBorder="1" applyAlignment="1">
      <alignment horizontal="right"/>
    </xf>
    <xf numFmtId="0" fontId="13" fillId="0" borderId="0" xfId="0" applyFont="1" applyFill="1" applyBorder="1" applyAlignment="1">
      <alignment horizontal="right"/>
    </xf>
    <xf numFmtId="0" fontId="13" fillId="0" borderId="0" xfId="0" applyFont="1" applyFill="1" applyBorder="1" applyAlignment="1">
      <alignment horizontal="left" wrapText="1"/>
    </xf>
    <xf numFmtId="3" fontId="13" fillId="0" borderId="0" xfId="0" applyNumberFormat="1" applyFont="1" applyFill="1" applyBorder="1" applyAlignment="1">
      <alignment horizontal="center"/>
    </xf>
    <xf numFmtId="165" fontId="13" fillId="0" borderId="0" xfId="0" applyNumberFormat="1" applyFont="1" applyFill="1" applyBorder="1" applyAlignment="1">
      <alignment horizontal="center"/>
    </xf>
    <xf numFmtId="170" fontId="12" fillId="0" borderId="0" xfId="22" applyNumberFormat="1" applyFont="1" applyFill="1" applyBorder="1" applyAlignment="1"/>
    <xf numFmtId="2" fontId="13" fillId="0" borderId="15" xfId="0" applyNumberFormat="1" applyFont="1" applyFill="1" applyBorder="1" applyAlignment="1">
      <alignment horizontal="right"/>
    </xf>
    <xf numFmtId="0" fontId="45" fillId="0" borderId="1" xfId="0" applyFont="1" applyFill="1" applyBorder="1" applyAlignment="1">
      <alignment horizontal="left" wrapText="1"/>
    </xf>
    <xf numFmtId="0" fontId="0" fillId="0" borderId="2" xfId="0" applyFont="1" applyBorder="1" applyAlignment="1">
      <alignment wrapText="1"/>
    </xf>
    <xf numFmtId="0" fontId="11" fillId="9" borderId="2" xfId="0" applyFont="1" applyFill="1" applyBorder="1" applyAlignment="1">
      <alignment horizontal="center"/>
    </xf>
    <xf numFmtId="0" fontId="11" fillId="9" borderId="1" xfId="0" applyFont="1" applyFill="1" applyBorder="1" applyAlignment="1">
      <alignment horizontal="left" wrapText="1"/>
    </xf>
    <xf numFmtId="4" fontId="11" fillId="9" borderId="1" xfId="0" applyNumberFormat="1" applyFont="1" applyFill="1" applyBorder="1" applyAlignment="1">
      <alignment horizontal="center"/>
    </xf>
    <xf numFmtId="3" fontId="11" fillId="9" borderId="1" xfId="0" applyNumberFormat="1" applyFont="1" applyFill="1" applyBorder="1" applyAlignment="1">
      <alignment horizontal="center"/>
    </xf>
    <xf numFmtId="165" fontId="11" fillId="9" borderId="1" xfId="0" applyNumberFormat="1" applyFont="1" applyFill="1" applyBorder="1" applyAlignment="1">
      <alignment horizontal="center"/>
    </xf>
    <xf numFmtId="43" fontId="11" fillId="9" borderId="1" xfId="4" applyNumberFormat="1" applyFont="1" applyFill="1" applyBorder="1" applyAlignment="1"/>
    <xf numFmtId="0" fontId="10" fillId="9" borderId="0" xfId="0" applyFont="1" applyFill="1" applyBorder="1" applyAlignment="1"/>
    <xf numFmtId="0" fontId="13" fillId="9" borderId="2" xfId="0" applyFont="1" applyFill="1" applyBorder="1" applyAlignment="1">
      <alignment horizontal="center"/>
    </xf>
    <xf numFmtId="0" fontId="14" fillId="9" borderId="1" xfId="0" applyFont="1" applyFill="1" applyBorder="1" applyAlignment="1">
      <alignment horizontal="left" wrapText="1"/>
    </xf>
    <xf numFmtId="4" fontId="13" fillId="9" borderId="1" xfId="0" applyNumberFormat="1" applyFont="1" applyFill="1" applyBorder="1" applyAlignment="1">
      <alignment horizontal="center"/>
    </xf>
    <xf numFmtId="3" fontId="13" fillId="9" borderId="1" xfId="0" applyNumberFormat="1" applyFont="1" applyFill="1" applyBorder="1" applyAlignment="1">
      <alignment horizontal="center"/>
    </xf>
    <xf numFmtId="165" fontId="13" fillId="9" borderId="1" xfId="0" applyNumberFormat="1" applyFont="1" applyFill="1" applyBorder="1" applyAlignment="1">
      <alignment horizontal="center"/>
    </xf>
    <xf numFmtId="43" fontId="13" fillId="9" borderId="1" xfId="4" applyNumberFormat="1" applyFont="1" applyFill="1" applyBorder="1" applyAlignment="1"/>
    <xf numFmtId="0" fontId="12" fillId="9" borderId="0" xfId="0" applyFont="1" applyFill="1" applyBorder="1" applyAlignment="1"/>
    <xf numFmtId="0" fontId="13" fillId="9" borderId="1" xfId="0" applyFont="1" applyFill="1" applyBorder="1" applyAlignment="1">
      <alignment horizontal="left" wrapText="1"/>
    </xf>
    <xf numFmtId="0" fontId="16" fillId="9" borderId="1" xfId="5" applyFont="1" applyFill="1" applyBorder="1" applyAlignment="1">
      <alignment horizontal="left" wrapText="1"/>
    </xf>
    <xf numFmtId="0" fontId="11" fillId="9" borderId="15" xfId="0" applyFont="1" applyFill="1" applyBorder="1" applyAlignment="1">
      <alignment horizontal="center"/>
    </xf>
    <xf numFmtId="0" fontId="14" fillId="9" borderId="15" xfId="0" applyFont="1" applyFill="1" applyBorder="1" applyAlignment="1">
      <alignment horizontal="left" wrapText="1"/>
    </xf>
    <xf numFmtId="4" fontId="14" fillId="9" borderId="15" xfId="0" applyNumberFormat="1" applyFont="1" applyFill="1" applyBorder="1" applyAlignment="1">
      <alignment horizontal="center"/>
    </xf>
    <xf numFmtId="3" fontId="12" fillId="9" borderId="15" xfId="0" applyNumberFormat="1" applyFont="1" applyFill="1" applyBorder="1" applyAlignment="1"/>
    <xf numFmtId="165" fontId="13" fillId="9" borderId="15" xfId="0" applyNumberFormat="1" applyFont="1" applyFill="1" applyBorder="1" applyAlignment="1">
      <alignment horizontal="center"/>
    </xf>
    <xf numFmtId="170" fontId="12" fillId="9" borderId="15" xfId="22" applyNumberFormat="1" applyFont="1" applyFill="1" applyBorder="1" applyAlignment="1"/>
    <xf numFmtId="0" fontId="12" fillId="9" borderId="15" xfId="0" applyFont="1" applyFill="1" applyBorder="1" applyAlignment="1"/>
    <xf numFmtId="0" fontId="12" fillId="9" borderId="15" xfId="0" applyFont="1" applyFill="1" applyBorder="1" applyAlignment="1">
      <alignment wrapText="1"/>
    </xf>
    <xf numFmtId="0" fontId="10" fillId="9" borderId="15" xfId="0" applyFont="1" applyFill="1" applyBorder="1" applyAlignment="1">
      <alignment wrapText="1"/>
    </xf>
    <xf numFmtId="3" fontId="12" fillId="9" borderId="15" xfId="0" applyNumberFormat="1" applyFont="1" applyFill="1" applyBorder="1" applyAlignment="1">
      <alignment wrapText="1"/>
    </xf>
    <xf numFmtId="165" fontId="12" fillId="9" borderId="15" xfId="0" applyNumberFormat="1" applyFont="1" applyFill="1" applyBorder="1" applyAlignment="1">
      <alignment wrapText="1"/>
    </xf>
    <xf numFmtId="170" fontId="12" fillId="9" borderId="15" xfId="22" applyNumberFormat="1" applyFont="1" applyFill="1" applyBorder="1" applyAlignment="1">
      <alignment wrapText="1"/>
    </xf>
    <xf numFmtId="0" fontId="12" fillId="9" borderId="15" xfId="0" applyFont="1" applyFill="1" applyBorder="1"/>
    <xf numFmtId="2" fontId="12" fillId="9" borderId="15" xfId="0" applyNumberFormat="1" applyFont="1" applyFill="1" applyBorder="1" applyAlignment="1">
      <alignment wrapText="1"/>
    </xf>
    <xf numFmtId="3" fontId="10" fillId="9" borderId="15" xfId="0" applyNumberFormat="1" applyFont="1" applyFill="1" applyBorder="1" applyAlignment="1">
      <alignment wrapText="1"/>
    </xf>
    <xf numFmtId="165" fontId="10" fillId="9" borderId="15" xfId="0" applyNumberFormat="1" applyFont="1" applyFill="1" applyBorder="1" applyAlignment="1">
      <alignment wrapText="1"/>
    </xf>
    <xf numFmtId="170" fontId="10" fillId="9" borderId="15" xfId="22" applyNumberFormat="1" applyFont="1" applyFill="1" applyBorder="1" applyAlignment="1">
      <alignment wrapText="1"/>
    </xf>
    <xf numFmtId="0" fontId="10" fillId="9" borderId="15" xfId="0" applyFont="1" applyFill="1" applyBorder="1"/>
    <xf numFmtId="0" fontId="10" fillId="9" borderId="14" xfId="0" applyFont="1" applyFill="1" applyBorder="1" applyAlignment="1">
      <alignment horizontal="center" vertical="center"/>
    </xf>
    <xf numFmtId="0" fontId="10" fillId="9" borderId="14" xfId="0" applyFont="1" applyFill="1" applyBorder="1" applyAlignment="1">
      <alignment horizontal="center" vertical="center" wrapText="1"/>
    </xf>
    <xf numFmtId="3" fontId="11" fillId="9" borderId="14" xfId="12" applyNumberFormat="1" applyFont="1" applyFill="1" applyBorder="1" applyAlignment="1">
      <alignment horizontal="center" vertical="center" wrapText="1"/>
    </xf>
    <xf numFmtId="165" fontId="11" fillId="9" borderId="14" xfId="12" applyNumberFormat="1" applyFont="1" applyFill="1" applyBorder="1" applyAlignment="1">
      <alignment horizontal="center" vertical="center" wrapText="1"/>
    </xf>
    <xf numFmtId="170" fontId="11" fillId="9" borderId="14" xfId="22" applyNumberFormat="1" applyFont="1" applyFill="1" applyBorder="1" applyAlignment="1">
      <alignment horizontal="center" vertical="center" wrapText="1"/>
    </xf>
    <xf numFmtId="0" fontId="10" fillId="9" borderId="17" xfId="0" applyFont="1" applyFill="1" applyBorder="1" applyAlignment="1">
      <alignment horizontal="center" vertical="center"/>
    </xf>
    <xf numFmtId="0" fontId="10" fillId="9" borderId="17" xfId="0" applyFont="1" applyFill="1" applyBorder="1" applyAlignment="1">
      <alignment horizontal="center" vertical="center" wrapText="1"/>
    </xf>
    <xf numFmtId="3" fontId="11" fillId="9" borderId="17" xfId="12" applyNumberFormat="1" applyFont="1" applyFill="1" applyBorder="1" applyAlignment="1">
      <alignment horizontal="center" vertical="center" wrapText="1"/>
    </xf>
    <xf numFmtId="165" fontId="11" fillId="9" borderId="17" xfId="12" applyNumberFormat="1" applyFont="1" applyFill="1" applyBorder="1" applyAlignment="1">
      <alignment horizontal="center" vertical="center" wrapText="1"/>
    </xf>
    <xf numFmtId="170" fontId="11" fillId="9" borderId="17" xfId="22" applyNumberFormat="1" applyFont="1" applyFill="1" applyBorder="1" applyAlignment="1">
      <alignment horizontal="center" vertical="center" wrapText="1"/>
    </xf>
    <xf numFmtId="0" fontId="19" fillId="9" borderId="15" xfId="0" applyFont="1" applyFill="1" applyBorder="1" applyAlignment="1">
      <alignment horizontal="center"/>
    </xf>
    <xf numFmtId="0" fontId="13" fillId="9" borderId="15" xfId="0" applyFont="1" applyFill="1" applyBorder="1" applyAlignment="1">
      <alignment horizontal="left" wrapText="1"/>
    </xf>
    <xf numFmtId="0" fontId="13" fillId="9" borderId="15" xfId="0" applyFont="1" applyFill="1" applyBorder="1" applyAlignment="1">
      <alignment horizontal="center"/>
    </xf>
    <xf numFmtId="3" fontId="19" fillId="9" borderId="15" xfId="0" applyNumberFormat="1" applyFont="1" applyFill="1" applyBorder="1" applyAlignment="1"/>
    <xf numFmtId="0" fontId="19" fillId="9" borderId="15" xfId="0" applyFont="1" applyFill="1" applyBorder="1" applyAlignment="1"/>
    <xf numFmtId="0" fontId="10" fillId="9" borderId="15" xfId="0" applyFont="1" applyFill="1" applyBorder="1" applyAlignment="1">
      <alignment horizontal="center" vertical="center"/>
    </xf>
    <xf numFmtId="3" fontId="11" fillId="9" borderId="15" xfId="12" applyNumberFormat="1" applyFont="1" applyFill="1" applyBorder="1" applyAlignment="1">
      <alignment horizontal="center" vertical="center" wrapText="1"/>
    </xf>
    <xf numFmtId="165" fontId="11" fillId="9" borderId="15" xfId="12" applyNumberFormat="1" applyFont="1" applyFill="1" applyBorder="1" applyAlignment="1">
      <alignment horizontal="center" vertical="center" wrapText="1"/>
    </xf>
    <xf numFmtId="170" fontId="11" fillId="9" borderId="15" xfId="22" applyNumberFormat="1" applyFont="1" applyFill="1" applyBorder="1" applyAlignment="1">
      <alignment horizontal="center" vertical="center" wrapText="1"/>
    </xf>
    <xf numFmtId="0" fontId="16" fillId="9" borderId="15" xfId="0" applyFont="1" applyFill="1" applyBorder="1" applyAlignment="1">
      <alignment horizontal="left" wrapText="1"/>
    </xf>
    <xf numFmtId="4" fontId="13" fillId="9" borderId="15" xfId="0" applyNumberFormat="1" applyFont="1" applyFill="1" applyBorder="1" applyAlignment="1">
      <alignment horizontal="center"/>
    </xf>
    <xf numFmtId="0" fontId="12" fillId="9" borderId="15" xfId="0" applyFont="1" applyFill="1" applyBorder="1" applyAlignment="1">
      <alignment horizontal="center" vertical="center"/>
    </xf>
    <xf numFmtId="0" fontId="11" fillId="9" borderId="15" xfId="0" applyFont="1" applyFill="1" applyBorder="1" applyAlignment="1">
      <alignment horizontal="left" wrapText="1"/>
    </xf>
    <xf numFmtId="4" fontId="11" fillId="9" borderId="15" xfId="0" applyNumberFormat="1" applyFont="1" applyFill="1" applyBorder="1" applyAlignment="1">
      <alignment horizontal="center"/>
    </xf>
    <xf numFmtId="3" fontId="10" fillId="9" borderId="15" xfId="0" applyNumberFormat="1" applyFont="1" applyFill="1" applyBorder="1" applyAlignment="1"/>
    <xf numFmtId="165" fontId="11" fillId="9" borderId="15" xfId="0" applyNumberFormat="1" applyFont="1" applyFill="1" applyBorder="1" applyAlignment="1">
      <alignment horizontal="center"/>
    </xf>
    <xf numFmtId="170" fontId="10" fillId="9" borderId="15" xfId="22" applyNumberFormat="1" applyFont="1" applyFill="1" applyBorder="1" applyAlignment="1"/>
    <xf numFmtId="0" fontId="10" fillId="9" borderId="15" xfId="0" applyFont="1" applyFill="1" applyBorder="1" applyAlignment="1"/>
    <xf numFmtId="3" fontId="11" fillId="9" borderId="15" xfId="4" applyNumberFormat="1" applyFont="1" applyFill="1" applyBorder="1" applyAlignment="1"/>
    <xf numFmtId="165" fontId="11" fillId="9" borderId="15" xfId="4" applyNumberFormat="1" applyFont="1" applyFill="1" applyBorder="1" applyAlignment="1"/>
    <xf numFmtId="170" fontId="11" fillId="9" borderId="15" xfId="22" applyNumberFormat="1" applyFont="1" applyFill="1" applyBorder="1" applyAlignment="1"/>
    <xf numFmtId="0" fontId="10" fillId="9" borderId="17" xfId="0" applyFont="1" applyFill="1" applyBorder="1" applyAlignment="1">
      <alignment horizontal="left" vertical="center" wrapText="1"/>
    </xf>
    <xf numFmtId="3" fontId="13" fillId="9" borderId="15" xfId="0" applyNumberFormat="1" applyFont="1" applyFill="1" applyBorder="1" applyAlignment="1">
      <alignment horizontal="center"/>
    </xf>
    <xf numFmtId="165" fontId="13" fillId="9" borderId="15" xfId="0" applyNumberFormat="1" applyFont="1" applyFill="1" applyBorder="1" applyAlignment="1"/>
    <xf numFmtId="0" fontId="13" fillId="9" borderId="15" xfId="0" applyFont="1" applyFill="1" applyBorder="1" applyAlignment="1">
      <alignment horizontal="left" vertical="top" wrapText="1"/>
    </xf>
    <xf numFmtId="0" fontId="16" fillId="9" borderId="15" xfId="0" applyNumberFormat="1" applyFont="1" applyFill="1" applyBorder="1" applyAlignment="1">
      <alignment horizontal="left" wrapText="1"/>
    </xf>
    <xf numFmtId="0" fontId="13" fillId="9" borderId="15" xfId="0" applyFont="1" applyFill="1" applyBorder="1" applyAlignment="1">
      <alignment wrapText="1"/>
    </xf>
    <xf numFmtId="0" fontId="13" fillId="9" borderId="15" xfId="0" applyNumberFormat="1" applyFont="1" applyFill="1" applyBorder="1" applyAlignment="1">
      <alignment horizontal="left" wrapText="1"/>
    </xf>
    <xf numFmtId="0" fontId="13" fillId="9" borderId="17" xfId="0" applyFont="1" applyFill="1" applyBorder="1" applyAlignment="1">
      <alignment horizontal="center"/>
    </xf>
    <xf numFmtId="0" fontId="11" fillId="9" borderId="17" xfId="0" applyFont="1" applyFill="1" applyBorder="1" applyAlignment="1">
      <alignment horizontal="left" wrapText="1"/>
    </xf>
    <xf numFmtId="4" fontId="11" fillId="9" borderId="17" xfId="0" applyNumberFormat="1" applyFont="1" applyFill="1" applyBorder="1" applyAlignment="1">
      <alignment horizontal="center"/>
    </xf>
    <xf numFmtId="3" fontId="11" fillId="9" borderId="17" xfId="4" applyNumberFormat="1" applyFont="1" applyFill="1" applyBorder="1" applyAlignment="1"/>
    <xf numFmtId="165" fontId="11" fillId="9" borderId="17" xfId="4" applyNumberFormat="1" applyFont="1" applyFill="1" applyBorder="1" applyAlignment="1"/>
    <xf numFmtId="170" fontId="11" fillId="9" borderId="17" xfId="22" applyNumberFormat="1" applyFont="1" applyFill="1" applyBorder="1" applyAlignment="1"/>
    <xf numFmtId="4" fontId="14" fillId="9" borderId="15" xfId="0" applyNumberFormat="1" applyFont="1" applyFill="1" applyBorder="1" applyAlignment="1">
      <alignment horizontal="left" wrapText="1"/>
    </xf>
    <xf numFmtId="3" fontId="14" fillId="9" borderId="15" xfId="0" applyNumberFormat="1" applyFont="1" applyFill="1" applyBorder="1" applyAlignment="1">
      <alignment horizontal="center"/>
    </xf>
    <xf numFmtId="165" fontId="16" fillId="9" borderId="15" xfId="0" applyNumberFormat="1" applyFont="1" applyFill="1" applyBorder="1" applyAlignment="1">
      <alignment horizontal="center"/>
    </xf>
    <xf numFmtId="4" fontId="13" fillId="9" borderId="15" xfId="0" applyNumberFormat="1" applyFont="1" applyFill="1" applyBorder="1" applyAlignment="1">
      <alignment horizontal="left" wrapText="1"/>
    </xf>
    <xf numFmtId="3" fontId="13" fillId="9" borderId="15" xfId="0" applyNumberFormat="1" applyFont="1" applyFill="1" applyBorder="1" applyAlignment="1">
      <alignment horizontal="left" wrapText="1"/>
    </xf>
    <xf numFmtId="170" fontId="13" fillId="9" borderId="15" xfId="22" applyNumberFormat="1" applyFont="1" applyFill="1" applyBorder="1" applyAlignment="1"/>
    <xf numFmtId="3" fontId="11" fillId="9" borderId="15" xfId="0" applyNumberFormat="1" applyFont="1" applyFill="1" applyBorder="1" applyAlignment="1">
      <alignment horizontal="left" wrapText="1"/>
    </xf>
    <xf numFmtId="3" fontId="11" fillId="9" borderId="15" xfId="0" applyNumberFormat="1" applyFont="1" applyFill="1" applyBorder="1" applyAlignment="1">
      <alignment horizontal="center"/>
    </xf>
    <xf numFmtId="0" fontId="6" fillId="0" borderId="0" xfId="9" applyFont="1" applyBorder="1" applyAlignment="1">
      <alignment horizontal="left" wrapText="1"/>
    </xf>
    <xf numFmtId="4" fontId="5" fillId="0" borderId="4" xfId="10" applyNumberFormat="1" applyFont="1" applyBorder="1" applyAlignment="1">
      <alignment horizontal="center" vertical="center"/>
    </xf>
    <xf numFmtId="4" fontId="5" fillId="0" borderId="5" xfId="10" applyNumberFormat="1" applyFont="1" applyBorder="1" applyAlignment="1">
      <alignment horizontal="center" vertical="center"/>
    </xf>
    <xf numFmtId="4" fontId="5" fillId="0" borderId="11" xfId="10" applyNumberFormat="1" applyFont="1" applyBorder="1" applyAlignment="1">
      <alignment horizontal="center" vertical="center"/>
    </xf>
    <xf numFmtId="0" fontId="7" fillId="0" borderId="3" xfId="10" applyFont="1" applyBorder="1" applyAlignment="1">
      <alignment horizontal="left" vertical="center" wrapText="1" indent="1"/>
    </xf>
    <xf numFmtId="0" fontId="7" fillId="0" borderId="0" xfId="10" applyFont="1" applyBorder="1" applyAlignment="1">
      <alignment horizontal="left" vertical="center" wrapText="1" indent="1"/>
    </xf>
    <xf numFmtId="0" fontId="31" fillId="0" borderId="0" xfId="0" applyFont="1" applyBorder="1" applyAlignment="1">
      <alignment horizontal="center"/>
    </xf>
    <xf numFmtId="0" fontId="30" fillId="0" borderId="0" xfId="0" applyFont="1" applyBorder="1" applyAlignment="1"/>
    <xf numFmtId="0" fontId="0" fillId="0" borderId="0" xfId="0"/>
    <xf numFmtId="0" fontId="35" fillId="0" borderId="0" xfId="0" applyFont="1" applyAlignment="1">
      <alignment vertical="center"/>
    </xf>
    <xf numFmtId="0" fontId="35" fillId="0" borderId="0" xfId="0" applyFont="1" applyAlignment="1">
      <alignment wrapText="1"/>
    </xf>
    <xf numFmtId="0" fontId="35" fillId="0" borderId="0" xfId="0" applyFont="1"/>
    <xf numFmtId="44" fontId="35" fillId="0" borderId="0" xfId="28" applyFont="1"/>
    <xf numFmtId="0" fontId="0" fillId="0" borderId="0" xfId="0" applyAlignment="1">
      <alignment wrapText="1"/>
    </xf>
    <xf numFmtId="0" fontId="53" fillId="6" borderId="15" xfId="0" applyFont="1" applyFill="1" applyBorder="1" applyAlignment="1">
      <alignment vertical="top" wrapText="1"/>
    </xf>
    <xf numFmtId="0" fontId="54" fillId="6" borderId="15" xfId="0" applyFont="1" applyFill="1" applyBorder="1" applyAlignment="1">
      <alignment vertical="top" wrapText="1"/>
    </xf>
    <xf numFmtId="43" fontId="10" fillId="0" borderId="15" xfId="0" applyNumberFormat="1" applyFont="1" applyFill="1" applyBorder="1" applyAlignment="1"/>
    <xf numFmtId="0" fontId="10" fillId="0" borderId="15" xfId="0" applyFont="1" applyFill="1" applyBorder="1" applyAlignment="1">
      <alignment horizontal="right" vertical="center"/>
    </xf>
    <xf numFmtId="0" fontId="10" fillId="0" borderId="17" xfId="0" applyFont="1" applyFill="1" applyBorder="1" applyAlignment="1">
      <alignment horizontal="right" vertical="center"/>
    </xf>
    <xf numFmtId="0" fontId="10" fillId="0" borderId="17" xfId="0" applyFont="1" applyFill="1" applyBorder="1" applyAlignment="1">
      <alignment horizontal="center" vertical="center" wrapText="1"/>
    </xf>
    <xf numFmtId="0" fontId="10" fillId="0" borderId="17" xfId="0" applyFont="1" applyFill="1" applyBorder="1" applyAlignment="1">
      <alignment horizontal="center" vertical="center"/>
    </xf>
    <xf numFmtId="3" fontId="11" fillId="0" borderId="17" xfId="12" applyNumberFormat="1" applyFont="1" applyFill="1" applyBorder="1" applyAlignment="1">
      <alignment horizontal="center" vertical="center" wrapText="1"/>
    </xf>
    <xf numFmtId="165" fontId="11" fillId="0" borderId="17" xfId="12" applyNumberFormat="1" applyFont="1" applyFill="1" applyBorder="1" applyAlignment="1">
      <alignment horizontal="center" vertical="center" wrapText="1"/>
    </xf>
    <xf numFmtId="170" fontId="11" fillId="0" borderId="17" xfId="22" applyNumberFormat="1" applyFont="1" applyFill="1" applyBorder="1" applyAlignment="1">
      <alignment horizontal="center" vertical="center" wrapText="1"/>
    </xf>
    <xf numFmtId="165" fontId="11" fillId="0" borderId="15" xfId="0" applyNumberFormat="1" applyFont="1" applyFill="1" applyBorder="1" applyAlignment="1"/>
    <xf numFmtId="0" fontId="0" fillId="0" borderId="0" xfId="0" applyFill="1"/>
    <xf numFmtId="43" fontId="0" fillId="0" borderId="0" xfId="0" applyNumberFormat="1"/>
    <xf numFmtId="2" fontId="10" fillId="0" borderId="15" xfId="0" applyNumberFormat="1" applyFont="1" applyFill="1" applyBorder="1" applyAlignment="1">
      <alignment horizontal="center" vertical="center"/>
    </xf>
    <xf numFmtId="2" fontId="13" fillId="6" borderId="15" xfId="0" applyNumberFormat="1" applyFont="1" applyFill="1" applyBorder="1" applyAlignment="1">
      <alignment horizontal="center"/>
    </xf>
    <xf numFmtId="2" fontId="11" fillId="6" borderId="15" xfId="0" applyNumberFormat="1" applyFont="1" applyFill="1" applyBorder="1" applyAlignment="1">
      <alignment horizontal="center"/>
    </xf>
    <xf numFmtId="2" fontId="10" fillId="6" borderId="14" xfId="0" applyNumberFormat="1" applyFont="1" applyFill="1" applyBorder="1" applyAlignment="1">
      <alignment horizontal="center" vertical="center"/>
    </xf>
    <xf numFmtId="2" fontId="10" fillId="6" borderId="17" xfId="0" applyNumberFormat="1" applyFont="1" applyFill="1" applyBorder="1" applyAlignment="1">
      <alignment horizontal="center" vertical="center"/>
    </xf>
    <xf numFmtId="2" fontId="12" fillId="0" borderId="15" xfId="0" applyNumberFormat="1" applyFont="1" applyFill="1" applyBorder="1" applyAlignment="1">
      <alignment wrapText="1"/>
    </xf>
    <xf numFmtId="0" fontId="12" fillId="6" borderId="15" xfId="0" applyFont="1" applyFill="1" applyBorder="1" applyAlignment="1">
      <alignment horizontal="center" vertical="center" wrapText="1"/>
    </xf>
    <xf numFmtId="3" fontId="13" fillId="6" borderId="15" xfId="0" applyNumberFormat="1" applyFont="1" applyFill="1" applyBorder="1" applyAlignment="1">
      <alignment horizontal="center" vertical="center" wrapText="1"/>
    </xf>
    <xf numFmtId="3" fontId="13" fillId="6" borderId="15" xfId="12" applyNumberFormat="1" applyFont="1" applyFill="1" applyBorder="1" applyAlignment="1">
      <alignment horizontal="center" vertical="center" wrapText="1"/>
    </xf>
    <xf numFmtId="43" fontId="13" fillId="6" borderId="15" xfId="22" applyFont="1" applyFill="1" applyBorder="1" applyAlignment="1">
      <alignment vertical="center" wrapText="1"/>
    </xf>
    <xf numFmtId="0" fontId="10" fillId="3" borderId="15" xfId="0" applyFont="1" applyFill="1" applyBorder="1" applyAlignment="1">
      <alignment horizontal="center" vertical="center" wrapText="1"/>
    </xf>
    <xf numFmtId="3" fontId="11" fillId="3" borderId="15" xfId="0" applyNumberFormat="1" applyFont="1" applyFill="1" applyBorder="1" applyAlignment="1">
      <alignment horizontal="center" vertical="center" wrapText="1"/>
    </xf>
    <xf numFmtId="3" fontId="11" fillId="3" borderId="15" xfId="12" applyNumberFormat="1" applyFont="1" applyFill="1" applyBorder="1" applyAlignment="1">
      <alignment horizontal="center" vertical="center" wrapText="1"/>
    </xf>
    <xf numFmtId="43" fontId="11" fillId="3" borderId="15" xfId="22" applyFont="1" applyFill="1" applyBorder="1" applyAlignment="1">
      <alignment vertical="center" wrapText="1"/>
    </xf>
    <xf numFmtId="0" fontId="10" fillId="10" borderId="15" xfId="0" applyFont="1" applyFill="1" applyBorder="1" applyAlignment="1">
      <alignment horizontal="center" vertical="center" wrapText="1"/>
    </xf>
    <xf numFmtId="3" fontId="11" fillId="10" borderId="15" xfId="0" applyNumberFormat="1" applyFont="1" applyFill="1" applyBorder="1" applyAlignment="1">
      <alignment horizontal="center" vertical="center" wrapText="1"/>
    </xf>
    <xf numFmtId="3" fontId="11" fillId="10" borderId="15" xfId="12" applyNumberFormat="1" applyFont="1" applyFill="1" applyBorder="1" applyAlignment="1">
      <alignment horizontal="center" vertical="center" wrapText="1"/>
    </xf>
    <xf numFmtId="43" fontId="11" fillId="10" borderId="15" xfId="22" applyFont="1" applyFill="1" applyBorder="1" applyAlignment="1">
      <alignment vertical="center" wrapText="1"/>
    </xf>
    <xf numFmtId="0" fontId="44" fillId="10" borderId="0" xfId="0" applyFont="1" applyFill="1" applyAlignment="1">
      <alignment wrapText="1"/>
    </xf>
    <xf numFmtId="4" fontId="11" fillId="0" borderId="15" xfId="0" applyNumberFormat="1" applyFont="1" applyFill="1" applyBorder="1" applyAlignment="1">
      <alignment horizontal="left" wrapText="1"/>
    </xf>
    <xf numFmtId="2" fontId="12" fillId="3" borderId="15" xfId="0" applyNumberFormat="1" applyFont="1" applyFill="1" applyBorder="1" applyAlignment="1">
      <alignment horizontal="center" vertical="center" wrapText="1"/>
    </xf>
    <xf numFmtId="2" fontId="12" fillId="6" borderId="15" xfId="0" applyNumberFormat="1" applyFont="1" applyFill="1" applyBorder="1" applyAlignment="1">
      <alignment horizontal="center" vertical="center" wrapText="1"/>
    </xf>
    <xf numFmtId="2" fontId="10" fillId="3" borderId="15" xfId="0" applyNumberFormat="1" applyFont="1" applyFill="1" applyBorder="1" applyAlignment="1">
      <alignment horizontal="center" vertical="center" wrapText="1"/>
    </xf>
    <xf numFmtId="2" fontId="10" fillId="6" borderId="15" xfId="0" applyNumberFormat="1" applyFont="1" applyFill="1" applyBorder="1" applyAlignment="1">
      <alignment horizontal="center" vertical="center" wrapText="1"/>
    </xf>
    <xf numFmtId="2" fontId="10" fillId="10" borderId="15" xfId="0" applyNumberFormat="1" applyFont="1" applyFill="1" applyBorder="1" applyAlignment="1">
      <alignment horizontal="center" vertical="center" wrapText="1"/>
    </xf>
    <xf numFmtId="2" fontId="43" fillId="0" borderId="15" xfId="0" applyNumberFormat="1" applyFont="1" applyBorder="1"/>
    <xf numFmtId="0" fontId="31" fillId="3" borderId="15" xfId="0" applyFont="1" applyFill="1" applyBorder="1" applyAlignment="1">
      <alignment horizontal="center" vertical="center" wrapText="1"/>
    </xf>
    <xf numFmtId="0" fontId="31" fillId="3" borderId="15" xfId="0" applyFont="1" applyFill="1" applyBorder="1" applyAlignment="1">
      <alignment horizontal="center" vertical="center"/>
    </xf>
    <xf numFmtId="0" fontId="30" fillId="0" borderId="15" xfId="0" applyFont="1" applyBorder="1" applyAlignment="1">
      <alignment horizontal="center"/>
    </xf>
    <xf numFmtId="0" fontId="36" fillId="0" borderId="15" xfId="0" applyFont="1" applyBorder="1" applyAlignment="1">
      <alignment horizontal="left" wrapText="1"/>
    </xf>
    <xf numFmtId="1" fontId="30" fillId="0" borderId="15" xfId="0" applyNumberFormat="1" applyFont="1" applyBorder="1" applyAlignment="1">
      <alignment horizontal="center"/>
    </xf>
    <xf numFmtId="0" fontId="31" fillId="0" borderId="15" xfId="9" applyFont="1" applyBorder="1" applyAlignment="1">
      <alignment horizontal="left" indent="1"/>
    </xf>
    <xf numFmtId="0" fontId="30" fillId="0" borderId="15" xfId="9" applyFont="1" applyBorder="1" applyAlignment="1">
      <alignment horizontal="left" wrapText="1"/>
    </xf>
    <xf numFmtId="43" fontId="30" fillId="0" borderId="15" xfId="9" applyNumberFormat="1" applyFont="1" applyBorder="1" applyAlignment="1">
      <alignment horizontal="left"/>
    </xf>
    <xf numFmtId="0" fontId="30" fillId="0" borderId="15" xfId="9" applyFont="1" applyBorder="1" applyAlignment="1">
      <alignment horizontal="left"/>
    </xf>
    <xf numFmtId="43" fontId="30" fillId="0" borderId="15" xfId="22" applyFont="1" applyBorder="1" applyAlignment="1">
      <alignment horizontal="left"/>
    </xf>
    <xf numFmtId="0" fontId="30" fillId="0" borderId="15" xfId="9" applyFont="1" applyBorder="1" applyAlignment="1">
      <alignment wrapText="1"/>
    </xf>
    <xf numFmtId="43" fontId="30" fillId="0" borderId="15" xfId="22" applyFont="1" applyBorder="1"/>
    <xf numFmtId="4" fontId="30" fillId="0" borderId="15" xfId="9" applyNumberFormat="1" applyFont="1" applyBorder="1"/>
    <xf numFmtId="43" fontId="30" fillId="0" borderId="15" xfId="9" applyNumberFormat="1" applyFont="1" applyBorder="1"/>
    <xf numFmtId="0" fontId="30" fillId="0" borderId="15" xfId="0" applyFont="1" applyBorder="1" applyAlignment="1">
      <alignment horizontal="left" wrapText="1"/>
    </xf>
    <xf numFmtId="0" fontId="31" fillId="0" borderId="15" xfId="0" applyFont="1" applyBorder="1" applyAlignment="1">
      <alignment horizontal="left" wrapText="1"/>
    </xf>
    <xf numFmtId="43" fontId="31" fillId="0" borderId="15" xfId="22" applyFont="1" applyBorder="1" applyAlignment="1">
      <alignment horizontal="center"/>
    </xf>
    <xf numFmtId="0" fontId="30" fillId="0" borderId="15" xfId="0" applyFont="1" applyBorder="1"/>
    <xf numFmtId="164" fontId="30" fillId="0" borderId="15" xfId="0" applyNumberFormat="1" applyFont="1" applyBorder="1"/>
    <xf numFmtId="4" fontId="30" fillId="0" borderId="15" xfId="0" applyNumberFormat="1" applyFont="1" applyBorder="1"/>
  </cellXfs>
  <cellStyles count="29">
    <cellStyle name="Comma" xfId="22" builtinId="3"/>
    <cellStyle name="Comma 2" xfId="1"/>
    <cellStyle name="Comma 2 2" xfId="2"/>
    <cellStyle name="Comma 2 2 2" xfId="16"/>
    <cellStyle name="Comma 2 3" xfId="15"/>
    <cellStyle name="Comma 2 4" xfId="12"/>
    <cellStyle name="Comma 2 5" xfId="13"/>
    <cellStyle name="Comma 3" xfId="14"/>
    <cellStyle name="Comma 5" xfId="4"/>
    <cellStyle name="Comma 7" xfId="20"/>
    <cellStyle name="Comma_Sheet1" xfId="25"/>
    <cellStyle name="Currency" xfId="28" builtinId="4"/>
    <cellStyle name="Currency 2" xfId="17"/>
    <cellStyle name="Excel Built-in Normal" xfId="23"/>
    <cellStyle name="Legal 8½ x 14 in" xfId="21"/>
    <cellStyle name="Normal" xfId="0" builtinId="0"/>
    <cellStyle name="Normal 10" xfId="11"/>
    <cellStyle name="Normal 14" xfId="5"/>
    <cellStyle name="Normal 2" xfId="7"/>
    <cellStyle name="Normal 2 2" xfId="8"/>
    <cellStyle name="Normal 2 2 2" xfId="10"/>
    <cellStyle name="Normal 3" xfId="9"/>
    <cellStyle name="Normal 6 5" xfId="19"/>
    <cellStyle name="Normal_Little Berry CenterTown Houses BQ  155-05 exterrnal works" xfId="6"/>
    <cellStyle name="Normal_Sheet1" xfId="24"/>
    <cellStyle name="Percent" xfId="3" builtinId="5"/>
    <cellStyle name="tahoma 10 2" xfId="18"/>
    <cellStyle name="tahoma 15 2 2" xfId="26"/>
    <cellStyle name="tahoma 2 2" xfId="27"/>
  </cellStyles>
  <dxfs count="2">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orir\Downloads\BoQ.Revised%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ies"/>
      <sheetName val="Offices"/>
      <sheetName val="Boundary wall"/>
      <sheetName val="Gate"/>
      <sheetName val="Toilets (2)"/>
      <sheetName val="Toilets"/>
      <sheetName val="Septic tank"/>
      <sheetName val="Grand summary"/>
    </sheetNames>
    <sheetDataSet>
      <sheetData sheetId="0" refreshError="1"/>
      <sheetData sheetId="1" refreshError="1">
        <row r="3">
          <cell r="B3" t="str">
            <v>GRANT No. ……………………………………….</v>
          </cell>
        </row>
        <row r="4">
          <cell r="B4" t="str">
            <v>PROPOSED ……………………………………....</v>
          </cell>
        </row>
        <row r="5">
          <cell r="B5" t="str">
            <v>…….………………………………….. DISTRICT</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O580"/>
  <sheetViews>
    <sheetView view="pageBreakPreview" topLeftCell="A514" zoomScale="78" zoomScaleNormal="100" zoomScaleSheetLayoutView="78" workbookViewId="0">
      <selection activeCell="E514" sqref="E1:E1048576"/>
    </sheetView>
  </sheetViews>
  <sheetFormatPr defaultColWidth="3.5546875" defaultRowHeight="13.8"/>
  <cols>
    <col min="1" max="1" width="11.88671875" style="28" customWidth="1"/>
    <col min="2" max="2" width="55.109375" style="199" customWidth="1"/>
    <col min="3" max="3" width="76.109375" style="3" bestFit="1" customWidth="1"/>
    <col min="4" max="4" width="14.44140625" style="5" customWidth="1"/>
    <col min="5" max="246" width="9.109375" style="3" customWidth="1"/>
    <col min="247" max="248" width="1.33203125" style="3" customWidth="1"/>
    <col min="249" max="249" width="3.5546875" style="3"/>
    <col min="250" max="250" width="11.88671875" style="3" customWidth="1"/>
    <col min="251" max="251" width="12.44140625" style="3" customWidth="1"/>
    <col min="252" max="252" width="9" style="3" customWidth="1"/>
    <col min="253" max="253" width="7.44140625" style="3" customWidth="1"/>
    <col min="254" max="255" width="7.5546875" style="3" customWidth="1"/>
    <col min="256" max="256" width="15" style="3" customWidth="1"/>
    <col min="257" max="257" width="9.6640625" style="3" customWidth="1"/>
    <col min="258" max="258" width="14.5546875" style="3" customWidth="1"/>
    <col min="259" max="259" width="14.44140625" style="3" customWidth="1"/>
    <col min="260" max="260" width="19.88671875" style="3" customWidth="1"/>
    <col min="261" max="502" width="9.109375" style="3" customWidth="1"/>
    <col min="503" max="504" width="1.33203125" style="3" customWidth="1"/>
    <col min="505" max="505" width="3.5546875" style="3"/>
    <col min="506" max="506" width="11.88671875" style="3" customWidth="1"/>
    <col min="507" max="507" width="12.44140625" style="3" customWidth="1"/>
    <col min="508" max="508" width="9" style="3" customWidth="1"/>
    <col min="509" max="509" width="7.44140625" style="3" customWidth="1"/>
    <col min="510" max="511" width="7.5546875" style="3" customWidth="1"/>
    <col min="512" max="512" width="15" style="3" customWidth="1"/>
    <col min="513" max="513" width="9.6640625" style="3" customWidth="1"/>
    <col min="514" max="514" width="14.5546875" style="3" customWidth="1"/>
    <col min="515" max="515" width="14.44140625" style="3" customWidth="1"/>
    <col min="516" max="516" width="19.88671875" style="3" customWidth="1"/>
    <col min="517" max="758" width="9.109375" style="3" customWidth="1"/>
    <col min="759" max="760" width="1.33203125" style="3" customWidth="1"/>
    <col min="761" max="761" width="3.5546875" style="3"/>
    <col min="762" max="762" width="11.88671875" style="3" customWidth="1"/>
    <col min="763" max="763" width="12.44140625" style="3" customWidth="1"/>
    <col min="764" max="764" width="9" style="3" customWidth="1"/>
    <col min="765" max="765" width="7.44140625" style="3" customWidth="1"/>
    <col min="766" max="767" width="7.5546875" style="3" customWidth="1"/>
    <col min="768" max="768" width="15" style="3" customWidth="1"/>
    <col min="769" max="769" width="9.6640625" style="3" customWidth="1"/>
    <col min="770" max="770" width="14.5546875" style="3" customWidth="1"/>
    <col min="771" max="771" width="14.44140625" style="3" customWidth="1"/>
    <col min="772" max="772" width="19.88671875" style="3" customWidth="1"/>
    <col min="773" max="1014" width="9.109375" style="3" customWidth="1"/>
    <col min="1015" max="1016" width="1.33203125" style="3" customWidth="1"/>
    <col min="1017" max="1017" width="3.5546875" style="3"/>
    <col min="1018" max="1018" width="11.88671875" style="3" customWidth="1"/>
    <col min="1019" max="1019" width="12.44140625" style="3" customWidth="1"/>
    <col min="1020" max="1020" width="9" style="3" customWidth="1"/>
    <col min="1021" max="1021" width="7.44140625" style="3" customWidth="1"/>
    <col min="1022" max="1023" width="7.5546875" style="3" customWidth="1"/>
    <col min="1024" max="1024" width="15" style="3" customWidth="1"/>
    <col min="1025" max="1025" width="9.6640625" style="3" customWidth="1"/>
    <col min="1026" max="1026" width="14.5546875" style="3" customWidth="1"/>
    <col min="1027" max="1027" width="14.44140625" style="3" customWidth="1"/>
    <col min="1028" max="1028" width="19.88671875" style="3" customWidth="1"/>
    <col min="1029" max="1270" width="9.109375" style="3" customWidth="1"/>
    <col min="1271" max="1272" width="1.33203125" style="3" customWidth="1"/>
    <col min="1273" max="1273" width="3.5546875" style="3"/>
    <col min="1274" max="1274" width="11.88671875" style="3" customWidth="1"/>
    <col min="1275" max="1275" width="12.44140625" style="3" customWidth="1"/>
    <col min="1276" max="1276" width="9" style="3" customWidth="1"/>
    <col min="1277" max="1277" width="7.44140625" style="3" customWidth="1"/>
    <col min="1278" max="1279" width="7.5546875" style="3" customWidth="1"/>
    <col min="1280" max="1280" width="15" style="3" customWidth="1"/>
    <col min="1281" max="1281" width="9.6640625" style="3" customWidth="1"/>
    <col min="1282" max="1282" width="14.5546875" style="3" customWidth="1"/>
    <col min="1283" max="1283" width="14.44140625" style="3" customWidth="1"/>
    <col min="1284" max="1284" width="19.88671875" style="3" customWidth="1"/>
    <col min="1285" max="1526" width="9.109375" style="3" customWidth="1"/>
    <col min="1527" max="1528" width="1.33203125" style="3" customWidth="1"/>
    <col min="1529" max="1529" width="3.5546875" style="3"/>
    <col min="1530" max="1530" width="11.88671875" style="3" customWidth="1"/>
    <col min="1531" max="1531" width="12.44140625" style="3" customWidth="1"/>
    <col min="1532" max="1532" width="9" style="3" customWidth="1"/>
    <col min="1533" max="1533" width="7.44140625" style="3" customWidth="1"/>
    <col min="1534" max="1535" width="7.5546875" style="3" customWidth="1"/>
    <col min="1536" max="1536" width="15" style="3" customWidth="1"/>
    <col min="1537" max="1537" width="9.6640625" style="3" customWidth="1"/>
    <col min="1538" max="1538" width="14.5546875" style="3" customWidth="1"/>
    <col min="1539" max="1539" width="14.44140625" style="3" customWidth="1"/>
    <col min="1540" max="1540" width="19.88671875" style="3" customWidth="1"/>
    <col min="1541" max="1782" width="9.109375" style="3" customWidth="1"/>
    <col min="1783" max="1784" width="1.33203125" style="3" customWidth="1"/>
    <col min="1785" max="1785" width="3.5546875" style="3"/>
    <col min="1786" max="1786" width="11.88671875" style="3" customWidth="1"/>
    <col min="1787" max="1787" width="12.44140625" style="3" customWidth="1"/>
    <col min="1788" max="1788" width="9" style="3" customWidth="1"/>
    <col min="1789" max="1789" width="7.44140625" style="3" customWidth="1"/>
    <col min="1790" max="1791" width="7.5546875" style="3" customWidth="1"/>
    <col min="1792" max="1792" width="15" style="3" customWidth="1"/>
    <col min="1793" max="1793" width="9.6640625" style="3" customWidth="1"/>
    <col min="1794" max="1794" width="14.5546875" style="3" customWidth="1"/>
    <col min="1795" max="1795" width="14.44140625" style="3" customWidth="1"/>
    <col min="1796" max="1796" width="19.88671875" style="3" customWidth="1"/>
    <col min="1797" max="2038" width="9.109375" style="3" customWidth="1"/>
    <col min="2039" max="2040" width="1.33203125" style="3" customWidth="1"/>
    <col min="2041" max="2041" width="3.5546875" style="3"/>
    <col min="2042" max="2042" width="11.88671875" style="3" customWidth="1"/>
    <col min="2043" max="2043" width="12.44140625" style="3" customWidth="1"/>
    <col min="2044" max="2044" width="9" style="3" customWidth="1"/>
    <col min="2045" max="2045" width="7.44140625" style="3" customWidth="1"/>
    <col min="2046" max="2047" width="7.5546875" style="3" customWidth="1"/>
    <col min="2048" max="2048" width="15" style="3" customWidth="1"/>
    <col min="2049" max="2049" width="9.6640625" style="3" customWidth="1"/>
    <col min="2050" max="2050" width="14.5546875" style="3" customWidth="1"/>
    <col min="2051" max="2051" width="14.44140625" style="3" customWidth="1"/>
    <col min="2052" max="2052" width="19.88671875" style="3" customWidth="1"/>
    <col min="2053" max="2294" width="9.109375" style="3" customWidth="1"/>
    <col min="2295" max="2296" width="1.33203125" style="3" customWidth="1"/>
    <col min="2297" max="2297" width="3.5546875" style="3"/>
    <col min="2298" max="2298" width="11.88671875" style="3" customWidth="1"/>
    <col min="2299" max="2299" width="12.44140625" style="3" customWidth="1"/>
    <col min="2300" max="2300" width="9" style="3" customWidth="1"/>
    <col min="2301" max="2301" width="7.44140625" style="3" customWidth="1"/>
    <col min="2302" max="2303" width="7.5546875" style="3" customWidth="1"/>
    <col min="2304" max="2304" width="15" style="3" customWidth="1"/>
    <col min="2305" max="2305" width="9.6640625" style="3" customWidth="1"/>
    <col min="2306" max="2306" width="14.5546875" style="3" customWidth="1"/>
    <col min="2307" max="2307" width="14.44140625" style="3" customWidth="1"/>
    <col min="2308" max="2308" width="19.88671875" style="3" customWidth="1"/>
    <col min="2309" max="2550" width="9.109375" style="3" customWidth="1"/>
    <col min="2551" max="2552" width="1.33203125" style="3" customWidth="1"/>
    <col min="2553" max="2553" width="3.5546875" style="3"/>
    <col min="2554" max="2554" width="11.88671875" style="3" customWidth="1"/>
    <col min="2555" max="2555" width="12.44140625" style="3" customWidth="1"/>
    <col min="2556" max="2556" width="9" style="3" customWidth="1"/>
    <col min="2557" max="2557" width="7.44140625" style="3" customWidth="1"/>
    <col min="2558" max="2559" width="7.5546875" style="3" customWidth="1"/>
    <col min="2560" max="2560" width="15" style="3" customWidth="1"/>
    <col min="2561" max="2561" width="9.6640625" style="3" customWidth="1"/>
    <col min="2562" max="2562" width="14.5546875" style="3" customWidth="1"/>
    <col min="2563" max="2563" width="14.44140625" style="3" customWidth="1"/>
    <col min="2564" max="2564" width="19.88671875" style="3" customWidth="1"/>
    <col min="2565" max="2806" width="9.109375" style="3" customWidth="1"/>
    <col min="2807" max="2808" width="1.33203125" style="3" customWidth="1"/>
    <col min="2809" max="2809" width="3.5546875" style="3"/>
    <col min="2810" max="2810" width="11.88671875" style="3" customWidth="1"/>
    <col min="2811" max="2811" width="12.44140625" style="3" customWidth="1"/>
    <col min="2812" max="2812" width="9" style="3" customWidth="1"/>
    <col min="2813" max="2813" width="7.44140625" style="3" customWidth="1"/>
    <col min="2814" max="2815" width="7.5546875" style="3" customWidth="1"/>
    <col min="2816" max="2816" width="15" style="3" customWidth="1"/>
    <col min="2817" max="2817" width="9.6640625" style="3" customWidth="1"/>
    <col min="2818" max="2818" width="14.5546875" style="3" customWidth="1"/>
    <col min="2819" max="2819" width="14.44140625" style="3" customWidth="1"/>
    <col min="2820" max="2820" width="19.88671875" style="3" customWidth="1"/>
    <col min="2821" max="3062" width="9.109375" style="3" customWidth="1"/>
    <col min="3063" max="3064" width="1.33203125" style="3" customWidth="1"/>
    <col min="3065" max="3065" width="3.5546875" style="3"/>
    <col min="3066" max="3066" width="11.88671875" style="3" customWidth="1"/>
    <col min="3067" max="3067" width="12.44140625" style="3" customWidth="1"/>
    <col min="3068" max="3068" width="9" style="3" customWidth="1"/>
    <col min="3069" max="3069" width="7.44140625" style="3" customWidth="1"/>
    <col min="3070" max="3071" width="7.5546875" style="3" customWidth="1"/>
    <col min="3072" max="3072" width="15" style="3" customWidth="1"/>
    <col min="3073" max="3073" width="9.6640625" style="3" customWidth="1"/>
    <col min="3074" max="3074" width="14.5546875" style="3" customWidth="1"/>
    <col min="3075" max="3075" width="14.44140625" style="3" customWidth="1"/>
    <col min="3076" max="3076" width="19.88671875" style="3" customWidth="1"/>
    <col min="3077" max="3318" width="9.109375" style="3" customWidth="1"/>
    <col min="3319" max="3320" width="1.33203125" style="3" customWidth="1"/>
    <col min="3321" max="3321" width="3.5546875" style="3"/>
    <col min="3322" max="3322" width="11.88671875" style="3" customWidth="1"/>
    <col min="3323" max="3323" width="12.44140625" style="3" customWidth="1"/>
    <col min="3324" max="3324" width="9" style="3" customWidth="1"/>
    <col min="3325" max="3325" width="7.44140625" style="3" customWidth="1"/>
    <col min="3326" max="3327" width="7.5546875" style="3" customWidth="1"/>
    <col min="3328" max="3328" width="15" style="3" customWidth="1"/>
    <col min="3329" max="3329" width="9.6640625" style="3" customWidth="1"/>
    <col min="3330" max="3330" width="14.5546875" style="3" customWidth="1"/>
    <col min="3331" max="3331" width="14.44140625" style="3" customWidth="1"/>
    <col min="3332" max="3332" width="19.88671875" style="3" customWidth="1"/>
    <col min="3333" max="3574" width="9.109375" style="3" customWidth="1"/>
    <col min="3575" max="3576" width="1.33203125" style="3" customWidth="1"/>
    <col min="3577" max="3577" width="3.5546875" style="3"/>
    <col min="3578" max="3578" width="11.88671875" style="3" customWidth="1"/>
    <col min="3579" max="3579" width="12.44140625" style="3" customWidth="1"/>
    <col min="3580" max="3580" width="9" style="3" customWidth="1"/>
    <col min="3581" max="3581" width="7.44140625" style="3" customWidth="1"/>
    <col min="3582" max="3583" width="7.5546875" style="3" customWidth="1"/>
    <col min="3584" max="3584" width="15" style="3" customWidth="1"/>
    <col min="3585" max="3585" width="9.6640625" style="3" customWidth="1"/>
    <col min="3586" max="3586" width="14.5546875" style="3" customWidth="1"/>
    <col min="3587" max="3587" width="14.44140625" style="3" customWidth="1"/>
    <col min="3588" max="3588" width="19.88671875" style="3" customWidth="1"/>
    <col min="3589" max="3830" width="9.109375" style="3" customWidth="1"/>
    <col min="3831" max="3832" width="1.33203125" style="3" customWidth="1"/>
    <col min="3833" max="3833" width="3.5546875" style="3"/>
    <col min="3834" max="3834" width="11.88671875" style="3" customWidth="1"/>
    <col min="3835" max="3835" width="12.44140625" style="3" customWidth="1"/>
    <col min="3836" max="3836" width="9" style="3" customWidth="1"/>
    <col min="3837" max="3837" width="7.44140625" style="3" customWidth="1"/>
    <col min="3838" max="3839" width="7.5546875" style="3" customWidth="1"/>
    <col min="3840" max="3840" width="15" style="3" customWidth="1"/>
    <col min="3841" max="3841" width="9.6640625" style="3" customWidth="1"/>
    <col min="3842" max="3842" width="14.5546875" style="3" customWidth="1"/>
    <col min="3843" max="3843" width="14.44140625" style="3" customWidth="1"/>
    <col min="3844" max="3844" width="19.88671875" style="3" customWidth="1"/>
    <col min="3845" max="4086" width="9.109375" style="3" customWidth="1"/>
    <col min="4087" max="4088" width="1.33203125" style="3" customWidth="1"/>
    <col min="4089" max="4089" width="3.5546875" style="3"/>
    <col min="4090" max="4090" width="11.88671875" style="3" customWidth="1"/>
    <col min="4091" max="4091" width="12.44140625" style="3" customWidth="1"/>
    <col min="4092" max="4092" width="9" style="3" customWidth="1"/>
    <col min="4093" max="4093" width="7.44140625" style="3" customWidth="1"/>
    <col min="4094" max="4095" width="7.5546875" style="3" customWidth="1"/>
    <col min="4096" max="4096" width="15" style="3" customWidth="1"/>
    <col min="4097" max="4097" width="9.6640625" style="3" customWidth="1"/>
    <col min="4098" max="4098" width="14.5546875" style="3" customWidth="1"/>
    <col min="4099" max="4099" width="14.44140625" style="3" customWidth="1"/>
    <col min="4100" max="4100" width="19.88671875" style="3" customWidth="1"/>
    <col min="4101" max="4342" width="9.109375" style="3" customWidth="1"/>
    <col min="4343" max="4344" width="1.33203125" style="3" customWidth="1"/>
    <col min="4345" max="4345" width="3.5546875" style="3"/>
    <col min="4346" max="4346" width="11.88671875" style="3" customWidth="1"/>
    <col min="4347" max="4347" width="12.44140625" style="3" customWidth="1"/>
    <col min="4348" max="4348" width="9" style="3" customWidth="1"/>
    <col min="4349" max="4349" width="7.44140625" style="3" customWidth="1"/>
    <col min="4350" max="4351" width="7.5546875" style="3" customWidth="1"/>
    <col min="4352" max="4352" width="15" style="3" customWidth="1"/>
    <col min="4353" max="4353" width="9.6640625" style="3" customWidth="1"/>
    <col min="4354" max="4354" width="14.5546875" style="3" customWidth="1"/>
    <col min="4355" max="4355" width="14.44140625" style="3" customWidth="1"/>
    <col min="4356" max="4356" width="19.88671875" style="3" customWidth="1"/>
    <col min="4357" max="4598" width="9.109375" style="3" customWidth="1"/>
    <col min="4599" max="4600" width="1.33203125" style="3" customWidth="1"/>
    <col min="4601" max="4601" width="3.5546875" style="3"/>
    <col min="4602" max="4602" width="11.88671875" style="3" customWidth="1"/>
    <col min="4603" max="4603" width="12.44140625" style="3" customWidth="1"/>
    <col min="4604" max="4604" width="9" style="3" customWidth="1"/>
    <col min="4605" max="4605" width="7.44140625" style="3" customWidth="1"/>
    <col min="4606" max="4607" width="7.5546875" style="3" customWidth="1"/>
    <col min="4608" max="4608" width="15" style="3" customWidth="1"/>
    <col min="4609" max="4609" width="9.6640625" style="3" customWidth="1"/>
    <col min="4610" max="4610" width="14.5546875" style="3" customWidth="1"/>
    <col min="4611" max="4611" width="14.44140625" style="3" customWidth="1"/>
    <col min="4612" max="4612" width="19.88671875" style="3" customWidth="1"/>
    <col min="4613" max="4854" width="9.109375" style="3" customWidth="1"/>
    <col min="4855" max="4856" width="1.33203125" style="3" customWidth="1"/>
    <col min="4857" max="4857" width="3.5546875" style="3"/>
    <col min="4858" max="4858" width="11.88671875" style="3" customWidth="1"/>
    <col min="4859" max="4859" width="12.44140625" style="3" customWidth="1"/>
    <col min="4860" max="4860" width="9" style="3" customWidth="1"/>
    <col min="4861" max="4861" width="7.44140625" style="3" customWidth="1"/>
    <col min="4862" max="4863" width="7.5546875" style="3" customWidth="1"/>
    <col min="4864" max="4864" width="15" style="3" customWidth="1"/>
    <col min="4865" max="4865" width="9.6640625" style="3" customWidth="1"/>
    <col min="4866" max="4866" width="14.5546875" style="3" customWidth="1"/>
    <col min="4867" max="4867" width="14.44140625" style="3" customWidth="1"/>
    <col min="4868" max="4868" width="19.88671875" style="3" customWidth="1"/>
    <col min="4869" max="5110" width="9.109375" style="3" customWidth="1"/>
    <col min="5111" max="5112" width="1.33203125" style="3" customWidth="1"/>
    <col min="5113" max="5113" width="3.5546875" style="3"/>
    <col min="5114" max="5114" width="11.88671875" style="3" customWidth="1"/>
    <col min="5115" max="5115" width="12.44140625" style="3" customWidth="1"/>
    <col min="5116" max="5116" width="9" style="3" customWidth="1"/>
    <col min="5117" max="5117" width="7.44140625" style="3" customWidth="1"/>
    <col min="5118" max="5119" width="7.5546875" style="3" customWidth="1"/>
    <col min="5120" max="5120" width="15" style="3" customWidth="1"/>
    <col min="5121" max="5121" width="9.6640625" style="3" customWidth="1"/>
    <col min="5122" max="5122" width="14.5546875" style="3" customWidth="1"/>
    <col min="5123" max="5123" width="14.44140625" style="3" customWidth="1"/>
    <col min="5124" max="5124" width="19.88671875" style="3" customWidth="1"/>
    <col min="5125" max="5366" width="9.109375" style="3" customWidth="1"/>
    <col min="5367" max="5368" width="1.33203125" style="3" customWidth="1"/>
    <col min="5369" max="5369" width="3.5546875" style="3"/>
    <col min="5370" max="5370" width="11.88671875" style="3" customWidth="1"/>
    <col min="5371" max="5371" width="12.44140625" style="3" customWidth="1"/>
    <col min="5372" max="5372" width="9" style="3" customWidth="1"/>
    <col min="5373" max="5373" width="7.44140625" style="3" customWidth="1"/>
    <col min="5374" max="5375" width="7.5546875" style="3" customWidth="1"/>
    <col min="5376" max="5376" width="15" style="3" customWidth="1"/>
    <col min="5377" max="5377" width="9.6640625" style="3" customWidth="1"/>
    <col min="5378" max="5378" width="14.5546875" style="3" customWidth="1"/>
    <col min="5379" max="5379" width="14.44140625" style="3" customWidth="1"/>
    <col min="5380" max="5380" width="19.88671875" style="3" customWidth="1"/>
    <col min="5381" max="5622" width="9.109375" style="3" customWidth="1"/>
    <col min="5623" max="5624" width="1.33203125" style="3" customWidth="1"/>
    <col min="5625" max="5625" width="3.5546875" style="3"/>
    <col min="5626" max="5626" width="11.88671875" style="3" customWidth="1"/>
    <col min="5627" max="5627" width="12.44140625" style="3" customWidth="1"/>
    <col min="5628" max="5628" width="9" style="3" customWidth="1"/>
    <col min="5629" max="5629" width="7.44140625" style="3" customWidth="1"/>
    <col min="5630" max="5631" width="7.5546875" style="3" customWidth="1"/>
    <col min="5632" max="5632" width="15" style="3" customWidth="1"/>
    <col min="5633" max="5633" width="9.6640625" style="3" customWidth="1"/>
    <col min="5634" max="5634" width="14.5546875" style="3" customWidth="1"/>
    <col min="5635" max="5635" width="14.44140625" style="3" customWidth="1"/>
    <col min="5636" max="5636" width="19.88671875" style="3" customWidth="1"/>
    <col min="5637" max="5878" width="9.109375" style="3" customWidth="1"/>
    <col min="5879" max="5880" width="1.33203125" style="3" customWidth="1"/>
    <col min="5881" max="5881" width="3.5546875" style="3"/>
    <col min="5882" max="5882" width="11.88671875" style="3" customWidth="1"/>
    <col min="5883" max="5883" width="12.44140625" style="3" customWidth="1"/>
    <col min="5884" max="5884" width="9" style="3" customWidth="1"/>
    <col min="5885" max="5885" width="7.44140625" style="3" customWidth="1"/>
    <col min="5886" max="5887" width="7.5546875" style="3" customWidth="1"/>
    <col min="5888" max="5888" width="15" style="3" customWidth="1"/>
    <col min="5889" max="5889" width="9.6640625" style="3" customWidth="1"/>
    <col min="5890" max="5890" width="14.5546875" style="3" customWidth="1"/>
    <col min="5891" max="5891" width="14.44140625" style="3" customWidth="1"/>
    <col min="5892" max="5892" width="19.88671875" style="3" customWidth="1"/>
    <col min="5893" max="6134" width="9.109375" style="3" customWidth="1"/>
    <col min="6135" max="6136" width="1.33203125" style="3" customWidth="1"/>
    <col min="6137" max="6137" width="3.5546875" style="3"/>
    <col min="6138" max="6138" width="11.88671875" style="3" customWidth="1"/>
    <col min="6139" max="6139" width="12.44140625" style="3" customWidth="1"/>
    <col min="6140" max="6140" width="9" style="3" customWidth="1"/>
    <col min="6141" max="6141" width="7.44140625" style="3" customWidth="1"/>
    <col min="6142" max="6143" width="7.5546875" style="3" customWidth="1"/>
    <col min="6144" max="6144" width="15" style="3" customWidth="1"/>
    <col min="6145" max="6145" width="9.6640625" style="3" customWidth="1"/>
    <col min="6146" max="6146" width="14.5546875" style="3" customWidth="1"/>
    <col min="6147" max="6147" width="14.44140625" style="3" customWidth="1"/>
    <col min="6148" max="6148" width="19.88671875" style="3" customWidth="1"/>
    <col min="6149" max="6390" width="9.109375" style="3" customWidth="1"/>
    <col min="6391" max="6392" width="1.33203125" style="3" customWidth="1"/>
    <col min="6393" max="6393" width="3.5546875" style="3"/>
    <col min="6394" max="6394" width="11.88671875" style="3" customWidth="1"/>
    <col min="6395" max="6395" width="12.44140625" style="3" customWidth="1"/>
    <col min="6396" max="6396" width="9" style="3" customWidth="1"/>
    <col min="6397" max="6397" width="7.44140625" style="3" customWidth="1"/>
    <col min="6398" max="6399" width="7.5546875" style="3" customWidth="1"/>
    <col min="6400" max="6400" width="15" style="3" customWidth="1"/>
    <col min="6401" max="6401" width="9.6640625" style="3" customWidth="1"/>
    <col min="6402" max="6402" width="14.5546875" style="3" customWidth="1"/>
    <col min="6403" max="6403" width="14.44140625" style="3" customWidth="1"/>
    <col min="6404" max="6404" width="19.88671875" style="3" customWidth="1"/>
    <col min="6405" max="6646" width="9.109375" style="3" customWidth="1"/>
    <col min="6647" max="6648" width="1.33203125" style="3" customWidth="1"/>
    <col min="6649" max="6649" width="3.5546875" style="3"/>
    <col min="6650" max="6650" width="11.88671875" style="3" customWidth="1"/>
    <col min="6651" max="6651" width="12.44140625" style="3" customWidth="1"/>
    <col min="6652" max="6652" width="9" style="3" customWidth="1"/>
    <col min="6653" max="6653" width="7.44140625" style="3" customWidth="1"/>
    <col min="6654" max="6655" width="7.5546875" style="3" customWidth="1"/>
    <col min="6656" max="6656" width="15" style="3" customWidth="1"/>
    <col min="6657" max="6657" width="9.6640625" style="3" customWidth="1"/>
    <col min="6658" max="6658" width="14.5546875" style="3" customWidth="1"/>
    <col min="6659" max="6659" width="14.44140625" style="3" customWidth="1"/>
    <col min="6660" max="6660" width="19.88671875" style="3" customWidth="1"/>
    <col min="6661" max="6902" width="9.109375" style="3" customWidth="1"/>
    <col min="6903" max="6904" width="1.33203125" style="3" customWidth="1"/>
    <col min="6905" max="6905" width="3.5546875" style="3"/>
    <col min="6906" max="6906" width="11.88671875" style="3" customWidth="1"/>
    <col min="6907" max="6907" width="12.44140625" style="3" customWidth="1"/>
    <col min="6908" max="6908" width="9" style="3" customWidth="1"/>
    <col min="6909" max="6909" width="7.44140625" style="3" customWidth="1"/>
    <col min="6910" max="6911" width="7.5546875" style="3" customWidth="1"/>
    <col min="6912" max="6912" width="15" style="3" customWidth="1"/>
    <col min="6913" max="6913" width="9.6640625" style="3" customWidth="1"/>
    <col min="6914" max="6914" width="14.5546875" style="3" customWidth="1"/>
    <col min="6915" max="6915" width="14.44140625" style="3" customWidth="1"/>
    <col min="6916" max="6916" width="19.88671875" style="3" customWidth="1"/>
    <col min="6917" max="7158" width="9.109375" style="3" customWidth="1"/>
    <col min="7159" max="7160" width="1.33203125" style="3" customWidth="1"/>
    <col min="7161" max="7161" width="3.5546875" style="3"/>
    <col min="7162" max="7162" width="11.88671875" style="3" customWidth="1"/>
    <col min="7163" max="7163" width="12.44140625" style="3" customWidth="1"/>
    <col min="7164" max="7164" width="9" style="3" customWidth="1"/>
    <col min="7165" max="7165" width="7.44140625" style="3" customWidth="1"/>
    <col min="7166" max="7167" width="7.5546875" style="3" customWidth="1"/>
    <col min="7168" max="7168" width="15" style="3" customWidth="1"/>
    <col min="7169" max="7169" width="9.6640625" style="3" customWidth="1"/>
    <col min="7170" max="7170" width="14.5546875" style="3" customWidth="1"/>
    <col min="7171" max="7171" width="14.44140625" style="3" customWidth="1"/>
    <col min="7172" max="7172" width="19.88671875" style="3" customWidth="1"/>
    <col min="7173" max="7414" width="9.109375" style="3" customWidth="1"/>
    <col min="7415" max="7416" width="1.33203125" style="3" customWidth="1"/>
    <col min="7417" max="7417" width="3.5546875" style="3"/>
    <col min="7418" max="7418" width="11.88671875" style="3" customWidth="1"/>
    <col min="7419" max="7419" width="12.44140625" style="3" customWidth="1"/>
    <col min="7420" max="7420" width="9" style="3" customWidth="1"/>
    <col min="7421" max="7421" width="7.44140625" style="3" customWidth="1"/>
    <col min="7422" max="7423" width="7.5546875" style="3" customWidth="1"/>
    <col min="7424" max="7424" width="15" style="3" customWidth="1"/>
    <col min="7425" max="7425" width="9.6640625" style="3" customWidth="1"/>
    <col min="7426" max="7426" width="14.5546875" style="3" customWidth="1"/>
    <col min="7427" max="7427" width="14.44140625" style="3" customWidth="1"/>
    <col min="7428" max="7428" width="19.88671875" style="3" customWidth="1"/>
    <col min="7429" max="7670" width="9.109375" style="3" customWidth="1"/>
    <col min="7671" max="7672" width="1.33203125" style="3" customWidth="1"/>
    <col min="7673" max="7673" width="3.5546875" style="3"/>
    <col min="7674" max="7674" width="11.88671875" style="3" customWidth="1"/>
    <col min="7675" max="7675" width="12.44140625" style="3" customWidth="1"/>
    <col min="7676" max="7676" width="9" style="3" customWidth="1"/>
    <col min="7677" max="7677" width="7.44140625" style="3" customWidth="1"/>
    <col min="7678" max="7679" width="7.5546875" style="3" customWidth="1"/>
    <col min="7680" max="7680" width="15" style="3" customWidth="1"/>
    <col min="7681" max="7681" width="9.6640625" style="3" customWidth="1"/>
    <col min="7682" max="7682" width="14.5546875" style="3" customWidth="1"/>
    <col min="7683" max="7683" width="14.44140625" style="3" customWidth="1"/>
    <col min="7684" max="7684" width="19.88671875" style="3" customWidth="1"/>
    <col min="7685" max="7926" width="9.109375" style="3" customWidth="1"/>
    <col min="7927" max="7928" width="1.33203125" style="3" customWidth="1"/>
    <col min="7929" max="7929" width="3.5546875" style="3"/>
    <col min="7930" max="7930" width="11.88671875" style="3" customWidth="1"/>
    <col min="7931" max="7931" width="12.44140625" style="3" customWidth="1"/>
    <col min="7932" max="7932" width="9" style="3" customWidth="1"/>
    <col min="7933" max="7933" width="7.44140625" style="3" customWidth="1"/>
    <col min="7934" max="7935" width="7.5546875" style="3" customWidth="1"/>
    <col min="7936" max="7936" width="15" style="3" customWidth="1"/>
    <col min="7937" max="7937" width="9.6640625" style="3" customWidth="1"/>
    <col min="7938" max="7938" width="14.5546875" style="3" customWidth="1"/>
    <col min="7939" max="7939" width="14.44140625" style="3" customWidth="1"/>
    <col min="7940" max="7940" width="19.88671875" style="3" customWidth="1"/>
    <col min="7941" max="8182" width="9.109375" style="3" customWidth="1"/>
    <col min="8183" max="8184" width="1.33203125" style="3" customWidth="1"/>
    <col min="8185" max="8185" width="3.5546875" style="3"/>
    <col min="8186" max="8186" width="11.88671875" style="3" customWidth="1"/>
    <col min="8187" max="8187" width="12.44140625" style="3" customWidth="1"/>
    <col min="8188" max="8188" width="9" style="3" customWidth="1"/>
    <col min="8189" max="8189" width="7.44140625" style="3" customWidth="1"/>
    <col min="8190" max="8191" width="7.5546875" style="3" customWidth="1"/>
    <col min="8192" max="8192" width="15" style="3" customWidth="1"/>
    <col min="8193" max="8193" width="9.6640625" style="3" customWidth="1"/>
    <col min="8194" max="8194" width="14.5546875" style="3" customWidth="1"/>
    <col min="8195" max="8195" width="14.44140625" style="3" customWidth="1"/>
    <col min="8196" max="8196" width="19.88671875" style="3" customWidth="1"/>
    <col min="8197" max="8438" width="9.109375" style="3" customWidth="1"/>
    <col min="8439" max="8440" width="1.33203125" style="3" customWidth="1"/>
    <col min="8441" max="8441" width="3.5546875" style="3"/>
    <col min="8442" max="8442" width="11.88671875" style="3" customWidth="1"/>
    <col min="8443" max="8443" width="12.44140625" style="3" customWidth="1"/>
    <col min="8444" max="8444" width="9" style="3" customWidth="1"/>
    <col min="8445" max="8445" width="7.44140625" style="3" customWidth="1"/>
    <col min="8446" max="8447" width="7.5546875" style="3" customWidth="1"/>
    <col min="8448" max="8448" width="15" style="3" customWidth="1"/>
    <col min="8449" max="8449" width="9.6640625" style="3" customWidth="1"/>
    <col min="8450" max="8450" width="14.5546875" style="3" customWidth="1"/>
    <col min="8451" max="8451" width="14.44140625" style="3" customWidth="1"/>
    <col min="8452" max="8452" width="19.88671875" style="3" customWidth="1"/>
    <col min="8453" max="8694" width="9.109375" style="3" customWidth="1"/>
    <col min="8695" max="8696" width="1.33203125" style="3" customWidth="1"/>
    <col min="8697" max="8697" width="3.5546875" style="3"/>
    <col min="8698" max="8698" width="11.88671875" style="3" customWidth="1"/>
    <col min="8699" max="8699" width="12.44140625" style="3" customWidth="1"/>
    <col min="8700" max="8700" width="9" style="3" customWidth="1"/>
    <col min="8701" max="8701" width="7.44140625" style="3" customWidth="1"/>
    <col min="8702" max="8703" width="7.5546875" style="3" customWidth="1"/>
    <col min="8704" max="8704" width="15" style="3" customWidth="1"/>
    <col min="8705" max="8705" width="9.6640625" style="3" customWidth="1"/>
    <col min="8706" max="8706" width="14.5546875" style="3" customWidth="1"/>
    <col min="8707" max="8707" width="14.44140625" style="3" customWidth="1"/>
    <col min="8708" max="8708" width="19.88671875" style="3" customWidth="1"/>
    <col min="8709" max="8950" width="9.109375" style="3" customWidth="1"/>
    <col min="8951" max="8952" width="1.33203125" style="3" customWidth="1"/>
    <col min="8953" max="8953" width="3.5546875" style="3"/>
    <col min="8954" max="8954" width="11.88671875" style="3" customWidth="1"/>
    <col min="8955" max="8955" width="12.44140625" style="3" customWidth="1"/>
    <col min="8956" max="8956" width="9" style="3" customWidth="1"/>
    <col min="8957" max="8957" width="7.44140625" style="3" customWidth="1"/>
    <col min="8958" max="8959" width="7.5546875" style="3" customWidth="1"/>
    <col min="8960" max="8960" width="15" style="3" customWidth="1"/>
    <col min="8961" max="8961" width="9.6640625" style="3" customWidth="1"/>
    <col min="8962" max="8962" width="14.5546875" style="3" customWidth="1"/>
    <col min="8963" max="8963" width="14.44140625" style="3" customWidth="1"/>
    <col min="8964" max="8964" width="19.88671875" style="3" customWidth="1"/>
    <col min="8965" max="9206" width="9.109375" style="3" customWidth="1"/>
    <col min="9207" max="9208" width="1.33203125" style="3" customWidth="1"/>
    <col min="9209" max="9209" width="3.5546875" style="3"/>
    <col min="9210" max="9210" width="11.88671875" style="3" customWidth="1"/>
    <col min="9211" max="9211" width="12.44140625" style="3" customWidth="1"/>
    <col min="9212" max="9212" width="9" style="3" customWidth="1"/>
    <col min="9213" max="9213" width="7.44140625" style="3" customWidth="1"/>
    <col min="9214" max="9215" width="7.5546875" style="3" customWidth="1"/>
    <col min="9216" max="9216" width="15" style="3" customWidth="1"/>
    <col min="9217" max="9217" width="9.6640625" style="3" customWidth="1"/>
    <col min="9218" max="9218" width="14.5546875" style="3" customWidth="1"/>
    <col min="9219" max="9219" width="14.44140625" style="3" customWidth="1"/>
    <col min="9220" max="9220" width="19.88671875" style="3" customWidth="1"/>
    <col min="9221" max="9462" width="9.109375" style="3" customWidth="1"/>
    <col min="9463" max="9464" width="1.33203125" style="3" customWidth="1"/>
    <col min="9465" max="9465" width="3.5546875" style="3"/>
    <col min="9466" max="9466" width="11.88671875" style="3" customWidth="1"/>
    <col min="9467" max="9467" width="12.44140625" style="3" customWidth="1"/>
    <col min="9468" max="9468" width="9" style="3" customWidth="1"/>
    <col min="9469" max="9469" width="7.44140625" style="3" customWidth="1"/>
    <col min="9470" max="9471" width="7.5546875" style="3" customWidth="1"/>
    <col min="9472" max="9472" width="15" style="3" customWidth="1"/>
    <col min="9473" max="9473" width="9.6640625" style="3" customWidth="1"/>
    <col min="9474" max="9474" width="14.5546875" style="3" customWidth="1"/>
    <col min="9475" max="9475" width="14.44140625" style="3" customWidth="1"/>
    <col min="9476" max="9476" width="19.88671875" style="3" customWidth="1"/>
    <col min="9477" max="9718" width="9.109375" style="3" customWidth="1"/>
    <col min="9719" max="9720" width="1.33203125" style="3" customWidth="1"/>
    <col min="9721" max="9721" width="3.5546875" style="3"/>
    <col min="9722" max="9722" width="11.88671875" style="3" customWidth="1"/>
    <col min="9723" max="9723" width="12.44140625" style="3" customWidth="1"/>
    <col min="9724" max="9724" width="9" style="3" customWidth="1"/>
    <col min="9725" max="9725" width="7.44140625" style="3" customWidth="1"/>
    <col min="9726" max="9727" width="7.5546875" style="3" customWidth="1"/>
    <col min="9728" max="9728" width="15" style="3" customWidth="1"/>
    <col min="9729" max="9729" width="9.6640625" style="3" customWidth="1"/>
    <col min="9730" max="9730" width="14.5546875" style="3" customWidth="1"/>
    <col min="9731" max="9731" width="14.44140625" style="3" customWidth="1"/>
    <col min="9732" max="9732" width="19.88671875" style="3" customWidth="1"/>
    <col min="9733" max="9974" width="9.109375" style="3" customWidth="1"/>
    <col min="9975" max="9976" width="1.33203125" style="3" customWidth="1"/>
    <col min="9977" max="9977" width="3.5546875" style="3"/>
    <col min="9978" max="9978" width="11.88671875" style="3" customWidth="1"/>
    <col min="9979" max="9979" width="12.44140625" style="3" customWidth="1"/>
    <col min="9980" max="9980" width="9" style="3" customWidth="1"/>
    <col min="9981" max="9981" width="7.44140625" style="3" customWidth="1"/>
    <col min="9982" max="9983" width="7.5546875" style="3" customWidth="1"/>
    <col min="9984" max="9984" width="15" style="3" customWidth="1"/>
    <col min="9985" max="9985" width="9.6640625" style="3" customWidth="1"/>
    <col min="9986" max="9986" width="14.5546875" style="3" customWidth="1"/>
    <col min="9987" max="9987" width="14.44140625" style="3" customWidth="1"/>
    <col min="9988" max="9988" width="19.88671875" style="3" customWidth="1"/>
    <col min="9989" max="10230" width="9.109375" style="3" customWidth="1"/>
    <col min="10231" max="10232" width="1.33203125" style="3" customWidth="1"/>
    <col min="10233" max="10233" width="3.5546875" style="3"/>
    <col min="10234" max="10234" width="11.88671875" style="3" customWidth="1"/>
    <col min="10235" max="10235" width="12.44140625" style="3" customWidth="1"/>
    <col min="10236" max="10236" width="9" style="3" customWidth="1"/>
    <col min="10237" max="10237" width="7.44140625" style="3" customWidth="1"/>
    <col min="10238" max="10239" width="7.5546875" style="3" customWidth="1"/>
    <col min="10240" max="10240" width="15" style="3" customWidth="1"/>
    <col min="10241" max="10241" width="9.6640625" style="3" customWidth="1"/>
    <col min="10242" max="10242" width="14.5546875" style="3" customWidth="1"/>
    <col min="10243" max="10243" width="14.44140625" style="3" customWidth="1"/>
    <col min="10244" max="10244" width="19.88671875" style="3" customWidth="1"/>
    <col min="10245" max="10486" width="9.109375" style="3" customWidth="1"/>
    <col min="10487" max="10488" width="1.33203125" style="3" customWidth="1"/>
    <col min="10489" max="10489" width="3.5546875" style="3"/>
    <col min="10490" max="10490" width="11.88671875" style="3" customWidth="1"/>
    <col min="10491" max="10491" width="12.44140625" style="3" customWidth="1"/>
    <col min="10492" max="10492" width="9" style="3" customWidth="1"/>
    <col min="10493" max="10493" width="7.44140625" style="3" customWidth="1"/>
    <col min="10494" max="10495" width="7.5546875" style="3" customWidth="1"/>
    <col min="10496" max="10496" width="15" style="3" customWidth="1"/>
    <col min="10497" max="10497" width="9.6640625" style="3" customWidth="1"/>
    <col min="10498" max="10498" width="14.5546875" style="3" customWidth="1"/>
    <col min="10499" max="10499" width="14.44140625" style="3" customWidth="1"/>
    <col min="10500" max="10500" width="19.88671875" style="3" customWidth="1"/>
    <col min="10501" max="10742" width="9.109375" style="3" customWidth="1"/>
    <col min="10743" max="10744" width="1.33203125" style="3" customWidth="1"/>
    <col min="10745" max="10745" width="3.5546875" style="3"/>
    <col min="10746" max="10746" width="11.88671875" style="3" customWidth="1"/>
    <col min="10747" max="10747" width="12.44140625" style="3" customWidth="1"/>
    <col min="10748" max="10748" width="9" style="3" customWidth="1"/>
    <col min="10749" max="10749" width="7.44140625" style="3" customWidth="1"/>
    <col min="10750" max="10751" width="7.5546875" style="3" customWidth="1"/>
    <col min="10752" max="10752" width="15" style="3" customWidth="1"/>
    <col min="10753" max="10753" width="9.6640625" style="3" customWidth="1"/>
    <col min="10754" max="10754" width="14.5546875" style="3" customWidth="1"/>
    <col min="10755" max="10755" width="14.44140625" style="3" customWidth="1"/>
    <col min="10756" max="10756" width="19.88671875" style="3" customWidth="1"/>
    <col min="10757" max="10998" width="9.109375" style="3" customWidth="1"/>
    <col min="10999" max="11000" width="1.33203125" style="3" customWidth="1"/>
    <col min="11001" max="11001" width="3.5546875" style="3"/>
    <col min="11002" max="11002" width="11.88671875" style="3" customWidth="1"/>
    <col min="11003" max="11003" width="12.44140625" style="3" customWidth="1"/>
    <col min="11004" max="11004" width="9" style="3" customWidth="1"/>
    <col min="11005" max="11005" width="7.44140625" style="3" customWidth="1"/>
    <col min="11006" max="11007" width="7.5546875" style="3" customWidth="1"/>
    <col min="11008" max="11008" width="15" style="3" customWidth="1"/>
    <col min="11009" max="11009" width="9.6640625" style="3" customWidth="1"/>
    <col min="11010" max="11010" width="14.5546875" style="3" customWidth="1"/>
    <col min="11011" max="11011" width="14.44140625" style="3" customWidth="1"/>
    <col min="11012" max="11012" width="19.88671875" style="3" customWidth="1"/>
    <col min="11013" max="11254" width="9.109375" style="3" customWidth="1"/>
    <col min="11255" max="11256" width="1.33203125" style="3" customWidth="1"/>
    <col min="11257" max="11257" width="3.5546875" style="3"/>
    <col min="11258" max="11258" width="11.88671875" style="3" customWidth="1"/>
    <col min="11259" max="11259" width="12.44140625" style="3" customWidth="1"/>
    <col min="11260" max="11260" width="9" style="3" customWidth="1"/>
    <col min="11261" max="11261" width="7.44140625" style="3" customWidth="1"/>
    <col min="11262" max="11263" width="7.5546875" style="3" customWidth="1"/>
    <col min="11264" max="11264" width="15" style="3" customWidth="1"/>
    <col min="11265" max="11265" width="9.6640625" style="3" customWidth="1"/>
    <col min="11266" max="11266" width="14.5546875" style="3" customWidth="1"/>
    <col min="11267" max="11267" width="14.44140625" style="3" customWidth="1"/>
    <col min="11268" max="11268" width="19.88671875" style="3" customWidth="1"/>
    <col min="11269" max="11510" width="9.109375" style="3" customWidth="1"/>
    <col min="11511" max="11512" width="1.33203125" style="3" customWidth="1"/>
    <col min="11513" max="11513" width="3.5546875" style="3"/>
    <col min="11514" max="11514" width="11.88671875" style="3" customWidth="1"/>
    <col min="11515" max="11515" width="12.44140625" style="3" customWidth="1"/>
    <col min="11516" max="11516" width="9" style="3" customWidth="1"/>
    <col min="11517" max="11517" width="7.44140625" style="3" customWidth="1"/>
    <col min="11518" max="11519" width="7.5546875" style="3" customWidth="1"/>
    <col min="11520" max="11520" width="15" style="3" customWidth="1"/>
    <col min="11521" max="11521" width="9.6640625" style="3" customWidth="1"/>
    <col min="11522" max="11522" width="14.5546875" style="3" customWidth="1"/>
    <col min="11523" max="11523" width="14.44140625" style="3" customWidth="1"/>
    <col min="11524" max="11524" width="19.88671875" style="3" customWidth="1"/>
    <col min="11525" max="11766" width="9.109375" style="3" customWidth="1"/>
    <col min="11767" max="11768" width="1.33203125" style="3" customWidth="1"/>
    <col min="11769" max="11769" width="3.5546875" style="3"/>
    <col min="11770" max="11770" width="11.88671875" style="3" customWidth="1"/>
    <col min="11771" max="11771" width="12.44140625" style="3" customWidth="1"/>
    <col min="11772" max="11772" width="9" style="3" customWidth="1"/>
    <col min="11773" max="11773" width="7.44140625" style="3" customWidth="1"/>
    <col min="11774" max="11775" width="7.5546875" style="3" customWidth="1"/>
    <col min="11776" max="11776" width="15" style="3" customWidth="1"/>
    <col min="11777" max="11777" width="9.6640625" style="3" customWidth="1"/>
    <col min="11778" max="11778" width="14.5546875" style="3" customWidth="1"/>
    <col min="11779" max="11779" width="14.44140625" style="3" customWidth="1"/>
    <col min="11780" max="11780" width="19.88671875" style="3" customWidth="1"/>
    <col min="11781" max="12022" width="9.109375" style="3" customWidth="1"/>
    <col min="12023" max="12024" width="1.33203125" style="3" customWidth="1"/>
    <col min="12025" max="12025" width="3.5546875" style="3"/>
    <col min="12026" max="12026" width="11.88671875" style="3" customWidth="1"/>
    <col min="12027" max="12027" width="12.44140625" style="3" customWidth="1"/>
    <col min="12028" max="12028" width="9" style="3" customWidth="1"/>
    <col min="12029" max="12029" width="7.44140625" style="3" customWidth="1"/>
    <col min="12030" max="12031" width="7.5546875" style="3" customWidth="1"/>
    <col min="12032" max="12032" width="15" style="3" customWidth="1"/>
    <col min="12033" max="12033" width="9.6640625" style="3" customWidth="1"/>
    <col min="12034" max="12034" width="14.5546875" style="3" customWidth="1"/>
    <col min="12035" max="12035" width="14.44140625" style="3" customWidth="1"/>
    <col min="12036" max="12036" width="19.88671875" style="3" customWidth="1"/>
    <col min="12037" max="12278" width="9.109375" style="3" customWidth="1"/>
    <col min="12279" max="12280" width="1.33203125" style="3" customWidth="1"/>
    <col min="12281" max="12281" width="3.5546875" style="3"/>
    <col min="12282" max="12282" width="11.88671875" style="3" customWidth="1"/>
    <col min="12283" max="12283" width="12.44140625" style="3" customWidth="1"/>
    <col min="12284" max="12284" width="9" style="3" customWidth="1"/>
    <col min="12285" max="12285" width="7.44140625" style="3" customWidth="1"/>
    <col min="12286" max="12287" width="7.5546875" style="3" customWidth="1"/>
    <col min="12288" max="12288" width="15" style="3" customWidth="1"/>
    <col min="12289" max="12289" width="9.6640625" style="3" customWidth="1"/>
    <col min="12290" max="12290" width="14.5546875" style="3" customWidth="1"/>
    <col min="12291" max="12291" width="14.44140625" style="3" customWidth="1"/>
    <col min="12292" max="12292" width="19.88671875" style="3" customWidth="1"/>
    <col min="12293" max="12534" width="9.109375" style="3" customWidth="1"/>
    <col min="12535" max="12536" width="1.33203125" style="3" customWidth="1"/>
    <col min="12537" max="12537" width="3.5546875" style="3"/>
    <col min="12538" max="12538" width="11.88671875" style="3" customWidth="1"/>
    <col min="12539" max="12539" width="12.44140625" style="3" customWidth="1"/>
    <col min="12540" max="12540" width="9" style="3" customWidth="1"/>
    <col min="12541" max="12541" width="7.44140625" style="3" customWidth="1"/>
    <col min="12542" max="12543" width="7.5546875" style="3" customWidth="1"/>
    <col min="12544" max="12544" width="15" style="3" customWidth="1"/>
    <col min="12545" max="12545" width="9.6640625" style="3" customWidth="1"/>
    <col min="12546" max="12546" width="14.5546875" style="3" customWidth="1"/>
    <col min="12547" max="12547" width="14.44140625" style="3" customWidth="1"/>
    <col min="12548" max="12548" width="19.88671875" style="3" customWidth="1"/>
    <col min="12549" max="12790" width="9.109375" style="3" customWidth="1"/>
    <col min="12791" max="12792" width="1.33203125" style="3" customWidth="1"/>
    <col min="12793" max="12793" width="3.5546875" style="3"/>
    <col min="12794" max="12794" width="11.88671875" style="3" customWidth="1"/>
    <col min="12795" max="12795" width="12.44140625" style="3" customWidth="1"/>
    <col min="12796" max="12796" width="9" style="3" customWidth="1"/>
    <col min="12797" max="12797" width="7.44140625" style="3" customWidth="1"/>
    <col min="12798" max="12799" width="7.5546875" style="3" customWidth="1"/>
    <col min="12800" max="12800" width="15" style="3" customWidth="1"/>
    <col min="12801" max="12801" width="9.6640625" style="3" customWidth="1"/>
    <col min="12802" max="12802" width="14.5546875" style="3" customWidth="1"/>
    <col min="12803" max="12803" width="14.44140625" style="3" customWidth="1"/>
    <col min="12804" max="12804" width="19.88671875" style="3" customWidth="1"/>
    <col min="12805" max="13046" width="9.109375" style="3" customWidth="1"/>
    <col min="13047" max="13048" width="1.33203125" style="3" customWidth="1"/>
    <col min="13049" max="13049" width="3.5546875" style="3"/>
    <col min="13050" max="13050" width="11.88671875" style="3" customWidth="1"/>
    <col min="13051" max="13051" width="12.44140625" style="3" customWidth="1"/>
    <col min="13052" max="13052" width="9" style="3" customWidth="1"/>
    <col min="13053" max="13053" width="7.44140625" style="3" customWidth="1"/>
    <col min="13054" max="13055" width="7.5546875" style="3" customWidth="1"/>
    <col min="13056" max="13056" width="15" style="3" customWidth="1"/>
    <col min="13057" max="13057" width="9.6640625" style="3" customWidth="1"/>
    <col min="13058" max="13058" width="14.5546875" style="3" customWidth="1"/>
    <col min="13059" max="13059" width="14.44140625" style="3" customWidth="1"/>
    <col min="13060" max="13060" width="19.88671875" style="3" customWidth="1"/>
    <col min="13061" max="13302" width="9.109375" style="3" customWidth="1"/>
    <col min="13303" max="13304" width="1.33203125" style="3" customWidth="1"/>
    <col min="13305" max="13305" width="3.5546875" style="3"/>
    <col min="13306" max="13306" width="11.88671875" style="3" customWidth="1"/>
    <col min="13307" max="13307" width="12.44140625" style="3" customWidth="1"/>
    <col min="13308" max="13308" width="9" style="3" customWidth="1"/>
    <col min="13309" max="13309" width="7.44140625" style="3" customWidth="1"/>
    <col min="13310" max="13311" width="7.5546875" style="3" customWidth="1"/>
    <col min="13312" max="13312" width="15" style="3" customWidth="1"/>
    <col min="13313" max="13313" width="9.6640625" style="3" customWidth="1"/>
    <col min="13314" max="13314" width="14.5546875" style="3" customWidth="1"/>
    <col min="13315" max="13315" width="14.44140625" style="3" customWidth="1"/>
    <col min="13316" max="13316" width="19.88671875" style="3" customWidth="1"/>
    <col min="13317" max="13558" width="9.109375" style="3" customWidth="1"/>
    <col min="13559" max="13560" width="1.33203125" style="3" customWidth="1"/>
    <col min="13561" max="13561" width="3.5546875" style="3"/>
    <col min="13562" max="13562" width="11.88671875" style="3" customWidth="1"/>
    <col min="13563" max="13563" width="12.44140625" style="3" customWidth="1"/>
    <col min="13564" max="13564" width="9" style="3" customWidth="1"/>
    <col min="13565" max="13565" width="7.44140625" style="3" customWidth="1"/>
    <col min="13566" max="13567" width="7.5546875" style="3" customWidth="1"/>
    <col min="13568" max="13568" width="15" style="3" customWidth="1"/>
    <col min="13569" max="13569" width="9.6640625" style="3" customWidth="1"/>
    <col min="13570" max="13570" width="14.5546875" style="3" customWidth="1"/>
    <col min="13571" max="13571" width="14.44140625" style="3" customWidth="1"/>
    <col min="13572" max="13572" width="19.88671875" style="3" customWidth="1"/>
    <col min="13573" max="13814" width="9.109375" style="3" customWidth="1"/>
    <col min="13815" max="13816" width="1.33203125" style="3" customWidth="1"/>
    <col min="13817" max="13817" width="3.5546875" style="3"/>
    <col min="13818" max="13818" width="11.88671875" style="3" customWidth="1"/>
    <col min="13819" max="13819" width="12.44140625" style="3" customWidth="1"/>
    <col min="13820" max="13820" width="9" style="3" customWidth="1"/>
    <col min="13821" max="13821" width="7.44140625" style="3" customWidth="1"/>
    <col min="13822" max="13823" width="7.5546875" style="3" customWidth="1"/>
    <col min="13824" max="13824" width="15" style="3" customWidth="1"/>
    <col min="13825" max="13825" width="9.6640625" style="3" customWidth="1"/>
    <col min="13826" max="13826" width="14.5546875" style="3" customWidth="1"/>
    <col min="13827" max="13827" width="14.44140625" style="3" customWidth="1"/>
    <col min="13828" max="13828" width="19.88671875" style="3" customWidth="1"/>
    <col min="13829" max="14070" width="9.109375" style="3" customWidth="1"/>
    <col min="14071" max="14072" width="1.33203125" style="3" customWidth="1"/>
    <col min="14073" max="14073" width="3.5546875" style="3"/>
    <col min="14074" max="14074" width="11.88671875" style="3" customWidth="1"/>
    <col min="14075" max="14075" width="12.44140625" style="3" customWidth="1"/>
    <col min="14076" max="14076" width="9" style="3" customWidth="1"/>
    <col min="14077" max="14077" width="7.44140625" style="3" customWidth="1"/>
    <col min="14078" max="14079" width="7.5546875" style="3" customWidth="1"/>
    <col min="14080" max="14080" width="15" style="3" customWidth="1"/>
    <col min="14081" max="14081" width="9.6640625" style="3" customWidth="1"/>
    <col min="14082" max="14082" width="14.5546875" style="3" customWidth="1"/>
    <col min="14083" max="14083" width="14.44140625" style="3" customWidth="1"/>
    <col min="14084" max="14084" width="19.88671875" style="3" customWidth="1"/>
    <col min="14085" max="14326" width="9.109375" style="3" customWidth="1"/>
    <col min="14327" max="14328" width="1.33203125" style="3" customWidth="1"/>
    <col min="14329" max="14329" width="3.5546875" style="3"/>
    <col min="14330" max="14330" width="11.88671875" style="3" customWidth="1"/>
    <col min="14331" max="14331" width="12.44140625" style="3" customWidth="1"/>
    <col min="14332" max="14332" width="9" style="3" customWidth="1"/>
    <col min="14333" max="14333" width="7.44140625" style="3" customWidth="1"/>
    <col min="14334" max="14335" width="7.5546875" style="3" customWidth="1"/>
    <col min="14336" max="14336" width="15" style="3" customWidth="1"/>
    <col min="14337" max="14337" width="9.6640625" style="3" customWidth="1"/>
    <col min="14338" max="14338" width="14.5546875" style="3" customWidth="1"/>
    <col min="14339" max="14339" width="14.44140625" style="3" customWidth="1"/>
    <col min="14340" max="14340" width="19.88671875" style="3" customWidth="1"/>
    <col min="14341" max="14582" width="9.109375" style="3" customWidth="1"/>
    <col min="14583" max="14584" width="1.33203125" style="3" customWidth="1"/>
    <col min="14585" max="14585" width="3.5546875" style="3"/>
    <col min="14586" max="14586" width="11.88671875" style="3" customWidth="1"/>
    <col min="14587" max="14587" width="12.44140625" style="3" customWidth="1"/>
    <col min="14588" max="14588" width="9" style="3" customWidth="1"/>
    <col min="14589" max="14589" width="7.44140625" style="3" customWidth="1"/>
    <col min="14590" max="14591" width="7.5546875" style="3" customWidth="1"/>
    <col min="14592" max="14592" width="15" style="3" customWidth="1"/>
    <col min="14593" max="14593" width="9.6640625" style="3" customWidth="1"/>
    <col min="14594" max="14594" width="14.5546875" style="3" customWidth="1"/>
    <col min="14595" max="14595" width="14.44140625" style="3" customWidth="1"/>
    <col min="14596" max="14596" width="19.88671875" style="3" customWidth="1"/>
    <col min="14597" max="14838" width="9.109375" style="3" customWidth="1"/>
    <col min="14839" max="14840" width="1.33203125" style="3" customWidth="1"/>
    <col min="14841" max="14841" width="3.5546875" style="3"/>
    <col min="14842" max="14842" width="11.88671875" style="3" customWidth="1"/>
    <col min="14843" max="14843" width="12.44140625" style="3" customWidth="1"/>
    <col min="14844" max="14844" width="9" style="3" customWidth="1"/>
    <col min="14845" max="14845" width="7.44140625" style="3" customWidth="1"/>
    <col min="14846" max="14847" width="7.5546875" style="3" customWidth="1"/>
    <col min="14848" max="14848" width="15" style="3" customWidth="1"/>
    <col min="14849" max="14849" width="9.6640625" style="3" customWidth="1"/>
    <col min="14850" max="14850" width="14.5546875" style="3" customWidth="1"/>
    <col min="14851" max="14851" width="14.44140625" style="3" customWidth="1"/>
    <col min="14852" max="14852" width="19.88671875" style="3" customWidth="1"/>
    <col min="14853" max="15094" width="9.109375" style="3" customWidth="1"/>
    <col min="15095" max="15096" width="1.33203125" style="3" customWidth="1"/>
    <col min="15097" max="15097" width="3.5546875" style="3"/>
    <col min="15098" max="15098" width="11.88671875" style="3" customWidth="1"/>
    <col min="15099" max="15099" width="12.44140625" style="3" customWidth="1"/>
    <col min="15100" max="15100" width="9" style="3" customWidth="1"/>
    <col min="15101" max="15101" width="7.44140625" style="3" customWidth="1"/>
    <col min="15102" max="15103" width="7.5546875" style="3" customWidth="1"/>
    <col min="15104" max="15104" width="15" style="3" customWidth="1"/>
    <col min="15105" max="15105" width="9.6640625" style="3" customWidth="1"/>
    <col min="15106" max="15106" width="14.5546875" style="3" customWidth="1"/>
    <col min="15107" max="15107" width="14.44140625" style="3" customWidth="1"/>
    <col min="15108" max="15108" width="19.88671875" style="3" customWidth="1"/>
    <col min="15109" max="15350" width="9.109375" style="3" customWidth="1"/>
    <col min="15351" max="15352" width="1.33203125" style="3" customWidth="1"/>
    <col min="15353" max="15353" width="3.5546875" style="3"/>
    <col min="15354" max="15354" width="11.88671875" style="3" customWidth="1"/>
    <col min="15355" max="15355" width="12.44140625" style="3" customWidth="1"/>
    <col min="15356" max="15356" width="9" style="3" customWidth="1"/>
    <col min="15357" max="15357" width="7.44140625" style="3" customWidth="1"/>
    <col min="15358" max="15359" width="7.5546875" style="3" customWidth="1"/>
    <col min="15360" max="15360" width="15" style="3" customWidth="1"/>
    <col min="15361" max="15361" width="9.6640625" style="3" customWidth="1"/>
    <col min="15362" max="15362" width="14.5546875" style="3" customWidth="1"/>
    <col min="15363" max="15363" width="14.44140625" style="3" customWidth="1"/>
    <col min="15364" max="15364" width="19.88671875" style="3" customWidth="1"/>
    <col min="15365" max="15606" width="9.109375" style="3" customWidth="1"/>
    <col min="15607" max="15608" width="1.33203125" style="3" customWidth="1"/>
    <col min="15609" max="15609" width="3.5546875" style="3"/>
    <col min="15610" max="15610" width="11.88671875" style="3" customWidth="1"/>
    <col min="15611" max="15611" width="12.44140625" style="3" customWidth="1"/>
    <col min="15612" max="15612" width="9" style="3" customWidth="1"/>
    <col min="15613" max="15613" width="7.44140625" style="3" customWidth="1"/>
    <col min="15614" max="15615" width="7.5546875" style="3" customWidth="1"/>
    <col min="15616" max="15616" width="15" style="3" customWidth="1"/>
    <col min="15617" max="15617" width="9.6640625" style="3" customWidth="1"/>
    <col min="15618" max="15618" width="14.5546875" style="3" customWidth="1"/>
    <col min="15619" max="15619" width="14.44140625" style="3" customWidth="1"/>
    <col min="15620" max="15620" width="19.88671875" style="3" customWidth="1"/>
    <col min="15621" max="15862" width="9.109375" style="3" customWidth="1"/>
    <col min="15863" max="15864" width="1.33203125" style="3" customWidth="1"/>
    <col min="15865" max="15865" width="3.5546875" style="3"/>
    <col min="15866" max="15866" width="11.88671875" style="3" customWidth="1"/>
    <col min="15867" max="15867" width="12.44140625" style="3" customWidth="1"/>
    <col min="15868" max="15868" width="9" style="3" customWidth="1"/>
    <col min="15869" max="15869" width="7.44140625" style="3" customWidth="1"/>
    <col min="15870" max="15871" width="7.5546875" style="3" customWidth="1"/>
    <col min="15872" max="15872" width="15" style="3" customWidth="1"/>
    <col min="15873" max="15873" width="9.6640625" style="3" customWidth="1"/>
    <col min="15874" max="15874" width="14.5546875" style="3" customWidth="1"/>
    <col min="15875" max="15875" width="14.44140625" style="3" customWidth="1"/>
    <col min="15876" max="15876" width="19.88671875" style="3" customWidth="1"/>
    <col min="15877" max="16118" width="9.109375" style="3" customWidth="1"/>
    <col min="16119" max="16120" width="1.33203125" style="3" customWidth="1"/>
    <col min="16121" max="16121" width="3.5546875" style="3"/>
    <col min="16122" max="16122" width="11.88671875" style="3" customWidth="1"/>
    <col min="16123" max="16123" width="12.44140625" style="3" customWidth="1"/>
    <col min="16124" max="16124" width="9" style="3" customWidth="1"/>
    <col min="16125" max="16125" width="7.44140625" style="3" customWidth="1"/>
    <col min="16126" max="16127" width="7.5546875" style="3" customWidth="1"/>
    <col min="16128" max="16128" width="15" style="3" customWidth="1"/>
    <col min="16129" max="16129" width="9.6640625" style="3" customWidth="1"/>
    <col min="16130" max="16130" width="14.5546875" style="3" customWidth="1"/>
    <col min="16131" max="16131" width="14.44140625" style="3" customWidth="1"/>
    <col min="16132" max="16132" width="19.88671875" style="3" customWidth="1"/>
    <col min="16133" max="16374" width="9.109375" style="3" customWidth="1"/>
    <col min="16375" max="16376" width="1.33203125" style="3" customWidth="1"/>
    <col min="16377" max="16384" width="3.5546875" style="3"/>
  </cols>
  <sheetData>
    <row r="1" spans="1:249">
      <c r="A1" s="1"/>
      <c r="B1" s="195"/>
      <c r="C1" s="786"/>
      <c r="D1" s="2"/>
    </row>
    <row r="2" spans="1:249" ht="15">
      <c r="A2" s="4"/>
      <c r="B2" s="196" t="s">
        <v>66</v>
      </c>
      <c r="C2" s="7"/>
    </row>
    <row r="3" spans="1:249" customFormat="1" ht="15.6">
      <c r="A3" s="4"/>
      <c r="B3" s="196"/>
      <c r="C3" s="7"/>
      <c r="D3" s="5"/>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row>
    <row r="4" spans="1:249" customFormat="1" ht="15.6">
      <c r="A4" s="4"/>
      <c r="B4" s="196" t="s">
        <v>67</v>
      </c>
      <c r="C4" s="7"/>
      <c r="D4" s="5"/>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row>
    <row r="5" spans="1:249">
      <c r="A5" s="4"/>
      <c r="B5" s="197"/>
      <c r="C5" s="7"/>
    </row>
    <row r="6" spans="1:249">
      <c r="A6" s="280"/>
      <c r="B6" s="198" t="s">
        <v>68</v>
      </c>
      <c r="C6" s="7"/>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row>
    <row r="7" spans="1:249">
      <c r="A7" s="4"/>
      <c r="B7" s="197"/>
      <c r="C7" s="7"/>
    </row>
    <row r="8" spans="1:249">
      <c r="A8" s="4">
        <v>1</v>
      </c>
      <c r="B8" s="907" t="s">
        <v>69</v>
      </c>
      <c r="C8" s="907"/>
    </row>
    <row r="9" spans="1:249">
      <c r="A9" s="4"/>
      <c r="B9" s="907" t="s">
        <v>70</v>
      </c>
      <c r="C9" s="907"/>
    </row>
    <row r="10" spans="1:249">
      <c r="A10" s="4"/>
      <c r="B10" s="907" t="s">
        <v>71</v>
      </c>
      <c r="C10" s="907"/>
    </row>
    <row r="11" spans="1:249">
      <c r="A11" s="4"/>
      <c r="B11" s="907" t="s">
        <v>72</v>
      </c>
      <c r="C11" s="907"/>
    </row>
    <row r="12" spans="1:249">
      <c r="A12" s="4"/>
      <c r="B12" s="907" t="s">
        <v>73</v>
      </c>
      <c r="C12" s="907"/>
    </row>
    <row r="13" spans="1:249">
      <c r="A13" s="4"/>
      <c r="B13" s="197" t="s">
        <v>74</v>
      </c>
      <c r="C13" s="7"/>
    </row>
    <row r="14" spans="1:249">
      <c r="A14" s="4"/>
      <c r="B14" s="197"/>
      <c r="C14" s="7"/>
    </row>
    <row r="15" spans="1:249">
      <c r="A15" s="4">
        <v>2</v>
      </c>
      <c r="B15" s="907" t="s">
        <v>75</v>
      </c>
      <c r="C15" s="907"/>
    </row>
    <row r="16" spans="1:249">
      <c r="A16" s="4"/>
      <c r="B16" s="907" t="s">
        <v>1449</v>
      </c>
      <c r="C16" s="907"/>
    </row>
    <row r="17" spans="1:3">
      <c r="A17" s="4"/>
      <c r="B17" s="197"/>
      <c r="C17" s="7"/>
    </row>
    <row r="18" spans="1:3">
      <c r="A18" s="4"/>
      <c r="B18" s="197"/>
      <c r="C18" s="7"/>
    </row>
    <row r="19" spans="1:3">
      <c r="A19" s="4">
        <v>3</v>
      </c>
      <c r="B19" s="907" t="s">
        <v>76</v>
      </c>
      <c r="C19" s="907"/>
    </row>
    <row r="20" spans="1:3">
      <c r="A20" s="4"/>
      <c r="B20" s="907" t="s">
        <v>1450</v>
      </c>
      <c r="C20" s="907"/>
    </row>
    <row r="21" spans="1:3">
      <c r="A21" s="4"/>
      <c r="B21" s="197"/>
      <c r="C21" s="7"/>
    </row>
    <row r="22" spans="1:3">
      <c r="A22" s="4">
        <v>4</v>
      </c>
      <c r="B22" s="907" t="s">
        <v>77</v>
      </c>
      <c r="C22" s="907"/>
    </row>
    <row r="23" spans="1:3">
      <c r="A23" s="4"/>
      <c r="B23" s="907" t="s">
        <v>1451</v>
      </c>
      <c r="C23" s="907"/>
    </row>
    <row r="24" spans="1:3">
      <c r="A24" s="4"/>
      <c r="B24" s="197"/>
      <c r="C24" s="7"/>
    </row>
    <row r="25" spans="1:3">
      <c r="A25" s="4">
        <v>5</v>
      </c>
      <c r="B25" s="907" t="s">
        <v>78</v>
      </c>
      <c r="C25" s="907"/>
    </row>
    <row r="26" spans="1:3">
      <c r="A26" s="4"/>
      <c r="B26" s="907" t="s">
        <v>1452</v>
      </c>
      <c r="C26" s="907"/>
    </row>
    <row r="27" spans="1:3">
      <c r="A27" s="4"/>
      <c r="B27" s="197"/>
      <c r="C27" s="7"/>
    </row>
    <row r="28" spans="1:3">
      <c r="A28" s="4">
        <v>6</v>
      </c>
      <c r="B28" s="907" t="s">
        <v>79</v>
      </c>
      <c r="C28" s="907"/>
    </row>
    <row r="29" spans="1:3">
      <c r="A29" s="4"/>
      <c r="B29" s="907" t="s">
        <v>80</v>
      </c>
      <c r="C29" s="907"/>
    </row>
    <row r="30" spans="1:3">
      <c r="A30" s="4"/>
      <c r="B30" s="907" t="s">
        <v>81</v>
      </c>
      <c r="C30" s="907"/>
    </row>
    <row r="31" spans="1:3">
      <c r="A31" s="4"/>
      <c r="B31" s="197"/>
      <c r="C31" s="7"/>
    </row>
    <row r="32" spans="1:3">
      <c r="A32" s="4">
        <v>7</v>
      </c>
      <c r="B32" s="907" t="s">
        <v>82</v>
      </c>
      <c r="C32" s="907"/>
    </row>
    <row r="33" spans="1:4">
      <c r="A33" s="4"/>
      <c r="B33" s="197"/>
      <c r="C33" s="7"/>
    </row>
    <row r="34" spans="1:4">
      <c r="A34" s="4">
        <v>8</v>
      </c>
      <c r="B34" s="907" t="s">
        <v>83</v>
      </c>
      <c r="C34" s="907"/>
    </row>
    <row r="35" spans="1:4">
      <c r="A35" s="4"/>
      <c r="B35" s="907" t="s">
        <v>84</v>
      </c>
      <c r="C35" s="907"/>
    </row>
    <row r="36" spans="1:4">
      <c r="A36" s="4"/>
      <c r="B36" s="197"/>
      <c r="C36" s="7"/>
    </row>
    <row r="37" spans="1:4">
      <c r="A37" s="4">
        <v>9</v>
      </c>
      <c r="B37" s="907" t="s">
        <v>85</v>
      </c>
      <c r="C37" s="907"/>
    </row>
    <row r="38" spans="1:4">
      <c r="A38" s="4"/>
      <c r="B38" s="907" t="s">
        <v>86</v>
      </c>
      <c r="C38" s="907"/>
    </row>
    <row r="39" spans="1:4">
      <c r="A39" s="4"/>
      <c r="B39" s="907" t="s">
        <v>87</v>
      </c>
      <c r="C39" s="907"/>
    </row>
    <row r="40" spans="1:4">
      <c r="A40" s="4"/>
      <c r="B40" s="197"/>
      <c r="C40" s="7"/>
    </row>
    <row r="41" spans="1:4">
      <c r="A41" s="4">
        <v>10</v>
      </c>
      <c r="B41" s="907" t="s">
        <v>88</v>
      </c>
      <c r="C41" s="907"/>
    </row>
    <row r="42" spans="1:4">
      <c r="A42" s="4"/>
      <c r="B42" s="197"/>
      <c r="C42" s="5"/>
    </row>
    <row r="43" spans="1:4">
      <c r="A43" s="4">
        <v>11</v>
      </c>
      <c r="B43" s="197" t="s">
        <v>89</v>
      </c>
      <c r="C43" s="5"/>
    </row>
    <row r="44" spans="1:4">
      <c r="A44" s="4"/>
      <c r="B44" s="197"/>
      <c r="C44" s="5"/>
    </row>
    <row r="45" spans="1:4">
      <c r="A45" s="1"/>
      <c r="B45" s="195"/>
      <c r="C45" s="2"/>
      <c r="D45" s="2"/>
    </row>
    <row r="46" spans="1:4">
      <c r="A46" s="4"/>
      <c r="B46" s="198" t="s">
        <v>90</v>
      </c>
      <c r="C46" s="7"/>
    </row>
    <row r="47" spans="1:4">
      <c r="A47" s="4"/>
      <c r="B47" s="198"/>
      <c r="C47" s="7"/>
    </row>
    <row r="48" spans="1:4">
      <c r="A48" s="4"/>
      <c r="B48" s="198" t="s">
        <v>91</v>
      </c>
      <c r="C48" s="7" t="s">
        <v>92</v>
      </c>
    </row>
    <row r="49" spans="1:3">
      <c r="A49" s="4"/>
      <c r="B49" s="198"/>
      <c r="C49" s="7"/>
    </row>
    <row r="50" spans="1:3">
      <c r="A50" s="4"/>
      <c r="B50" s="198" t="s">
        <v>93</v>
      </c>
      <c r="C50" s="7" t="s">
        <v>815</v>
      </c>
    </row>
    <row r="51" spans="1:3">
      <c r="A51" s="4"/>
      <c r="B51" s="197"/>
      <c r="C51" s="7"/>
    </row>
    <row r="52" spans="1:3">
      <c r="A52" s="4"/>
      <c r="B52" s="198" t="s">
        <v>94</v>
      </c>
      <c r="C52" s="7" t="s">
        <v>816</v>
      </c>
    </row>
    <row r="53" spans="1:3">
      <c r="A53" s="4"/>
    </row>
    <row r="54" spans="1:3">
      <c r="A54" s="4"/>
      <c r="B54" s="198" t="s">
        <v>95</v>
      </c>
      <c r="C54" s="7" t="s">
        <v>817</v>
      </c>
    </row>
    <row r="55" spans="1:3">
      <c r="A55" s="4"/>
    </row>
    <row r="56" spans="1:3">
      <c r="A56" s="4"/>
      <c r="B56" s="198" t="s">
        <v>477</v>
      </c>
      <c r="C56" s="7" t="s">
        <v>818</v>
      </c>
    </row>
    <row r="57" spans="1:3">
      <c r="A57" s="4"/>
      <c r="B57" s="198"/>
      <c r="C57" s="7"/>
    </row>
    <row r="58" spans="1:3">
      <c r="A58" s="4"/>
      <c r="B58" s="198" t="s">
        <v>478</v>
      </c>
      <c r="C58" s="3" t="s">
        <v>820</v>
      </c>
    </row>
    <row r="59" spans="1:3">
      <c r="A59" s="4"/>
      <c r="B59" s="198"/>
      <c r="C59" s="7"/>
    </row>
    <row r="60" spans="1:3">
      <c r="A60" s="4"/>
      <c r="B60" s="198" t="s">
        <v>479</v>
      </c>
      <c r="C60" s="3" t="s">
        <v>821</v>
      </c>
    </row>
    <row r="61" spans="1:3">
      <c r="A61" s="4"/>
      <c r="B61" s="198"/>
      <c r="C61" s="7"/>
    </row>
    <row r="62" spans="1:3">
      <c r="A62" s="4"/>
      <c r="B62" s="198" t="s">
        <v>822</v>
      </c>
      <c r="C62" s="3" t="s">
        <v>823</v>
      </c>
    </row>
    <row r="63" spans="1:3">
      <c r="A63" s="4"/>
      <c r="B63" s="198"/>
    </row>
    <row r="64" spans="1:3">
      <c r="A64" s="4"/>
      <c r="B64" s="198" t="s">
        <v>824</v>
      </c>
      <c r="C64" s="3" t="s">
        <v>825</v>
      </c>
    </row>
    <row r="65" spans="1:249">
      <c r="A65" s="4"/>
      <c r="B65" s="198"/>
      <c r="C65" s="7"/>
    </row>
    <row r="66" spans="1:249">
      <c r="A66" s="4"/>
      <c r="B66" s="198" t="s">
        <v>826</v>
      </c>
      <c r="C66" s="7" t="s">
        <v>784</v>
      </c>
    </row>
    <row r="67" spans="1:249">
      <c r="A67" s="4"/>
      <c r="B67" s="198"/>
      <c r="C67" s="7"/>
    </row>
    <row r="68" spans="1:249">
      <c r="A68" s="4"/>
      <c r="B68" s="198" t="s">
        <v>827</v>
      </c>
      <c r="C68" s="3" t="s">
        <v>828</v>
      </c>
    </row>
    <row r="69" spans="1:249">
      <c r="A69" s="4"/>
      <c r="B69" s="198"/>
      <c r="C69" s="7"/>
    </row>
    <row r="70" spans="1:249">
      <c r="A70" s="4"/>
      <c r="B70" s="198" t="s">
        <v>829</v>
      </c>
      <c r="C70" s="7" t="s">
        <v>994</v>
      </c>
    </row>
    <row r="71" spans="1:249">
      <c r="A71" s="4"/>
      <c r="B71" s="198"/>
      <c r="C71" s="7"/>
    </row>
    <row r="72" spans="1:249">
      <c r="A72" s="4"/>
      <c r="B72" s="198" t="s">
        <v>829</v>
      </c>
      <c r="C72" s="7" t="s">
        <v>830</v>
      </c>
    </row>
    <row r="73" spans="1:249">
      <c r="A73" s="9" t="s">
        <v>0</v>
      </c>
      <c r="B73" s="908" t="s">
        <v>1</v>
      </c>
      <c r="C73" s="909"/>
      <c r="D73" s="9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c r="FI73" s="10"/>
      <c r="FJ73" s="10"/>
      <c r="FK73" s="10"/>
      <c r="FL73" s="10"/>
      <c r="FM73" s="10"/>
      <c r="FN73" s="10"/>
      <c r="FO73" s="10"/>
      <c r="FP73" s="10"/>
      <c r="FQ73" s="10"/>
      <c r="FR73" s="10"/>
      <c r="FS73" s="10"/>
      <c r="FT73" s="10"/>
      <c r="FU73" s="10"/>
      <c r="FV73" s="10"/>
      <c r="FW73" s="10"/>
      <c r="FX73" s="10"/>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c r="HP73" s="10"/>
      <c r="HQ73" s="10"/>
      <c r="HR73" s="10"/>
      <c r="HS73" s="10"/>
      <c r="HT73" s="10"/>
      <c r="HU73" s="10"/>
      <c r="HV73" s="10"/>
      <c r="HW73" s="10"/>
      <c r="HX73" s="10"/>
      <c r="HY73" s="10"/>
      <c r="HZ73" s="10"/>
      <c r="IA73" s="10"/>
      <c r="IB73" s="10"/>
      <c r="IC73" s="10"/>
      <c r="ID73" s="10"/>
      <c r="IE73" s="10"/>
      <c r="IF73" s="10"/>
      <c r="IG73" s="10"/>
      <c r="IH73" s="10"/>
      <c r="II73" s="10"/>
      <c r="IJ73" s="10"/>
      <c r="IK73" s="10"/>
      <c r="IL73" s="10"/>
      <c r="IM73" s="10"/>
      <c r="IN73" s="10"/>
      <c r="IO73" s="10"/>
    </row>
    <row r="74" spans="1:249">
      <c r="A74" s="11"/>
      <c r="B74" s="200"/>
      <c r="C74" s="5"/>
    </row>
    <row r="75" spans="1:249">
      <c r="A75" s="11"/>
      <c r="B75" s="200"/>
      <c r="C75" s="5"/>
    </row>
    <row r="76" spans="1:249">
      <c r="A76" s="11"/>
      <c r="B76" s="201" t="s">
        <v>97</v>
      </c>
      <c r="C76" s="5"/>
    </row>
    <row r="77" spans="1:249">
      <c r="A77" s="11"/>
      <c r="B77" s="201"/>
      <c r="C77" s="5"/>
    </row>
    <row r="78" spans="1:249">
      <c r="A78" s="11"/>
      <c r="B78" s="201" t="s">
        <v>92</v>
      </c>
      <c r="C78" s="5"/>
    </row>
    <row r="79" spans="1:249">
      <c r="A79" s="11"/>
      <c r="B79" s="201"/>
      <c r="C79" s="5"/>
    </row>
    <row r="80" spans="1:249">
      <c r="A80" s="11"/>
      <c r="B80" s="201" t="s">
        <v>98</v>
      </c>
      <c r="C80" s="5"/>
    </row>
    <row r="81" spans="1:3">
      <c r="A81" s="11"/>
      <c r="B81" s="201"/>
      <c r="C81" s="5"/>
    </row>
    <row r="82" spans="1:3">
      <c r="A82" s="11">
        <v>1.1000000000000001</v>
      </c>
      <c r="B82" s="201" t="s">
        <v>99</v>
      </c>
      <c r="C82" s="5"/>
    </row>
    <row r="83" spans="1:3">
      <c r="A83" s="11"/>
      <c r="B83" s="200"/>
      <c r="C83" s="5"/>
    </row>
    <row r="84" spans="1:3">
      <c r="A84" s="11"/>
      <c r="B84" s="200" t="s">
        <v>100</v>
      </c>
      <c r="C84" s="12" t="s">
        <v>101</v>
      </c>
    </row>
    <row r="85" spans="1:3">
      <c r="A85" s="11"/>
      <c r="B85" s="200"/>
      <c r="C85" s="5"/>
    </row>
    <row r="86" spans="1:3">
      <c r="A86" s="11"/>
      <c r="B86" s="202"/>
      <c r="C86" s="5"/>
    </row>
    <row r="87" spans="1:3">
      <c r="A87" s="11"/>
      <c r="B87" s="202"/>
      <c r="C87" s="5"/>
    </row>
    <row r="88" spans="1:3" ht="27.6">
      <c r="A88" s="11"/>
      <c r="B88" s="202" t="s">
        <v>102</v>
      </c>
      <c r="C88" s="5"/>
    </row>
    <row r="89" spans="1:3" ht="27.6">
      <c r="A89" s="11"/>
      <c r="B89" s="202" t="s">
        <v>103</v>
      </c>
      <c r="C89" s="5"/>
    </row>
    <row r="90" spans="1:3">
      <c r="A90" s="11"/>
      <c r="B90" s="203" t="s">
        <v>104</v>
      </c>
      <c r="C90" s="5"/>
    </row>
    <row r="91" spans="1:3">
      <c r="A91" s="11"/>
      <c r="B91" s="203"/>
      <c r="C91" s="5"/>
    </row>
    <row r="92" spans="1:3">
      <c r="A92" s="11">
        <v>1.2</v>
      </c>
      <c r="B92" s="204" t="s">
        <v>105</v>
      </c>
      <c r="C92" s="5"/>
    </row>
    <row r="93" spans="1:3">
      <c r="A93" s="11"/>
      <c r="B93" s="202"/>
      <c r="C93" s="5"/>
    </row>
    <row r="94" spans="1:3" ht="27.6">
      <c r="A94" s="11"/>
      <c r="B94" s="202" t="s">
        <v>621</v>
      </c>
      <c r="C94" s="5"/>
    </row>
    <row r="95" spans="1:3">
      <c r="A95" s="11"/>
      <c r="B95" s="202"/>
      <c r="C95" s="5"/>
    </row>
    <row r="96" spans="1:3" ht="27.6">
      <c r="A96" s="11"/>
      <c r="B96" s="202" t="s">
        <v>106</v>
      </c>
      <c r="C96" s="5"/>
    </row>
    <row r="97" spans="1:3">
      <c r="A97" s="11"/>
      <c r="B97" s="202" t="s">
        <v>107</v>
      </c>
      <c r="C97" s="5"/>
    </row>
    <row r="98" spans="1:3">
      <c r="A98" s="11"/>
      <c r="B98" s="202"/>
      <c r="C98" s="5"/>
    </row>
    <row r="99" spans="1:3" ht="27.6">
      <c r="A99" s="11"/>
      <c r="B99" s="202" t="s">
        <v>108</v>
      </c>
      <c r="C99" s="5"/>
    </row>
    <row r="100" spans="1:3">
      <c r="A100" s="11"/>
      <c r="B100" s="202" t="s">
        <v>109</v>
      </c>
      <c r="C100" s="5"/>
    </row>
    <row r="101" spans="1:3">
      <c r="A101" s="11" t="s">
        <v>36</v>
      </c>
      <c r="B101" s="202"/>
      <c r="C101" s="5"/>
    </row>
    <row r="102" spans="1:3" ht="27.6">
      <c r="A102" s="11" t="s">
        <v>36</v>
      </c>
      <c r="B102" s="202" t="s">
        <v>110</v>
      </c>
      <c r="C102" s="5"/>
    </row>
    <row r="103" spans="1:3" ht="27.6">
      <c r="A103" s="11"/>
      <c r="B103" s="202" t="s">
        <v>111</v>
      </c>
      <c r="C103" s="5"/>
    </row>
    <row r="104" spans="1:3" ht="27.6">
      <c r="A104" s="11"/>
      <c r="B104" s="202" t="s">
        <v>112</v>
      </c>
      <c r="C104" s="5"/>
    </row>
    <row r="105" spans="1:3">
      <c r="A105" s="11"/>
      <c r="B105" s="202" t="s">
        <v>113</v>
      </c>
      <c r="C105" s="5"/>
    </row>
    <row r="106" spans="1:3">
      <c r="A106" s="11"/>
      <c r="B106" s="202"/>
      <c r="C106" s="5"/>
    </row>
    <row r="107" spans="1:3" ht="27.6">
      <c r="A107" s="11"/>
      <c r="B107" s="202" t="s">
        <v>114</v>
      </c>
      <c r="C107" s="5"/>
    </row>
    <row r="108" spans="1:3" ht="27.6">
      <c r="A108" s="11"/>
      <c r="B108" s="202" t="s">
        <v>115</v>
      </c>
      <c r="C108" s="5"/>
    </row>
    <row r="109" spans="1:3">
      <c r="A109" s="11"/>
      <c r="B109" s="202"/>
      <c r="C109" s="5"/>
    </row>
    <row r="110" spans="1:3" ht="27.6">
      <c r="A110" s="11"/>
      <c r="B110" s="202" t="s">
        <v>116</v>
      </c>
      <c r="C110" s="5"/>
    </row>
    <row r="111" spans="1:3" ht="27.6">
      <c r="A111" s="11"/>
      <c r="B111" s="202" t="s">
        <v>117</v>
      </c>
      <c r="C111" s="5"/>
    </row>
    <row r="112" spans="1:3" ht="27.6">
      <c r="A112" s="11"/>
      <c r="B112" s="202" t="s">
        <v>118</v>
      </c>
      <c r="C112" s="5"/>
    </row>
    <row r="113" spans="1:4">
      <c r="A113" s="11"/>
      <c r="B113" s="202" t="s">
        <v>119</v>
      </c>
      <c r="C113" s="5"/>
    </row>
    <row r="114" spans="1:4">
      <c r="A114" s="11"/>
      <c r="B114" s="202"/>
      <c r="C114" s="5"/>
    </row>
    <row r="115" spans="1:4">
      <c r="A115" s="11"/>
      <c r="B115" s="202"/>
      <c r="C115" s="5"/>
    </row>
    <row r="116" spans="1:4">
      <c r="A116" s="11"/>
      <c r="B116" s="202"/>
      <c r="C116" s="13"/>
      <c r="D116" s="13"/>
    </row>
    <row r="117" spans="1:4">
      <c r="A117" s="11"/>
      <c r="B117" s="13" t="s">
        <v>120</v>
      </c>
      <c r="C117" s="14" t="s">
        <v>53</v>
      </c>
      <c r="D117" s="3"/>
    </row>
    <row r="118" spans="1:4">
      <c r="A118" s="11"/>
      <c r="B118" s="3"/>
      <c r="C118" s="13"/>
      <c r="D118" s="15"/>
    </row>
    <row r="119" spans="1:4">
      <c r="A119" s="11"/>
      <c r="B119" s="202"/>
      <c r="C119" s="5"/>
    </row>
    <row r="120" spans="1:4">
      <c r="A120" s="4"/>
      <c r="B120" s="202"/>
      <c r="C120" s="5"/>
    </row>
    <row r="121" spans="1:4">
      <c r="A121" s="11"/>
      <c r="B121" s="203"/>
      <c r="C121" s="5"/>
    </row>
    <row r="122" spans="1:4">
      <c r="A122" s="11">
        <v>1.3</v>
      </c>
      <c r="B122" s="204" t="s">
        <v>121</v>
      </c>
      <c r="C122" s="5"/>
    </row>
    <row r="123" spans="1:4">
      <c r="A123" s="11"/>
      <c r="B123" s="201"/>
      <c r="C123" s="5"/>
    </row>
    <row r="124" spans="1:4">
      <c r="A124" s="11" t="s">
        <v>995</v>
      </c>
      <c r="B124" s="201" t="s">
        <v>122</v>
      </c>
      <c r="C124" s="5"/>
    </row>
    <row r="125" spans="1:4">
      <c r="A125" s="11"/>
      <c r="B125" s="200"/>
      <c r="C125" s="5"/>
    </row>
    <row r="126" spans="1:4" ht="27.6">
      <c r="A126" s="11"/>
      <c r="B126" s="200" t="s">
        <v>123</v>
      </c>
      <c r="C126" s="5"/>
    </row>
    <row r="127" spans="1:4" ht="27.6">
      <c r="A127" s="11"/>
      <c r="B127" s="200" t="s">
        <v>124</v>
      </c>
      <c r="C127" s="5"/>
    </row>
    <row r="128" spans="1:4" ht="27.6">
      <c r="A128" s="11"/>
      <c r="B128" s="200" t="s">
        <v>125</v>
      </c>
      <c r="C128" s="5"/>
    </row>
    <row r="129" spans="1:3" ht="27.6">
      <c r="A129" s="11"/>
      <c r="B129" s="200" t="s">
        <v>126</v>
      </c>
      <c r="C129" s="5"/>
    </row>
    <row r="130" spans="1:3">
      <c r="A130" s="11"/>
      <c r="B130" s="200" t="s">
        <v>127</v>
      </c>
      <c r="C130" s="5"/>
    </row>
    <row r="131" spans="1:3">
      <c r="A131" s="11"/>
      <c r="B131" s="200"/>
      <c r="C131" s="5"/>
    </row>
    <row r="132" spans="1:3">
      <c r="A132" s="11" t="s">
        <v>996</v>
      </c>
      <c r="B132" s="201" t="s">
        <v>128</v>
      </c>
      <c r="C132" s="5"/>
    </row>
    <row r="133" spans="1:3">
      <c r="A133" s="11"/>
      <c r="B133" s="200"/>
      <c r="C133" s="5"/>
    </row>
    <row r="134" spans="1:3" ht="27.6">
      <c r="A134" s="11"/>
      <c r="B134" s="200" t="s">
        <v>129</v>
      </c>
      <c r="C134" s="5"/>
    </row>
    <row r="135" spans="1:3">
      <c r="A135" s="11"/>
      <c r="B135" s="200" t="s">
        <v>130</v>
      </c>
      <c r="C135" s="5"/>
    </row>
    <row r="136" spans="1:3">
      <c r="A136" s="11"/>
      <c r="B136" s="200"/>
      <c r="C136" s="5"/>
    </row>
    <row r="137" spans="1:3">
      <c r="A137" s="11" t="s">
        <v>997</v>
      </c>
      <c r="B137" s="201" t="s">
        <v>131</v>
      </c>
      <c r="C137" s="5"/>
    </row>
    <row r="138" spans="1:3">
      <c r="A138" s="11"/>
      <c r="B138" s="200"/>
      <c r="C138" s="5"/>
    </row>
    <row r="139" spans="1:3" ht="27.6">
      <c r="A139" s="11"/>
      <c r="B139" s="200" t="s">
        <v>132</v>
      </c>
      <c r="C139" s="5"/>
    </row>
    <row r="140" spans="1:3">
      <c r="A140" s="11"/>
      <c r="B140" s="200"/>
      <c r="C140" s="5"/>
    </row>
    <row r="141" spans="1:3">
      <c r="A141" s="11"/>
      <c r="B141" s="200" t="s">
        <v>133</v>
      </c>
      <c r="C141" s="5" t="s">
        <v>134</v>
      </c>
    </row>
    <row r="142" spans="1:3">
      <c r="A142" s="11"/>
      <c r="B142" s="200"/>
      <c r="C142" s="5"/>
    </row>
    <row r="143" spans="1:3">
      <c r="A143" s="11" t="s">
        <v>135</v>
      </c>
      <c r="B143" s="200" t="s">
        <v>136</v>
      </c>
      <c r="C143" s="5" t="s">
        <v>137</v>
      </c>
    </row>
    <row r="144" spans="1:3">
      <c r="A144" s="11"/>
      <c r="B144" s="200"/>
      <c r="C144" s="5"/>
    </row>
    <row r="145" spans="1:3">
      <c r="A145" s="11" t="s">
        <v>135</v>
      </c>
      <c r="B145" s="200" t="s">
        <v>138</v>
      </c>
      <c r="C145" s="5" t="s">
        <v>139</v>
      </c>
    </row>
    <row r="146" spans="1:3">
      <c r="A146" s="11"/>
      <c r="B146" s="200"/>
      <c r="C146" s="5" t="s">
        <v>140</v>
      </c>
    </row>
    <row r="147" spans="1:3">
      <c r="A147" s="11"/>
      <c r="B147" s="200"/>
      <c r="C147" s="5"/>
    </row>
    <row r="148" spans="1:3">
      <c r="A148" s="11"/>
      <c r="B148" s="200" t="s">
        <v>141</v>
      </c>
      <c r="C148" s="5" t="s">
        <v>142</v>
      </c>
    </row>
    <row r="149" spans="1:3">
      <c r="A149" s="11"/>
      <c r="B149" s="200"/>
      <c r="C149" s="5"/>
    </row>
    <row r="150" spans="1:3">
      <c r="A150" s="11" t="s">
        <v>135</v>
      </c>
      <c r="B150" s="200" t="s">
        <v>143</v>
      </c>
      <c r="C150" s="5" t="s">
        <v>144</v>
      </c>
    </row>
    <row r="151" spans="1:3">
      <c r="A151" s="11"/>
      <c r="B151" s="200"/>
      <c r="C151" s="5"/>
    </row>
    <row r="152" spans="1:3">
      <c r="A152" s="11" t="s">
        <v>135</v>
      </c>
      <c r="B152" s="200" t="s">
        <v>145</v>
      </c>
      <c r="C152" s="5" t="s">
        <v>146</v>
      </c>
    </row>
    <row r="153" spans="1:3">
      <c r="A153" s="11"/>
      <c r="B153" s="200"/>
      <c r="C153" s="5"/>
    </row>
    <row r="154" spans="1:3">
      <c r="A154" s="11" t="s">
        <v>135</v>
      </c>
      <c r="B154" s="200" t="s">
        <v>147</v>
      </c>
      <c r="C154" s="5" t="s">
        <v>148</v>
      </c>
    </row>
    <row r="155" spans="1:3">
      <c r="A155" s="11"/>
      <c r="B155" s="200"/>
      <c r="C155" s="5"/>
    </row>
    <row r="156" spans="1:3">
      <c r="A156" s="11" t="s">
        <v>135</v>
      </c>
      <c r="B156" s="200" t="s">
        <v>149</v>
      </c>
      <c r="C156" s="5" t="s">
        <v>150</v>
      </c>
    </row>
    <row r="157" spans="1:3">
      <c r="A157" s="11"/>
      <c r="B157" s="200"/>
      <c r="C157" s="5"/>
    </row>
    <row r="158" spans="1:3">
      <c r="A158" s="11" t="s">
        <v>135</v>
      </c>
      <c r="B158" s="200" t="s">
        <v>151</v>
      </c>
      <c r="C158" s="5" t="s">
        <v>152</v>
      </c>
    </row>
    <row r="159" spans="1:3">
      <c r="A159" s="11"/>
      <c r="B159" s="200"/>
      <c r="C159" s="5"/>
    </row>
    <row r="160" spans="1:3">
      <c r="A160" s="11" t="s">
        <v>135</v>
      </c>
      <c r="B160" s="200" t="s">
        <v>153</v>
      </c>
      <c r="C160" s="5" t="s">
        <v>154</v>
      </c>
    </row>
    <row r="161" spans="1:3">
      <c r="A161" s="11"/>
      <c r="B161" s="200"/>
      <c r="C161" s="5"/>
    </row>
    <row r="162" spans="1:3">
      <c r="A162" s="11" t="s">
        <v>135</v>
      </c>
      <c r="B162" s="200" t="s">
        <v>155</v>
      </c>
      <c r="C162" s="5" t="s">
        <v>156</v>
      </c>
    </row>
    <row r="163" spans="1:3">
      <c r="A163" s="11"/>
      <c r="B163" s="200"/>
      <c r="C163" s="5"/>
    </row>
    <row r="164" spans="1:3">
      <c r="A164" s="11" t="s">
        <v>998</v>
      </c>
      <c r="B164" s="201" t="s">
        <v>157</v>
      </c>
      <c r="C164" s="5"/>
    </row>
    <row r="165" spans="1:3">
      <c r="A165" s="11"/>
      <c r="B165" s="200"/>
      <c r="C165" s="5"/>
    </row>
    <row r="166" spans="1:3" ht="27.6">
      <c r="A166" s="11"/>
      <c r="B166" s="200" t="s">
        <v>158</v>
      </c>
      <c r="C166" s="5"/>
    </row>
    <row r="167" spans="1:3" ht="27.6">
      <c r="A167" s="11"/>
      <c r="B167" s="200" t="s">
        <v>159</v>
      </c>
      <c r="C167" s="5"/>
    </row>
    <row r="168" spans="1:3" ht="27.6">
      <c r="A168" s="11"/>
      <c r="B168" s="200" t="s">
        <v>160</v>
      </c>
      <c r="C168" s="5"/>
    </row>
    <row r="169" spans="1:3" ht="27.6">
      <c r="A169" s="11"/>
      <c r="B169" s="200" t="s">
        <v>161</v>
      </c>
      <c r="C169" s="5"/>
    </row>
    <row r="170" spans="1:3" ht="27.6">
      <c r="A170" s="11" t="s">
        <v>135</v>
      </c>
      <c r="B170" s="200" t="s">
        <v>162</v>
      </c>
      <c r="C170" s="5"/>
    </row>
    <row r="171" spans="1:3" ht="27.6">
      <c r="A171" s="11"/>
      <c r="B171" s="200" t="s">
        <v>163</v>
      </c>
      <c r="C171" s="5"/>
    </row>
    <row r="172" spans="1:3">
      <c r="A172" s="11"/>
      <c r="B172" s="200" t="s">
        <v>164</v>
      </c>
      <c r="C172" s="5"/>
    </row>
    <row r="173" spans="1:3">
      <c r="A173" s="11"/>
      <c r="B173" s="200"/>
      <c r="C173" s="5"/>
    </row>
    <row r="174" spans="1:3">
      <c r="A174" s="11" t="s">
        <v>999</v>
      </c>
      <c r="B174" s="201" t="s">
        <v>165</v>
      </c>
      <c r="C174" s="5"/>
    </row>
    <row r="175" spans="1:3">
      <c r="A175" s="11"/>
      <c r="B175" s="200"/>
      <c r="C175" s="5"/>
    </row>
    <row r="176" spans="1:3" ht="27.6">
      <c r="A176" s="11"/>
      <c r="B176" s="200" t="s">
        <v>166</v>
      </c>
      <c r="C176" s="5"/>
    </row>
    <row r="177" spans="1:4" ht="27.6">
      <c r="A177" s="11"/>
      <c r="B177" s="200" t="s">
        <v>167</v>
      </c>
      <c r="C177" s="5"/>
    </row>
    <row r="178" spans="1:4" ht="27.6">
      <c r="A178" s="11"/>
      <c r="B178" s="200" t="s">
        <v>168</v>
      </c>
      <c r="C178" s="5"/>
    </row>
    <row r="179" spans="1:4" ht="27.6">
      <c r="A179" s="11"/>
      <c r="B179" s="200" t="s">
        <v>169</v>
      </c>
      <c r="C179" s="5"/>
    </row>
    <row r="180" spans="1:4" ht="27.6">
      <c r="A180" s="11"/>
      <c r="B180" s="200" t="s">
        <v>170</v>
      </c>
      <c r="C180" s="5"/>
    </row>
    <row r="181" spans="1:4">
      <c r="A181" s="11"/>
      <c r="B181" s="200" t="s">
        <v>171</v>
      </c>
      <c r="C181" s="5"/>
    </row>
    <row r="182" spans="1:4">
      <c r="A182" s="11"/>
      <c r="B182" s="200"/>
      <c r="C182" s="5"/>
    </row>
    <row r="183" spans="1:4">
      <c r="A183" s="11"/>
      <c r="B183" s="200"/>
      <c r="C183" s="5"/>
    </row>
    <row r="184" spans="1:4">
      <c r="A184" s="11"/>
      <c r="B184" s="13" t="s">
        <v>120</v>
      </c>
      <c r="C184" s="14" t="s">
        <v>53</v>
      </c>
      <c r="D184" s="3"/>
    </row>
    <row r="185" spans="1:4">
      <c r="A185" s="11"/>
      <c r="B185" s="5"/>
      <c r="C185" s="13"/>
      <c r="D185" s="3"/>
    </row>
    <row r="186" spans="1:4">
      <c r="A186" s="11"/>
      <c r="B186" s="205"/>
      <c r="C186" s="5"/>
    </row>
    <row r="187" spans="1:4">
      <c r="A187" s="11"/>
      <c r="B187" s="205"/>
      <c r="C187" s="5"/>
    </row>
    <row r="188" spans="1:4">
      <c r="A188" s="11" t="s">
        <v>1000</v>
      </c>
      <c r="B188" s="201" t="s">
        <v>172</v>
      </c>
      <c r="C188" s="5"/>
    </row>
    <row r="189" spans="1:4">
      <c r="A189" s="11"/>
      <c r="B189" s="200"/>
      <c r="C189" s="5"/>
    </row>
    <row r="190" spans="1:4" ht="27.6">
      <c r="A190" s="11"/>
      <c r="B190" s="200" t="s">
        <v>173</v>
      </c>
      <c r="C190" s="5"/>
    </row>
    <row r="191" spans="1:4" ht="27.6">
      <c r="A191" s="11"/>
      <c r="B191" s="200" t="s">
        <v>174</v>
      </c>
      <c r="C191" s="5"/>
    </row>
    <row r="192" spans="1:4" ht="27.6">
      <c r="A192" s="11"/>
      <c r="B192" s="200" t="s">
        <v>175</v>
      </c>
      <c r="C192" s="5"/>
    </row>
    <row r="193" spans="1:3">
      <c r="A193" s="11"/>
      <c r="B193" s="200" t="s">
        <v>176</v>
      </c>
      <c r="C193" s="5"/>
    </row>
    <row r="194" spans="1:3">
      <c r="A194" s="11"/>
      <c r="B194" s="200"/>
      <c r="C194" s="5"/>
    </row>
    <row r="195" spans="1:3" ht="27.6">
      <c r="A195" s="11"/>
      <c r="B195" s="200" t="s">
        <v>177</v>
      </c>
      <c r="C195" s="5"/>
    </row>
    <row r="196" spans="1:3" ht="27.6">
      <c r="A196" s="11"/>
      <c r="B196" s="200" t="s">
        <v>178</v>
      </c>
      <c r="C196" s="5"/>
    </row>
    <row r="197" spans="1:3">
      <c r="A197" s="11"/>
      <c r="B197" s="200"/>
      <c r="C197" s="5"/>
    </row>
    <row r="198" spans="1:3">
      <c r="A198" s="11" t="s">
        <v>1001</v>
      </c>
      <c r="B198" s="201" t="s">
        <v>179</v>
      </c>
      <c r="C198" s="5"/>
    </row>
    <row r="199" spans="1:3">
      <c r="A199" s="11"/>
      <c r="B199" s="200"/>
      <c r="C199" s="5"/>
    </row>
    <row r="200" spans="1:3" ht="27.6">
      <c r="A200" s="11"/>
      <c r="B200" s="200" t="s">
        <v>180</v>
      </c>
      <c r="C200" s="5"/>
    </row>
    <row r="201" spans="1:3" ht="27.6">
      <c r="A201" s="11"/>
      <c r="B201" s="200" t="s">
        <v>181</v>
      </c>
      <c r="C201" s="5"/>
    </row>
    <row r="202" spans="1:3" ht="27.6">
      <c r="A202" s="11"/>
      <c r="B202" s="200" t="s">
        <v>182</v>
      </c>
      <c r="C202" s="5"/>
    </row>
    <row r="203" spans="1:3" ht="27.6">
      <c r="A203" s="11"/>
      <c r="B203" s="200" t="s">
        <v>183</v>
      </c>
      <c r="C203" s="5"/>
    </row>
    <row r="204" spans="1:3" ht="27.6">
      <c r="A204" s="11"/>
      <c r="B204" s="200" t="s">
        <v>184</v>
      </c>
      <c r="C204" s="5"/>
    </row>
    <row r="205" spans="1:3" ht="27.6">
      <c r="A205" s="11"/>
      <c r="B205" s="200" t="s">
        <v>185</v>
      </c>
      <c r="C205" s="5"/>
    </row>
    <row r="206" spans="1:3">
      <c r="A206" s="11"/>
      <c r="B206" s="200"/>
      <c r="C206" s="5"/>
    </row>
    <row r="207" spans="1:3">
      <c r="A207" s="11" t="s">
        <v>1001</v>
      </c>
      <c r="B207" s="201" t="s">
        <v>186</v>
      </c>
      <c r="C207" s="5"/>
    </row>
    <row r="208" spans="1:3">
      <c r="A208" s="11"/>
      <c r="B208" s="200"/>
      <c r="C208" s="5"/>
    </row>
    <row r="209" spans="1:3" ht="27.6">
      <c r="A209" s="11"/>
      <c r="B209" s="200" t="s">
        <v>187</v>
      </c>
      <c r="C209" s="5"/>
    </row>
    <row r="210" spans="1:3" ht="27.6">
      <c r="A210" s="11"/>
      <c r="B210" s="200" t="s">
        <v>188</v>
      </c>
      <c r="C210" s="5"/>
    </row>
    <row r="211" spans="1:3">
      <c r="A211" s="11"/>
      <c r="B211" s="200" t="s">
        <v>189</v>
      </c>
      <c r="C211" s="5"/>
    </row>
    <row r="212" spans="1:3">
      <c r="A212" s="11"/>
      <c r="B212" s="200"/>
      <c r="C212" s="5"/>
    </row>
    <row r="213" spans="1:3">
      <c r="A213" s="11" t="s">
        <v>1002</v>
      </c>
      <c r="B213" s="201" t="s">
        <v>190</v>
      </c>
      <c r="C213" s="5"/>
    </row>
    <row r="214" spans="1:3">
      <c r="A214" s="11"/>
      <c r="B214" s="200"/>
      <c r="C214" s="5"/>
    </row>
    <row r="215" spans="1:3" ht="27.6">
      <c r="A215" s="11"/>
      <c r="B215" s="200" t="s">
        <v>191</v>
      </c>
      <c r="C215" s="5"/>
    </row>
    <row r="216" spans="1:3" ht="27.6">
      <c r="A216" s="11"/>
      <c r="B216" s="200" t="s">
        <v>192</v>
      </c>
      <c r="C216" s="5"/>
    </row>
    <row r="217" spans="1:3">
      <c r="A217" s="11"/>
      <c r="B217" s="200"/>
      <c r="C217" s="5"/>
    </row>
    <row r="218" spans="1:3" ht="27.6">
      <c r="A218" s="11"/>
      <c r="B218" s="200" t="s">
        <v>193</v>
      </c>
      <c r="C218" s="5"/>
    </row>
    <row r="219" spans="1:3" ht="27.6">
      <c r="A219" s="11"/>
      <c r="B219" s="200" t="s">
        <v>194</v>
      </c>
      <c r="C219" s="5"/>
    </row>
    <row r="220" spans="1:3" ht="27.6">
      <c r="A220" s="11"/>
      <c r="B220" s="200" t="s">
        <v>195</v>
      </c>
      <c r="C220" s="5"/>
    </row>
    <row r="221" spans="1:3" ht="27.6">
      <c r="A221" s="11"/>
      <c r="B221" s="200" t="s">
        <v>196</v>
      </c>
      <c r="C221" s="5"/>
    </row>
    <row r="222" spans="1:3" ht="27.6">
      <c r="A222" s="11"/>
      <c r="B222" s="200" t="s">
        <v>197</v>
      </c>
      <c r="C222" s="5"/>
    </row>
    <row r="223" spans="1:3">
      <c r="A223" s="11"/>
      <c r="B223" s="200" t="s">
        <v>198</v>
      </c>
      <c r="C223" s="5"/>
    </row>
    <row r="224" spans="1:3">
      <c r="A224" s="11"/>
      <c r="B224" s="200"/>
      <c r="C224" s="5"/>
    </row>
    <row r="225" spans="1:3">
      <c r="A225" s="11" t="s">
        <v>1003</v>
      </c>
      <c r="B225" s="201" t="s">
        <v>199</v>
      </c>
      <c r="C225" s="5"/>
    </row>
    <row r="226" spans="1:3">
      <c r="A226" s="11"/>
      <c r="B226" s="200"/>
      <c r="C226" s="5"/>
    </row>
    <row r="227" spans="1:3" ht="27.6">
      <c r="A227" s="11"/>
      <c r="B227" s="200" t="s">
        <v>200</v>
      </c>
      <c r="C227" s="5"/>
    </row>
    <row r="228" spans="1:3" ht="27.6">
      <c r="A228" s="11"/>
      <c r="B228" s="200" t="s">
        <v>201</v>
      </c>
      <c r="C228" s="5"/>
    </row>
    <row r="229" spans="1:3" ht="27.6">
      <c r="A229" s="11"/>
      <c r="B229" s="200" t="s">
        <v>202</v>
      </c>
      <c r="C229" s="5"/>
    </row>
    <row r="230" spans="1:3" ht="27.6">
      <c r="A230" s="11"/>
      <c r="B230" s="200" t="s">
        <v>203</v>
      </c>
      <c r="C230" s="5"/>
    </row>
    <row r="231" spans="1:3">
      <c r="A231" s="11"/>
      <c r="B231" s="200" t="s">
        <v>204</v>
      </c>
      <c r="C231" s="5"/>
    </row>
    <row r="232" spans="1:3">
      <c r="A232" s="11"/>
      <c r="B232" s="200"/>
      <c r="C232" s="5"/>
    </row>
    <row r="233" spans="1:3">
      <c r="A233" s="11" t="s">
        <v>1004</v>
      </c>
      <c r="B233" s="201" t="s">
        <v>205</v>
      </c>
      <c r="C233" s="5"/>
    </row>
    <row r="234" spans="1:3">
      <c r="A234" s="11"/>
      <c r="B234" s="200"/>
      <c r="C234" s="5"/>
    </row>
    <row r="235" spans="1:3" ht="27.6">
      <c r="A235" s="11"/>
      <c r="B235" s="200" t="s">
        <v>206</v>
      </c>
      <c r="C235" s="5"/>
    </row>
    <row r="236" spans="1:3">
      <c r="A236" s="11"/>
      <c r="B236" s="200" t="s">
        <v>207</v>
      </c>
      <c r="C236" s="5"/>
    </row>
    <row r="237" spans="1:3">
      <c r="A237" s="11"/>
      <c r="B237" s="200"/>
      <c r="C237" s="5"/>
    </row>
    <row r="238" spans="1:3">
      <c r="A238" s="11"/>
      <c r="B238" s="200"/>
      <c r="C238" s="5"/>
    </row>
    <row r="239" spans="1:3">
      <c r="A239" s="11"/>
      <c r="B239" s="200"/>
      <c r="C239" s="5"/>
    </row>
    <row r="240" spans="1:3">
      <c r="A240" s="11"/>
      <c r="B240" s="200"/>
      <c r="C240" s="5"/>
    </row>
    <row r="241" spans="1:4">
      <c r="A241" s="11"/>
      <c r="B241" s="200"/>
      <c r="C241" s="5"/>
    </row>
    <row r="242" spans="1:4">
      <c r="A242" s="11"/>
      <c r="B242" s="200"/>
      <c r="C242" s="5"/>
    </row>
    <row r="243" spans="1:4">
      <c r="A243" s="11"/>
      <c r="B243" s="200"/>
      <c r="C243" s="5"/>
    </row>
    <row r="244" spans="1:4">
      <c r="A244" s="11"/>
      <c r="B244" s="13" t="s">
        <v>120</v>
      </c>
      <c r="C244" s="14" t="s">
        <v>53</v>
      </c>
      <c r="D244" s="3"/>
    </row>
    <row r="245" spans="1:4">
      <c r="A245" s="11"/>
      <c r="B245" s="200"/>
      <c r="C245" s="5"/>
    </row>
    <row r="246" spans="1:4">
      <c r="A246" s="11"/>
      <c r="B246" s="200"/>
      <c r="C246" s="5"/>
    </row>
    <row r="247" spans="1:4">
      <c r="A247" s="11"/>
      <c r="B247" s="200"/>
      <c r="C247" s="5"/>
    </row>
    <row r="248" spans="1:4">
      <c r="A248" s="11">
        <v>1.4</v>
      </c>
      <c r="B248" s="201" t="s">
        <v>208</v>
      </c>
      <c r="C248" s="5"/>
    </row>
    <row r="249" spans="1:4">
      <c r="A249" s="11"/>
      <c r="B249" s="200"/>
      <c r="C249" s="5"/>
    </row>
    <row r="250" spans="1:4" ht="27.6">
      <c r="A250" s="11"/>
      <c r="B250" s="200" t="s">
        <v>209</v>
      </c>
      <c r="C250" s="5"/>
    </row>
    <row r="251" spans="1:4" ht="27.6">
      <c r="A251" s="11"/>
      <c r="B251" s="200" t="s">
        <v>210</v>
      </c>
      <c r="C251" s="5"/>
    </row>
    <row r="252" spans="1:4" ht="27.6">
      <c r="A252" s="11"/>
      <c r="B252" s="200" t="s">
        <v>211</v>
      </c>
      <c r="C252" s="5"/>
    </row>
    <row r="253" spans="1:4" ht="27.6">
      <c r="A253" s="11"/>
      <c r="B253" s="200" t="s">
        <v>212</v>
      </c>
      <c r="C253" s="5"/>
    </row>
    <row r="254" spans="1:4" ht="27.6">
      <c r="A254" s="11"/>
      <c r="B254" s="200" t="s">
        <v>213</v>
      </c>
      <c r="C254" s="5"/>
    </row>
    <row r="255" spans="1:4" ht="27.6">
      <c r="A255" s="11"/>
      <c r="B255" s="200" t="s">
        <v>214</v>
      </c>
      <c r="C255" s="5"/>
    </row>
    <row r="256" spans="1:4">
      <c r="A256" s="11"/>
      <c r="B256" s="200" t="s">
        <v>215</v>
      </c>
      <c r="C256" s="5"/>
    </row>
    <row r="257" spans="1:3">
      <c r="A257" s="11"/>
      <c r="B257" s="200"/>
      <c r="C257" s="5"/>
    </row>
    <row r="258" spans="1:3" ht="27.6">
      <c r="A258" s="11"/>
      <c r="B258" s="200" t="s">
        <v>216</v>
      </c>
      <c r="C258" s="5"/>
    </row>
    <row r="259" spans="1:3" ht="27.6">
      <c r="A259" s="11"/>
      <c r="B259" s="200" t="s">
        <v>217</v>
      </c>
      <c r="C259" s="5"/>
    </row>
    <row r="260" spans="1:3" ht="27.6">
      <c r="A260" s="11"/>
      <c r="B260" s="200" t="s">
        <v>218</v>
      </c>
      <c r="C260" s="5"/>
    </row>
    <row r="261" spans="1:3" ht="27.6">
      <c r="A261" s="11"/>
      <c r="B261" s="200" t="s">
        <v>219</v>
      </c>
      <c r="C261" s="5"/>
    </row>
    <row r="262" spans="1:3" ht="27.6">
      <c r="A262" s="11"/>
      <c r="B262" s="200" t="s">
        <v>220</v>
      </c>
      <c r="C262" s="5"/>
    </row>
    <row r="263" spans="1:3">
      <c r="A263" s="11"/>
      <c r="B263" s="200" t="s">
        <v>221</v>
      </c>
      <c r="C263" s="5"/>
    </row>
    <row r="264" spans="1:3">
      <c r="A264" s="11"/>
      <c r="B264" s="200"/>
      <c r="C264" s="5"/>
    </row>
    <row r="265" spans="1:3" ht="27.6">
      <c r="A265" s="11"/>
      <c r="B265" s="200" t="s">
        <v>222</v>
      </c>
      <c r="C265" s="5"/>
    </row>
    <row r="266" spans="1:3" ht="27.6">
      <c r="A266" s="11"/>
      <c r="B266" s="200" t="s">
        <v>223</v>
      </c>
      <c r="C266" s="5"/>
    </row>
    <row r="267" spans="1:3">
      <c r="A267" s="11"/>
      <c r="B267" s="200" t="s">
        <v>224</v>
      </c>
      <c r="C267" s="5"/>
    </row>
    <row r="268" spans="1:3">
      <c r="A268" s="11"/>
      <c r="B268" s="200"/>
      <c r="C268" s="5"/>
    </row>
    <row r="269" spans="1:3" ht="27.6">
      <c r="A269" s="11"/>
      <c r="B269" s="200" t="s">
        <v>225</v>
      </c>
      <c r="C269" s="5"/>
    </row>
    <row r="270" spans="1:3">
      <c r="A270" s="11"/>
      <c r="B270" s="200"/>
      <c r="C270" s="5"/>
    </row>
    <row r="271" spans="1:3">
      <c r="A271" s="11" t="s">
        <v>1005</v>
      </c>
      <c r="B271" s="201" t="s">
        <v>226</v>
      </c>
      <c r="C271" s="5"/>
    </row>
    <row r="272" spans="1:3">
      <c r="A272" s="11"/>
      <c r="B272" s="200"/>
      <c r="C272" s="5"/>
    </row>
    <row r="273" spans="1:3" ht="27.6">
      <c r="A273" s="11"/>
      <c r="B273" s="200" t="s">
        <v>227</v>
      </c>
      <c r="C273" s="5"/>
    </row>
    <row r="274" spans="1:3">
      <c r="A274" s="11"/>
      <c r="B274" s="200" t="s">
        <v>228</v>
      </c>
      <c r="C274" s="5"/>
    </row>
    <row r="275" spans="1:3">
      <c r="A275" s="11"/>
      <c r="B275" s="200"/>
      <c r="C275" s="5"/>
    </row>
    <row r="276" spans="1:3" ht="27.6">
      <c r="A276" s="11"/>
      <c r="B276" s="200" t="s">
        <v>229</v>
      </c>
      <c r="C276" s="5"/>
    </row>
    <row r="277" spans="1:3" ht="27.6">
      <c r="A277" s="11"/>
      <c r="B277" s="200" t="s">
        <v>230</v>
      </c>
      <c r="C277" s="5"/>
    </row>
    <row r="278" spans="1:3" ht="27.6">
      <c r="A278" s="11"/>
      <c r="B278" s="200" t="s">
        <v>231</v>
      </c>
      <c r="C278" s="5"/>
    </row>
    <row r="279" spans="1:3">
      <c r="A279" s="11"/>
      <c r="B279" s="200" t="s">
        <v>232</v>
      </c>
      <c r="C279" s="5"/>
    </row>
    <row r="280" spans="1:3">
      <c r="A280" s="11"/>
      <c r="B280" s="200"/>
      <c r="C280" s="5"/>
    </row>
    <row r="281" spans="1:3">
      <c r="A281" s="11" t="s">
        <v>1006</v>
      </c>
      <c r="B281" s="201" t="s">
        <v>233</v>
      </c>
      <c r="C281" s="5"/>
    </row>
    <row r="282" spans="1:3">
      <c r="A282" s="11"/>
      <c r="B282" s="200"/>
      <c r="C282" s="5"/>
    </row>
    <row r="283" spans="1:3" ht="27.6">
      <c r="A283" s="11"/>
      <c r="B283" s="200" t="s">
        <v>234</v>
      </c>
      <c r="C283" s="5"/>
    </row>
    <row r="284" spans="1:3" ht="27.6">
      <c r="A284" s="11"/>
      <c r="B284" s="200" t="s">
        <v>235</v>
      </c>
      <c r="C284" s="5"/>
    </row>
    <row r="285" spans="1:3" ht="27.6">
      <c r="A285" s="11"/>
      <c r="B285" s="200" t="s">
        <v>236</v>
      </c>
      <c r="C285" s="5"/>
    </row>
    <row r="286" spans="1:3" ht="27.6">
      <c r="A286" s="11"/>
      <c r="B286" s="200" t="s">
        <v>237</v>
      </c>
      <c r="C286" s="5"/>
    </row>
    <row r="287" spans="1:3">
      <c r="A287" s="11"/>
      <c r="B287" s="200"/>
      <c r="C287" s="5"/>
    </row>
    <row r="288" spans="1:3">
      <c r="A288" s="11" t="s">
        <v>1007</v>
      </c>
      <c r="B288" s="201" t="s">
        <v>238</v>
      </c>
      <c r="C288" s="5"/>
    </row>
    <row r="289" spans="1:4" ht="27.6">
      <c r="A289" s="11"/>
      <c r="B289" s="200" t="s">
        <v>239</v>
      </c>
      <c r="C289" s="5"/>
    </row>
    <row r="290" spans="1:4" ht="27.6">
      <c r="A290" s="11"/>
      <c r="B290" s="200" t="s">
        <v>240</v>
      </c>
      <c r="C290" s="5"/>
    </row>
    <row r="291" spans="1:4">
      <c r="A291" s="11"/>
      <c r="B291" s="200" t="s">
        <v>241</v>
      </c>
      <c r="C291" s="5"/>
    </row>
    <row r="292" spans="1:4">
      <c r="A292" s="11"/>
      <c r="B292" s="200"/>
      <c r="C292" s="5"/>
    </row>
    <row r="293" spans="1:4">
      <c r="A293" s="11"/>
      <c r="B293" s="200"/>
      <c r="C293" s="5"/>
    </row>
    <row r="294" spans="1:4" ht="27.6">
      <c r="A294" s="11"/>
      <c r="B294" s="200" t="s">
        <v>242</v>
      </c>
      <c r="C294" s="5"/>
    </row>
    <row r="295" spans="1:4" ht="27.6">
      <c r="A295" s="11"/>
      <c r="B295" s="200" t="s">
        <v>243</v>
      </c>
      <c r="C295" s="5"/>
    </row>
    <row r="296" spans="1:4">
      <c r="A296" s="11"/>
      <c r="B296" s="200"/>
      <c r="C296" s="5"/>
    </row>
    <row r="297" spans="1:4">
      <c r="A297" s="11"/>
      <c r="B297" s="200"/>
      <c r="C297" s="5"/>
    </row>
    <row r="298" spans="1:4">
      <c r="A298" s="11"/>
      <c r="B298" s="13" t="s">
        <v>120</v>
      </c>
      <c r="C298" s="14" t="s">
        <v>53</v>
      </c>
      <c r="D298" s="3"/>
    </row>
    <row r="299" spans="1:4">
      <c r="A299" s="11"/>
      <c r="B299" s="205"/>
      <c r="C299" s="5"/>
    </row>
    <row r="300" spans="1:4">
      <c r="A300" s="11"/>
      <c r="B300" s="205"/>
      <c r="C300" s="5"/>
    </row>
    <row r="301" spans="1:4">
      <c r="A301" s="11"/>
      <c r="B301" s="205"/>
      <c r="C301" s="5"/>
    </row>
    <row r="302" spans="1:4">
      <c r="A302" s="11" t="s">
        <v>1008</v>
      </c>
      <c r="B302" s="201" t="s">
        <v>244</v>
      </c>
      <c r="C302" s="5"/>
    </row>
    <row r="303" spans="1:4">
      <c r="A303" s="11"/>
      <c r="B303" s="200"/>
      <c r="C303" s="5"/>
    </row>
    <row r="304" spans="1:4" ht="27.6">
      <c r="A304" s="11"/>
      <c r="B304" s="200" t="s">
        <v>245</v>
      </c>
      <c r="C304" s="5"/>
    </row>
    <row r="305" spans="1:249">
      <c r="A305" s="11"/>
      <c r="B305" s="200" t="s">
        <v>246</v>
      </c>
      <c r="C305" s="5"/>
    </row>
    <row r="306" spans="1:249">
      <c r="A306" s="11"/>
      <c r="B306" s="200"/>
      <c r="C306" s="5"/>
    </row>
    <row r="307" spans="1:249" ht="27.6">
      <c r="A307" s="16"/>
      <c r="B307" s="200" t="s">
        <v>247</v>
      </c>
      <c r="C307" s="17"/>
      <c r="D307" s="17"/>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18"/>
      <c r="BB307" s="18"/>
      <c r="BC307" s="18"/>
      <c r="BD307" s="18"/>
      <c r="BE307" s="18"/>
      <c r="BF307" s="18"/>
      <c r="BG307" s="18"/>
      <c r="BH307" s="18"/>
      <c r="BI307" s="18"/>
      <c r="BJ307" s="18"/>
      <c r="BK307" s="18"/>
      <c r="BL307" s="18"/>
      <c r="BM307" s="18"/>
      <c r="BN307" s="18"/>
      <c r="BO307" s="18"/>
      <c r="BP307" s="18"/>
      <c r="BQ307" s="18"/>
      <c r="BR307" s="18"/>
      <c r="BS307" s="18"/>
      <c r="BT307" s="18"/>
      <c r="BU307" s="18"/>
      <c r="BV307" s="18"/>
      <c r="BW307" s="18"/>
      <c r="BX307" s="18"/>
      <c r="BY307" s="18"/>
      <c r="BZ307" s="18"/>
      <c r="CA307" s="18"/>
      <c r="CB307" s="18"/>
      <c r="CC307" s="18"/>
      <c r="CD307" s="18"/>
      <c r="CE307" s="18"/>
      <c r="CF307" s="18"/>
      <c r="CG307" s="18"/>
      <c r="CH307" s="18"/>
      <c r="CI307" s="18"/>
      <c r="CJ307" s="18"/>
      <c r="CK307" s="18"/>
      <c r="CL307" s="18"/>
      <c r="CM307" s="18"/>
      <c r="CN307" s="18"/>
      <c r="CO307" s="18"/>
      <c r="CP307" s="18"/>
      <c r="CQ307" s="18"/>
      <c r="CR307" s="18"/>
      <c r="CS307" s="18"/>
      <c r="CT307" s="18"/>
      <c r="CU307" s="18"/>
      <c r="CV307" s="18"/>
      <c r="CW307" s="18"/>
      <c r="CX307" s="18"/>
      <c r="CY307" s="18"/>
      <c r="CZ307" s="18"/>
      <c r="DA307" s="18"/>
      <c r="DB307" s="18"/>
      <c r="DC307" s="18"/>
      <c r="DD307" s="18"/>
      <c r="DE307" s="18"/>
      <c r="DF307" s="18"/>
      <c r="DG307" s="18"/>
      <c r="DH307" s="18"/>
      <c r="DI307" s="18"/>
      <c r="DJ307" s="18"/>
      <c r="DK307" s="18"/>
      <c r="DL307" s="18"/>
      <c r="DM307" s="18"/>
      <c r="DN307" s="18"/>
      <c r="DO307" s="18"/>
      <c r="DP307" s="18"/>
      <c r="DQ307" s="18"/>
      <c r="DR307" s="18"/>
      <c r="DS307" s="18"/>
      <c r="DT307" s="18"/>
      <c r="DU307" s="18"/>
      <c r="DV307" s="18"/>
      <c r="DW307" s="18"/>
      <c r="DX307" s="18"/>
      <c r="DY307" s="18"/>
      <c r="DZ307" s="18"/>
      <c r="EA307" s="18"/>
      <c r="EB307" s="18"/>
      <c r="EC307" s="18"/>
      <c r="ED307" s="18"/>
      <c r="EE307" s="18"/>
      <c r="EF307" s="18"/>
      <c r="EG307" s="18"/>
      <c r="EH307" s="18"/>
      <c r="EI307" s="18"/>
      <c r="EJ307" s="18"/>
      <c r="EK307" s="18"/>
      <c r="EL307" s="18"/>
      <c r="EM307" s="18"/>
      <c r="EN307" s="18"/>
      <c r="EO307" s="18"/>
      <c r="EP307" s="18"/>
      <c r="EQ307" s="18"/>
      <c r="ER307" s="18"/>
      <c r="ES307" s="18"/>
      <c r="ET307" s="18"/>
      <c r="EU307" s="18"/>
      <c r="EV307" s="18"/>
      <c r="EW307" s="18"/>
      <c r="EX307" s="18"/>
      <c r="EY307" s="18"/>
      <c r="EZ307" s="18"/>
      <c r="FA307" s="18"/>
      <c r="FB307" s="18"/>
      <c r="FC307" s="18"/>
      <c r="FD307" s="18"/>
      <c r="FE307" s="18"/>
      <c r="FF307" s="18"/>
      <c r="FG307" s="18"/>
      <c r="FH307" s="18"/>
      <c r="FI307" s="18"/>
      <c r="FJ307" s="18"/>
      <c r="FK307" s="18"/>
      <c r="FL307" s="18"/>
      <c r="FM307" s="18"/>
      <c r="FN307" s="18"/>
      <c r="FO307" s="18"/>
      <c r="FP307" s="18"/>
      <c r="FQ307" s="18"/>
      <c r="FR307" s="18"/>
      <c r="FS307" s="18"/>
      <c r="FT307" s="18"/>
      <c r="FU307" s="18"/>
      <c r="FV307" s="18"/>
      <c r="FW307" s="18"/>
      <c r="FX307" s="18"/>
      <c r="FY307" s="18"/>
      <c r="FZ307" s="18"/>
      <c r="GA307" s="18"/>
      <c r="GB307" s="18"/>
      <c r="GC307" s="18"/>
      <c r="GD307" s="18"/>
      <c r="GE307" s="18"/>
      <c r="GF307" s="18"/>
      <c r="GG307" s="18"/>
      <c r="GH307" s="18"/>
      <c r="GI307" s="18"/>
      <c r="GJ307" s="18"/>
      <c r="GK307" s="18"/>
      <c r="GL307" s="18"/>
      <c r="GM307" s="18"/>
      <c r="GN307" s="18"/>
      <c r="GO307" s="18"/>
      <c r="GP307" s="18"/>
      <c r="GQ307" s="18"/>
      <c r="GR307" s="18"/>
      <c r="GS307" s="18"/>
      <c r="GT307" s="18"/>
      <c r="GU307" s="18"/>
      <c r="GV307" s="18"/>
      <c r="GW307" s="18"/>
      <c r="GX307" s="18"/>
      <c r="GY307" s="18"/>
      <c r="GZ307" s="18"/>
      <c r="HA307" s="18"/>
      <c r="HB307" s="18"/>
      <c r="HC307" s="18"/>
      <c r="HD307" s="18"/>
      <c r="HE307" s="18"/>
      <c r="HF307" s="18"/>
      <c r="HG307" s="18"/>
      <c r="HH307" s="18"/>
      <c r="HI307" s="18"/>
      <c r="HJ307" s="18"/>
      <c r="HK307" s="18"/>
      <c r="HL307" s="18"/>
      <c r="HM307" s="18"/>
      <c r="HN307" s="18"/>
      <c r="HO307" s="18"/>
      <c r="HP307" s="18"/>
      <c r="HQ307" s="18"/>
      <c r="HR307" s="18"/>
      <c r="HS307" s="18"/>
      <c r="HT307" s="18"/>
      <c r="HU307" s="18"/>
      <c r="HV307" s="18"/>
      <c r="HW307" s="18"/>
      <c r="HX307" s="18"/>
      <c r="HY307" s="18"/>
      <c r="HZ307" s="18"/>
      <c r="IA307" s="18"/>
      <c r="IB307" s="18"/>
      <c r="IC307" s="18"/>
      <c r="ID307" s="18"/>
      <c r="IE307" s="18"/>
      <c r="IF307" s="18"/>
      <c r="IG307" s="18"/>
      <c r="IH307" s="18"/>
      <c r="II307" s="18"/>
      <c r="IJ307" s="18"/>
      <c r="IK307" s="18"/>
      <c r="IL307" s="18"/>
      <c r="IM307" s="18"/>
      <c r="IN307" s="18"/>
      <c r="IO307" s="18"/>
    </row>
    <row r="308" spans="1:249" ht="27.6">
      <c r="A308" s="11"/>
      <c r="B308" s="200" t="s">
        <v>248</v>
      </c>
      <c r="C308" s="5"/>
    </row>
    <row r="309" spans="1:249" ht="27.6">
      <c r="A309" s="11"/>
      <c r="B309" s="200" t="s">
        <v>249</v>
      </c>
      <c r="C309" s="5"/>
    </row>
    <row r="310" spans="1:249" customFormat="1" ht="14.4">
      <c r="A310" s="11"/>
      <c r="B310" s="200"/>
      <c r="C310" s="5"/>
      <c r="D310" s="5"/>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3"/>
      <c r="DB310" s="3"/>
      <c r="DC310" s="3"/>
      <c r="DD310" s="3"/>
      <c r="DE310" s="3"/>
      <c r="DF310" s="3"/>
      <c r="DG310" s="3"/>
      <c r="DH310" s="3"/>
      <c r="DI310" s="3"/>
      <c r="DJ310" s="3"/>
      <c r="DK310" s="3"/>
      <c r="DL310" s="3"/>
      <c r="DM310" s="3"/>
      <c r="DN310" s="3"/>
      <c r="DO310" s="3"/>
      <c r="DP310" s="3"/>
      <c r="DQ310" s="3"/>
      <c r="DR310" s="3"/>
      <c r="DS310" s="3"/>
      <c r="DT310" s="3"/>
      <c r="DU310" s="3"/>
      <c r="DV310" s="3"/>
      <c r="DW310" s="3"/>
      <c r="DX310" s="3"/>
      <c r="DY310" s="3"/>
      <c r="DZ310" s="3"/>
      <c r="EA310" s="3"/>
      <c r="EB310" s="3"/>
      <c r="EC310" s="3"/>
      <c r="ED310" s="3"/>
      <c r="EE310" s="3"/>
      <c r="EF310" s="3"/>
      <c r="EG310" s="3"/>
      <c r="EH310" s="3"/>
      <c r="EI310" s="3"/>
      <c r="EJ310" s="3"/>
      <c r="EK310" s="3"/>
      <c r="EL310" s="3"/>
      <c r="EM310" s="3"/>
      <c r="EN310" s="3"/>
      <c r="EO310" s="3"/>
      <c r="EP310" s="3"/>
      <c r="EQ310" s="3"/>
      <c r="ER310" s="3"/>
      <c r="ES310" s="3"/>
      <c r="ET310" s="3"/>
      <c r="EU310" s="3"/>
      <c r="EV310" s="3"/>
      <c r="EW310" s="3"/>
      <c r="EX310" s="3"/>
      <c r="EY310" s="3"/>
      <c r="EZ310" s="3"/>
      <c r="FA310" s="3"/>
      <c r="FB310" s="3"/>
      <c r="FC310" s="3"/>
      <c r="FD310" s="3"/>
      <c r="FE310" s="3"/>
      <c r="FF310" s="3"/>
      <c r="FG310" s="3"/>
      <c r="FH310" s="3"/>
      <c r="FI310" s="3"/>
      <c r="FJ310" s="3"/>
      <c r="FK310" s="3"/>
      <c r="FL310" s="3"/>
      <c r="FM310" s="3"/>
      <c r="FN310" s="3"/>
      <c r="FO310" s="3"/>
      <c r="FP310" s="3"/>
      <c r="FQ310" s="3"/>
      <c r="FR310" s="3"/>
      <c r="FS310" s="3"/>
      <c r="FT310" s="3"/>
      <c r="FU310" s="3"/>
      <c r="FV310" s="3"/>
      <c r="FW310" s="3"/>
      <c r="FX310" s="3"/>
      <c r="FY310" s="3"/>
      <c r="FZ310" s="3"/>
      <c r="GA310" s="3"/>
      <c r="GB310" s="3"/>
      <c r="GC310" s="3"/>
      <c r="GD310" s="3"/>
      <c r="GE310" s="3"/>
      <c r="GF310" s="3"/>
      <c r="GG310" s="3"/>
      <c r="GH310" s="3"/>
      <c r="GI310" s="3"/>
      <c r="GJ310" s="3"/>
      <c r="GK310" s="3"/>
      <c r="GL310" s="3"/>
      <c r="GM310" s="3"/>
      <c r="GN310" s="3"/>
      <c r="GO310" s="3"/>
      <c r="GP310" s="3"/>
      <c r="GQ310" s="3"/>
      <c r="GR310" s="3"/>
      <c r="GS310" s="3"/>
      <c r="GT310" s="3"/>
      <c r="GU310" s="3"/>
      <c r="GV310" s="3"/>
      <c r="GW310" s="3"/>
      <c r="GX310" s="3"/>
      <c r="GY310" s="3"/>
      <c r="GZ310" s="3"/>
      <c r="HA310" s="3"/>
      <c r="HB310" s="3"/>
      <c r="HC310" s="3"/>
      <c r="HD310" s="3"/>
      <c r="HE310" s="3"/>
      <c r="HF310" s="3"/>
      <c r="HG310" s="3"/>
      <c r="HH310" s="3"/>
      <c r="HI310" s="3"/>
      <c r="HJ310" s="3"/>
      <c r="HK310" s="3"/>
      <c r="HL310" s="3"/>
      <c r="HM310" s="3"/>
      <c r="HN310" s="3"/>
      <c r="HO310" s="3"/>
      <c r="HP310" s="3"/>
      <c r="HQ310" s="3"/>
      <c r="HR310" s="3"/>
      <c r="HS310" s="3"/>
      <c r="HT310" s="3"/>
      <c r="HU310" s="3"/>
      <c r="HV310" s="3"/>
      <c r="HW310" s="3"/>
      <c r="HX310" s="3"/>
      <c r="HY310" s="3"/>
      <c r="HZ310" s="3"/>
      <c r="IA310" s="3"/>
      <c r="IB310" s="3"/>
      <c r="IC310" s="3"/>
      <c r="ID310" s="3"/>
      <c r="IE310" s="3"/>
      <c r="IF310" s="3"/>
      <c r="IG310" s="3"/>
      <c r="IH310" s="3"/>
      <c r="II310" s="3"/>
      <c r="IJ310" s="3"/>
      <c r="IK310" s="3"/>
      <c r="IL310" s="3"/>
      <c r="IM310" s="3"/>
      <c r="IN310" s="3"/>
      <c r="IO310" s="3"/>
    </row>
    <row r="311" spans="1:249">
      <c r="A311" s="11"/>
      <c r="B311" s="200"/>
      <c r="C311" s="5"/>
    </row>
    <row r="312" spans="1:249">
      <c r="A312" s="11">
        <v>1.5</v>
      </c>
      <c r="B312" s="206" t="s">
        <v>250</v>
      </c>
      <c r="C312" s="5"/>
    </row>
    <row r="313" spans="1:249">
      <c r="A313" s="11"/>
      <c r="B313" s="200"/>
      <c r="C313" s="5"/>
    </row>
    <row r="314" spans="1:249">
      <c r="A314" s="11" t="s">
        <v>1009</v>
      </c>
      <c r="B314" s="201" t="s">
        <v>251</v>
      </c>
      <c r="C314" s="5"/>
    </row>
    <row r="315" spans="1:249">
      <c r="A315" s="11"/>
      <c r="B315" s="200"/>
      <c r="C315" s="5"/>
    </row>
    <row r="316" spans="1:249" ht="27.6">
      <c r="A316" s="11"/>
      <c r="B316" s="200" t="s">
        <v>252</v>
      </c>
      <c r="C316" s="5"/>
    </row>
    <row r="317" spans="1:249" ht="27.6">
      <c r="A317" s="11"/>
      <c r="B317" s="200" t="s">
        <v>253</v>
      </c>
      <c r="C317" s="5"/>
    </row>
    <row r="318" spans="1:249" ht="27.6">
      <c r="A318" s="11"/>
      <c r="B318" s="200" t="s">
        <v>254</v>
      </c>
      <c r="C318" s="5"/>
    </row>
    <row r="319" spans="1:249">
      <c r="A319" s="11"/>
      <c r="B319" s="200" t="s">
        <v>255</v>
      </c>
      <c r="C319" s="5"/>
    </row>
    <row r="320" spans="1:249">
      <c r="A320" s="11"/>
      <c r="B320" s="200"/>
      <c r="C320" s="5"/>
    </row>
    <row r="321" spans="1:3" ht="27.6">
      <c r="A321" s="11"/>
      <c r="B321" s="200" t="s">
        <v>256</v>
      </c>
      <c r="C321" s="5"/>
    </row>
    <row r="322" spans="1:3" ht="27.6">
      <c r="A322" s="11"/>
      <c r="B322" s="200" t="s">
        <v>257</v>
      </c>
      <c r="C322" s="5"/>
    </row>
    <row r="323" spans="1:3">
      <c r="A323" s="11"/>
      <c r="B323" s="200" t="s">
        <v>258</v>
      </c>
      <c r="C323" s="5"/>
    </row>
    <row r="324" spans="1:3">
      <c r="A324" s="11"/>
      <c r="B324" s="200"/>
      <c r="C324" s="5"/>
    </row>
    <row r="325" spans="1:3" ht="27.6">
      <c r="A325" s="11"/>
      <c r="B325" s="200" t="s">
        <v>259</v>
      </c>
      <c r="C325" s="5"/>
    </row>
    <row r="326" spans="1:3" ht="27.6">
      <c r="A326" s="11"/>
      <c r="B326" s="200" t="s">
        <v>260</v>
      </c>
      <c r="C326" s="5"/>
    </row>
    <row r="327" spans="1:3" ht="27.6">
      <c r="A327" s="11"/>
      <c r="B327" s="200" t="s">
        <v>261</v>
      </c>
      <c r="C327" s="5"/>
    </row>
    <row r="328" spans="1:3">
      <c r="A328" s="11"/>
      <c r="B328" s="200"/>
      <c r="C328" s="5"/>
    </row>
    <row r="329" spans="1:3" ht="27.6">
      <c r="A329" s="11"/>
      <c r="B329" s="200" t="s">
        <v>262</v>
      </c>
      <c r="C329" s="5"/>
    </row>
    <row r="330" spans="1:3">
      <c r="A330" s="11"/>
      <c r="B330" s="200" t="s">
        <v>263</v>
      </c>
      <c r="C330" s="5"/>
    </row>
    <row r="331" spans="1:3">
      <c r="A331" s="11"/>
      <c r="B331" s="200"/>
      <c r="C331" s="5"/>
    </row>
    <row r="332" spans="1:3" ht="27.6">
      <c r="A332" s="11"/>
      <c r="B332" s="200" t="s">
        <v>264</v>
      </c>
      <c r="C332" s="5"/>
    </row>
    <row r="333" spans="1:3">
      <c r="A333" s="11"/>
      <c r="B333" s="200" t="s">
        <v>265</v>
      </c>
      <c r="C333" s="5"/>
    </row>
    <row r="334" spans="1:3">
      <c r="A334" s="11"/>
      <c r="B334" s="200"/>
      <c r="C334" s="5"/>
    </row>
    <row r="335" spans="1:3">
      <c r="A335" s="11" t="s">
        <v>1010</v>
      </c>
      <c r="B335" s="201" t="s">
        <v>266</v>
      </c>
      <c r="C335" s="5"/>
    </row>
    <row r="336" spans="1:3">
      <c r="A336" s="11"/>
      <c r="B336" s="200"/>
      <c r="C336" s="5"/>
    </row>
    <row r="337" spans="1:3" ht="27.6">
      <c r="A337" s="11"/>
      <c r="B337" s="200" t="s">
        <v>267</v>
      </c>
      <c r="C337" s="5"/>
    </row>
    <row r="338" spans="1:3" ht="27.6">
      <c r="A338" s="11"/>
      <c r="B338" s="200" t="s">
        <v>268</v>
      </c>
      <c r="C338" s="5"/>
    </row>
    <row r="339" spans="1:3" ht="27.6">
      <c r="A339" s="11"/>
      <c r="B339" s="200" t="s">
        <v>269</v>
      </c>
      <c r="C339" s="5"/>
    </row>
    <row r="340" spans="1:3">
      <c r="A340" s="11"/>
      <c r="B340" s="200"/>
      <c r="C340" s="5"/>
    </row>
    <row r="341" spans="1:3">
      <c r="A341" s="11" t="s">
        <v>1011</v>
      </c>
      <c r="B341" s="201" t="s">
        <v>270</v>
      </c>
      <c r="C341" s="5"/>
    </row>
    <row r="342" spans="1:3">
      <c r="A342" s="11"/>
      <c r="B342" s="200"/>
      <c r="C342" s="5"/>
    </row>
    <row r="343" spans="1:3" ht="27.6">
      <c r="A343" s="11"/>
      <c r="B343" s="200" t="s">
        <v>271</v>
      </c>
      <c r="C343" s="5"/>
    </row>
    <row r="344" spans="1:3" ht="27.6">
      <c r="A344" s="11"/>
      <c r="B344" s="200" t="s">
        <v>272</v>
      </c>
      <c r="C344" s="5"/>
    </row>
    <row r="345" spans="1:3">
      <c r="A345" s="11"/>
      <c r="B345" s="200"/>
      <c r="C345" s="5"/>
    </row>
    <row r="346" spans="1:3" ht="27.6">
      <c r="A346" s="11"/>
      <c r="B346" s="200" t="s">
        <v>273</v>
      </c>
      <c r="C346" s="5"/>
    </row>
    <row r="347" spans="1:3" ht="27.6">
      <c r="A347" s="11" t="s">
        <v>274</v>
      </c>
      <c r="B347" s="200" t="s">
        <v>275</v>
      </c>
      <c r="C347" s="5"/>
    </row>
    <row r="348" spans="1:3">
      <c r="A348" s="11"/>
      <c r="B348" s="200"/>
      <c r="C348" s="5"/>
    </row>
    <row r="349" spans="1:3">
      <c r="A349" s="11" t="s">
        <v>1012</v>
      </c>
      <c r="B349" s="201" t="s">
        <v>276</v>
      </c>
      <c r="C349" s="5"/>
    </row>
    <row r="350" spans="1:3">
      <c r="A350" s="11"/>
      <c r="B350" s="200"/>
      <c r="C350" s="5"/>
    </row>
    <row r="351" spans="1:3" ht="27.6">
      <c r="A351" s="11"/>
      <c r="B351" s="200" t="s">
        <v>277</v>
      </c>
      <c r="C351" s="5"/>
    </row>
    <row r="352" spans="1:3" ht="27.6">
      <c r="A352" s="11"/>
      <c r="B352" s="200" t="s">
        <v>278</v>
      </c>
      <c r="C352" s="5"/>
    </row>
    <row r="353" spans="1:4" ht="27.6">
      <c r="A353" s="11"/>
      <c r="B353" s="200" t="s">
        <v>279</v>
      </c>
      <c r="C353" s="5"/>
    </row>
    <row r="354" spans="1:4" ht="27.6">
      <c r="A354" s="11"/>
      <c r="B354" s="200" t="s">
        <v>280</v>
      </c>
      <c r="C354" s="5"/>
    </row>
    <row r="355" spans="1:4">
      <c r="A355" s="11"/>
      <c r="B355" s="200" t="s">
        <v>281</v>
      </c>
      <c r="C355" s="5"/>
    </row>
    <row r="356" spans="1:4">
      <c r="A356" s="11"/>
      <c r="B356" s="200"/>
      <c r="C356" s="5"/>
    </row>
    <row r="357" spans="1:4">
      <c r="A357" s="11"/>
      <c r="B357" s="13" t="s">
        <v>120</v>
      </c>
      <c r="C357" s="14" t="s">
        <v>53</v>
      </c>
      <c r="D357" s="3"/>
    </row>
    <row r="358" spans="1:4">
      <c r="A358" s="11"/>
      <c r="B358" s="207"/>
      <c r="C358" s="5"/>
      <c r="D358" s="13"/>
    </row>
    <row r="359" spans="1:4">
      <c r="A359" s="11"/>
      <c r="B359" s="205"/>
      <c r="C359" s="5"/>
      <c r="D359" s="13"/>
    </row>
    <row r="360" spans="1:4">
      <c r="A360" s="11"/>
      <c r="B360" s="205"/>
      <c r="C360" s="5"/>
      <c r="D360" s="13"/>
    </row>
    <row r="361" spans="1:4">
      <c r="A361" s="11"/>
      <c r="B361" s="205"/>
      <c r="C361" s="5"/>
      <c r="D361" s="13"/>
    </row>
    <row r="362" spans="1:4">
      <c r="A362" s="11"/>
      <c r="B362" s="205"/>
      <c r="C362" s="5"/>
      <c r="D362" s="13"/>
    </row>
    <row r="363" spans="1:4">
      <c r="A363" s="11"/>
      <c r="B363" s="205"/>
      <c r="C363" s="5"/>
      <c r="D363" s="13"/>
    </row>
    <row r="364" spans="1:4">
      <c r="A364" s="11"/>
      <c r="B364" s="205"/>
      <c r="C364" s="5"/>
      <c r="D364" s="13"/>
    </row>
    <row r="365" spans="1:4">
      <c r="A365" s="11"/>
      <c r="B365" s="205"/>
      <c r="C365" s="5"/>
      <c r="D365" s="13"/>
    </row>
    <row r="366" spans="1:4">
      <c r="A366" s="11"/>
      <c r="B366" s="205"/>
      <c r="C366" s="5"/>
      <c r="D366" s="13"/>
    </row>
    <row r="367" spans="1:4">
      <c r="A367" s="11"/>
      <c r="B367" s="205"/>
      <c r="C367" s="5"/>
      <c r="D367" s="13"/>
    </row>
    <row r="368" spans="1:4">
      <c r="A368" s="11"/>
      <c r="B368" s="205"/>
      <c r="C368" s="5"/>
      <c r="D368" s="13"/>
    </row>
    <row r="369" spans="1:249">
      <c r="A369" s="11"/>
      <c r="B369" s="205"/>
      <c r="C369" s="5"/>
      <c r="D369" s="13"/>
    </row>
    <row r="370" spans="1:249">
      <c r="A370" s="11"/>
      <c r="B370" s="205"/>
      <c r="C370" s="5"/>
      <c r="D370" s="13"/>
    </row>
    <row r="371" spans="1:249">
      <c r="A371" s="11">
        <v>1.6</v>
      </c>
      <c r="B371" s="201" t="s">
        <v>282</v>
      </c>
      <c r="C371" s="13"/>
      <c r="D371" s="13"/>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c r="AY371" s="19"/>
      <c r="AZ371" s="19"/>
      <c r="BA371" s="19"/>
      <c r="BB371" s="19"/>
      <c r="BC371" s="19"/>
      <c r="BD371" s="19"/>
      <c r="BE371" s="19"/>
      <c r="BF371" s="19"/>
      <c r="BG371" s="19"/>
      <c r="BH371" s="19"/>
      <c r="BI371" s="19"/>
      <c r="BJ371" s="19"/>
      <c r="BK371" s="19"/>
      <c r="BL371" s="19"/>
      <c r="BM371" s="19"/>
      <c r="BN371" s="19"/>
      <c r="BO371" s="19"/>
      <c r="BP371" s="19"/>
      <c r="BQ371" s="19"/>
      <c r="BR371" s="19"/>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c r="CU371" s="19"/>
      <c r="CV371" s="19"/>
      <c r="CW371" s="19"/>
      <c r="CX371" s="19"/>
      <c r="CY371" s="19"/>
      <c r="CZ371" s="19"/>
      <c r="DA371" s="19"/>
      <c r="DB371" s="19"/>
      <c r="DC371" s="19"/>
      <c r="DD371" s="19"/>
      <c r="DE371" s="19"/>
      <c r="DF371" s="19"/>
      <c r="DG371" s="19"/>
      <c r="DH371" s="19"/>
      <c r="DI371" s="19"/>
      <c r="DJ371" s="19"/>
      <c r="DK371" s="19"/>
      <c r="DL371" s="19"/>
      <c r="DM371" s="19"/>
      <c r="DN371" s="19"/>
      <c r="DO371" s="19"/>
      <c r="DP371" s="19"/>
      <c r="DQ371" s="19"/>
      <c r="DR371" s="19"/>
      <c r="DS371" s="19"/>
      <c r="DT371" s="19"/>
      <c r="DU371" s="19"/>
      <c r="DV371" s="19"/>
      <c r="DW371" s="19"/>
      <c r="DX371" s="19"/>
      <c r="DY371" s="19"/>
      <c r="DZ371" s="19"/>
      <c r="EA371" s="19"/>
      <c r="EB371" s="19"/>
      <c r="EC371" s="19"/>
      <c r="ED371" s="19"/>
      <c r="EE371" s="19"/>
      <c r="EF371" s="19"/>
      <c r="EG371" s="19"/>
      <c r="EH371" s="19"/>
      <c r="EI371" s="19"/>
      <c r="EJ371" s="19"/>
      <c r="EK371" s="19"/>
      <c r="EL371" s="19"/>
      <c r="EM371" s="19"/>
      <c r="EN371" s="19"/>
      <c r="EO371" s="19"/>
      <c r="EP371" s="19"/>
      <c r="EQ371" s="19"/>
      <c r="ER371" s="19"/>
      <c r="ES371" s="19"/>
      <c r="ET371" s="19"/>
      <c r="EU371" s="19"/>
      <c r="EV371" s="19"/>
      <c r="EW371" s="19"/>
      <c r="EX371" s="19"/>
      <c r="EY371" s="19"/>
      <c r="EZ371" s="19"/>
      <c r="FA371" s="19"/>
      <c r="FB371" s="19"/>
      <c r="FC371" s="19"/>
      <c r="FD371" s="19"/>
      <c r="FE371" s="19"/>
      <c r="FF371" s="19"/>
      <c r="FG371" s="19"/>
      <c r="FH371" s="19"/>
      <c r="FI371" s="19"/>
      <c r="FJ371" s="19"/>
      <c r="FK371" s="19"/>
      <c r="FL371" s="19"/>
      <c r="FM371" s="19"/>
      <c r="FN371" s="19"/>
      <c r="FO371" s="19"/>
      <c r="FP371" s="19"/>
      <c r="FQ371" s="19"/>
      <c r="FR371" s="19"/>
      <c r="FS371" s="19"/>
      <c r="FT371" s="19"/>
      <c r="FU371" s="19"/>
      <c r="FV371" s="19"/>
      <c r="FW371" s="19"/>
      <c r="FX371" s="19"/>
      <c r="FY371" s="19"/>
      <c r="FZ371" s="19"/>
      <c r="GA371" s="19"/>
      <c r="GB371" s="19"/>
      <c r="GC371" s="19"/>
      <c r="GD371" s="19"/>
      <c r="GE371" s="19"/>
      <c r="GF371" s="19"/>
      <c r="GG371" s="19"/>
      <c r="GH371" s="19"/>
      <c r="GI371" s="19"/>
      <c r="GJ371" s="19"/>
      <c r="GK371" s="19"/>
      <c r="GL371" s="19"/>
      <c r="GM371" s="19"/>
      <c r="GN371" s="19"/>
      <c r="GO371" s="19"/>
      <c r="GP371" s="19"/>
      <c r="GQ371" s="19"/>
      <c r="GR371" s="19"/>
      <c r="GS371" s="19"/>
      <c r="GT371" s="19"/>
      <c r="GU371" s="19"/>
      <c r="GV371" s="19"/>
      <c r="GW371" s="19"/>
      <c r="GX371" s="19"/>
      <c r="GY371" s="19"/>
      <c r="GZ371" s="19"/>
      <c r="HA371" s="19"/>
      <c r="HB371" s="19"/>
      <c r="HC371" s="19"/>
      <c r="HD371" s="19"/>
      <c r="HE371" s="19"/>
      <c r="HF371" s="19"/>
      <c r="HG371" s="19"/>
      <c r="HH371" s="19"/>
      <c r="HI371" s="19"/>
      <c r="HJ371" s="19"/>
      <c r="HK371" s="19"/>
      <c r="HL371" s="19"/>
      <c r="HM371" s="19"/>
      <c r="HN371" s="19"/>
      <c r="HO371" s="19"/>
      <c r="HP371" s="19"/>
      <c r="HQ371" s="19"/>
      <c r="HR371" s="19"/>
      <c r="HS371" s="19"/>
      <c r="HT371" s="19"/>
      <c r="HU371" s="19"/>
      <c r="HV371" s="19"/>
      <c r="HW371" s="19"/>
      <c r="HX371" s="19"/>
      <c r="HY371" s="19"/>
      <c r="HZ371" s="19"/>
      <c r="IA371" s="19"/>
      <c r="IB371" s="19"/>
      <c r="IC371" s="19"/>
      <c r="ID371" s="19"/>
      <c r="IE371" s="19"/>
      <c r="IF371" s="19"/>
      <c r="IG371" s="19"/>
      <c r="IH371" s="19"/>
      <c r="II371" s="19"/>
      <c r="IJ371" s="19"/>
      <c r="IK371" s="19"/>
      <c r="IL371" s="19"/>
      <c r="IM371" s="19"/>
      <c r="IN371" s="19"/>
      <c r="IO371" s="19"/>
    </row>
    <row r="372" spans="1:249">
      <c r="A372" s="11"/>
      <c r="B372" s="200"/>
      <c r="C372" s="5"/>
    </row>
    <row r="373" spans="1:249" ht="27.6">
      <c r="A373" s="11"/>
      <c r="B373" s="200" t="s">
        <v>283</v>
      </c>
      <c r="C373" s="5"/>
    </row>
    <row r="374" spans="1:249" ht="27.6">
      <c r="A374" s="11"/>
      <c r="B374" s="200" t="s">
        <v>284</v>
      </c>
      <c r="C374" s="5"/>
    </row>
    <row r="375" spans="1:249" ht="27.6">
      <c r="A375" s="11"/>
      <c r="B375" s="200" t="s">
        <v>285</v>
      </c>
      <c r="C375" s="5"/>
    </row>
    <row r="376" spans="1:249">
      <c r="A376" s="11"/>
      <c r="B376" s="200" t="s">
        <v>286</v>
      </c>
      <c r="C376" s="5"/>
    </row>
    <row r="377" spans="1:249">
      <c r="A377" s="11"/>
      <c r="B377" s="200"/>
      <c r="C377" s="5"/>
    </row>
    <row r="378" spans="1:249">
      <c r="A378" s="11">
        <v>1.7</v>
      </c>
      <c r="B378" s="206" t="s">
        <v>287</v>
      </c>
      <c r="C378" s="5"/>
    </row>
    <row r="379" spans="1:249">
      <c r="A379" s="11" t="s">
        <v>1013</v>
      </c>
      <c r="B379" s="201" t="s">
        <v>288</v>
      </c>
      <c r="C379" s="5"/>
    </row>
    <row r="380" spans="1:249">
      <c r="A380" s="11"/>
      <c r="B380" s="200"/>
      <c r="C380" s="5"/>
    </row>
    <row r="381" spans="1:249" ht="27.6">
      <c r="A381" s="11"/>
      <c r="B381" s="200" t="s">
        <v>289</v>
      </c>
      <c r="C381" s="5"/>
    </row>
    <row r="382" spans="1:249" ht="27.6">
      <c r="A382" s="11"/>
      <c r="B382" s="200" t="s">
        <v>290</v>
      </c>
      <c r="C382" s="5"/>
    </row>
    <row r="383" spans="1:249" ht="27.6">
      <c r="A383" s="11"/>
      <c r="B383" s="200" t="s">
        <v>291</v>
      </c>
      <c r="C383" s="5"/>
    </row>
    <row r="384" spans="1:249" ht="27.6">
      <c r="A384" s="11"/>
      <c r="B384" s="200" t="s">
        <v>292</v>
      </c>
      <c r="C384" s="5"/>
    </row>
    <row r="385" spans="1:3" ht="27.6">
      <c r="A385" s="11"/>
      <c r="B385" s="200" t="s">
        <v>293</v>
      </c>
      <c r="C385" s="5"/>
    </row>
    <row r="386" spans="1:3" ht="27.6">
      <c r="A386" s="11"/>
      <c r="B386" s="200" t="s">
        <v>294</v>
      </c>
      <c r="C386" s="5"/>
    </row>
    <row r="387" spans="1:3" ht="27.6">
      <c r="A387" s="11"/>
      <c r="B387" s="200" t="s">
        <v>295</v>
      </c>
      <c r="C387" s="5"/>
    </row>
    <row r="388" spans="1:3" ht="27.6">
      <c r="A388" s="11"/>
      <c r="B388" s="200" t="s">
        <v>296</v>
      </c>
      <c r="C388" s="5"/>
    </row>
    <row r="389" spans="1:3">
      <c r="A389" s="11"/>
      <c r="B389" s="200" t="s">
        <v>297</v>
      </c>
      <c r="C389" s="5"/>
    </row>
    <row r="390" spans="1:3">
      <c r="A390" s="11"/>
      <c r="B390" s="200"/>
      <c r="C390" s="5"/>
    </row>
    <row r="391" spans="1:3">
      <c r="A391" s="11" t="s">
        <v>1014</v>
      </c>
      <c r="B391" s="201" t="s">
        <v>298</v>
      </c>
      <c r="C391" s="5"/>
    </row>
    <row r="392" spans="1:3">
      <c r="A392" s="11"/>
      <c r="B392" s="200"/>
      <c r="C392" s="5"/>
    </row>
    <row r="393" spans="1:3" ht="27.6">
      <c r="A393" s="11"/>
      <c r="B393" s="200" t="s">
        <v>299</v>
      </c>
      <c r="C393" s="5"/>
    </row>
    <row r="394" spans="1:3" ht="27.6">
      <c r="A394" s="11"/>
      <c r="B394" s="200" t="s">
        <v>300</v>
      </c>
      <c r="C394" s="5"/>
    </row>
    <row r="395" spans="1:3">
      <c r="A395" s="11"/>
      <c r="B395" s="200" t="s">
        <v>301</v>
      </c>
      <c r="C395" s="5"/>
    </row>
    <row r="396" spans="1:3">
      <c r="A396" s="11"/>
      <c r="B396" s="200"/>
      <c r="C396" s="5"/>
    </row>
    <row r="397" spans="1:3">
      <c r="A397" s="11" t="s">
        <v>1015</v>
      </c>
      <c r="B397" s="201" t="s">
        <v>302</v>
      </c>
      <c r="C397" s="5"/>
    </row>
    <row r="398" spans="1:3">
      <c r="A398" s="11"/>
      <c r="B398" s="200"/>
      <c r="C398" s="5"/>
    </row>
    <row r="399" spans="1:3" ht="27.6">
      <c r="A399" s="11"/>
      <c r="B399" s="200" t="s">
        <v>303</v>
      </c>
      <c r="C399" s="5"/>
    </row>
    <row r="400" spans="1:3" ht="27.6">
      <c r="A400" s="11"/>
      <c r="B400" s="200" t="s">
        <v>304</v>
      </c>
      <c r="C400" s="5"/>
    </row>
    <row r="401" spans="1:3" ht="27.6">
      <c r="A401" s="11"/>
      <c r="B401" s="200" t="s">
        <v>305</v>
      </c>
      <c r="C401" s="5"/>
    </row>
    <row r="402" spans="1:3">
      <c r="A402" s="11"/>
      <c r="B402" s="200" t="s">
        <v>306</v>
      </c>
      <c r="C402" s="5"/>
    </row>
    <row r="403" spans="1:3">
      <c r="A403" s="11"/>
      <c r="B403" s="200"/>
      <c r="C403" s="5"/>
    </row>
    <row r="404" spans="1:3">
      <c r="A404" s="11" t="s">
        <v>1016</v>
      </c>
      <c r="B404" s="201" t="s">
        <v>307</v>
      </c>
      <c r="C404" s="5"/>
    </row>
    <row r="405" spans="1:3">
      <c r="A405" s="11"/>
      <c r="B405" s="200"/>
      <c r="C405" s="5"/>
    </row>
    <row r="406" spans="1:3" ht="27.6">
      <c r="A406" s="11"/>
      <c r="B406" s="200" t="s">
        <v>308</v>
      </c>
      <c r="C406" s="5"/>
    </row>
    <row r="407" spans="1:3" ht="27.6">
      <c r="A407" s="11"/>
      <c r="B407" s="200" t="s">
        <v>309</v>
      </c>
      <c r="C407" s="5"/>
    </row>
    <row r="408" spans="1:3">
      <c r="A408" s="11"/>
      <c r="B408" s="200" t="s">
        <v>310</v>
      </c>
      <c r="C408" s="5"/>
    </row>
    <row r="409" spans="1:3">
      <c r="A409" s="11"/>
      <c r="B409" s="200"/>
      <c r="C409" s="5"/>
    </row>
    <row r="410" spans="1:3" ht="27.6">
      <c r="A410" s="11"/>
      <c r="B410" s="200" t="s">
        <v>311</v>
      </c>
      <c r="C410" s="5"/>
    </row>
    <row r="411" spans="1:3" ht="27.6">
      <c r="A411" s="11"/>
      <c r="B411" s="200" t="s">
        <v>312</v>
      </c>
      <c r="C411" s="5"/>
    </row>
    <row r="412" spans="1:3" ht="27.6">
      <c r="A412" s="11"/>
      <c r="B412" s="200" t="s">
        <v>313</v>
      </c>
      <c r="C412" s="5"/>
    </row>
    <row r="413" spans="1:3">
      <c r="A413" s="11"/>
      <c r="B413" s="200" t="s">
        <v>314</v>
      </c>
      <c r="C413" s="5"/>
    </row>
    <row r="414" spans="1:3">
      <c r="A414" s="11"/>
      <c r="B414" s="200"/>
      <c r="C414" s="5"/>
    </row>
    <row r="415" spans="1:3" ht="27.6">
      <c r="A415" s="11"/>
      <c r="B415" s="200" t="s">
        <v>315</v>
      </c>
      <c r="C415" s="5"/>
    </row>
    <row r="416" spans="1:3">
      <c r="A416" s="11"/>
      <c r="B416" s="200" t="s">
        <v>316</v>
      </c>
      <c r="C416" s="5"/>
    </row>
    <row r="417" spans="1:4">
      <c r="A417" s="11"/>
      <c r="B417" s="200"/>
      <c r="C417" s="5"/>
    </row>
    <row r="418" spans="1:4" ht="27.6">
      <c r="A418" s="11"/>
      <c r="B418" s="200" t="s">
        <v>317</v>
      </c>
      <c r="C418" s="5"/>
    </row>
    <row r="419" spans="1:4" ht="27.6">
      <c r="A419" s="11"/>
      <c r="B419" s="200" t="s">
        <v>318</v>
      </c>
      <c r="C419" s="5"/>
    </row>
    <row r="420" spans="1:4" ht="27.6">
      <c r="A420" s="11"/>
      <c r="B420" s="200" t="s">
        <v>319</v>
      </c>
      <c r="C420" s="5"/>
    </row>
    <row r="421" spans="1:4">
      <c r="A421" s="11"/>
      <c r="B421" s="200"/>
      <c r="C421" s="5"/>
    </row>
    <row r="422" spans="1:4" ht="27.6">
      <c r="A422" s="11"/>
      <c r="B422" s="200" t="s">
        <v>320</v>
      </c>
      <c r="C422" s="5"/>
    </row>
    <row r="423" spans="1:4">
      <c r="A423" s="11"/>
      <c r="B423" s="200" t="s">
        <v>321</v>
      </c>
      <c r="C423" s="5"/>
    </row>
    <row r="424" spans="1:4">
      <c r="A424" s="11"/>
      <c r="B424" s="200"/>
      <c r="C424" s="5"/>
    </row>
    <row r="425" spans="1:4">
      <c r="A425" s="11"/>
      <c r="B425" s="13" t="s">
        <v>120</v>
      </c>
      <c r="C425" s="14" t="s">
        <v>53</v>
      </c>
      <c r="D425" s="3"/>
    </row>
    <row r="426" spans="1:4">
      <c r="A426" s="11"/>
      <c r="B426" s="205"/>
      <c r="C426" s="5"/>
    </row>
    <row r="427" spans="1:4">
      <c r="A427" s="11">
        <v>1.8</v>
      </c>
      <c r="B427" s="201" t="s">
        <v>322</v>
      </c>
      <c r="C427" s="5"/>
    </row>
    <row r="428" spans="1:4">
      <c r="A428" s="11"/>
      <c r="B428" s="200"/>
      <c r="C428" s="5"/>
    </row>
    <row r="429" spans="1:4" ht="27.6">
      <c r="A429" s="11"/>
      <c r="B429" s="200" t="s">
        <v>323</v>
      </c>
      <c r="C429" s="5"/>
    </row>
    <row r="430" spans="1:4" ht="27.6">
      <c r="A430" s="11"/>
      <c r="B430" s="200" t="s">
        <v>324</v>
      </c>
      <c r="C430" s="5"/>
    </row>
    <row r="431" spans="1:4" ht="27.6">
      <c r="A431" s="11"/>
      <c r="B431" s="200" t="s">
        <v>325</v>
      </c>
      <c r="C431" s="5"/>
    </row>
    <row r="432" spans="1:4">
      <c r="A432" s="11"/>
      <c r="B432" s="200"/>
      <c r="C432" s="5"/>
    </row>
    <row r="433" spans="1:3" ht="27.6">
      <c r="A433" s="11"/>
      <c r="B433" s="200" t="s">
        <v>326</v>
      </c>
      <c r="C433" s="5"/>
    </row>
    <row r="434" spans="1:3" ht="27.6">
      <c r="A434" s="11"/>
      <c r="B434" s="200" t="s">
        <v>327</v>
      </c>
      <c r="C434" s="5"/>
    </row>
    <row r="435" spans="1:3" ht="27.6">
      <c r="A435" s="11"/>
      <c r="B435" s="200" t="s">
        <v>328</v>
      </c>
      <c r="C435" s="5"/>
    </row>
    <row r="436" spans="1:3">
      <c r="A436" s="11"/>
      <c r="B436" s="200"/>
      <c r="C436" s="5"/>
    </row>
    <row r="437" spans="1:3" ht="27.6">
      <c r="A437" s="11"/>
      <c r="B437" s="200" t="s">
        <v>329</v>
      </c>
      <c r="C437" s="5"/>
    </row>
    <row r="438" spans="1:3" ht="27.6">
      <c r="A438" s="11"/>
      <c r="B438" s="200" t="s">
        <v>330</v>
      </c>
      <c r="C438" s="5"/>
    </row>
    <row r="439" spans="1:3">
      <c r="A439" s="11"/>
      <c r="B439" s="200" t="s">
        <v>331</v>
      </c>
      <c r="C439" s="5"/>
    </row>
    <row r="440" spans="1:3">
      <c r="A440" s="11"/>
      <c r="B440" s="200"/>
      <c r="C440" s="5"/>
    </row>
    <row r="441" spans="1:3">
      <c r="A441" s="11">
        <v>1.9</v>
      </c>
      <c r="B441" s="201" t="s">
        <v>332</v>
      </c>
      <c r="C441" s="5"/>
    </row>
    <row r="442" spans="1:3">
      <c r="A442" s="11"/>
      <c r="B442" s="205"/>
      <c r="C442" s="5"/>
    </row>
    <row r="443" spans="1:3" ht="27.6">
      <c r="A443" s="11"/>
      <c r="B443" s="200" t="s">
        <v>333</v>
      </c>
      <c r="C443" s="5"/>
    </row>
    <row r="444" spans="1:3" ht="27.6">
      <c r="A444" s="11"/>
      <c r="B444" s="200" t="s">
        <v>334</v>
      </c>
      <c r="C444" s="5"/>
    </row>
    <row r="445" spans="1:3" ht="27.6">
      <c r="A445" s="11"/>
      <c r="B445" s="200" t="s">
        <v>335</v>
      </c>
      <c r="C445" s="5"/>
    </row>
    <row r="446" spans="1:3">
      <c r="A446" s="11"/>
      <c r="B446" s="200"/>
      <c r="C446" s="5"/>
    </row>
    <row r="447" spans="1:3" ht="27.6">
      <c r="A447" s="11"/>
      <c r="B447" s="200" t="s">
        <v>336</v>
      </c>
      <c r="C447" s="5"/>
    </row>
    <row r="448" spans="1:3" ht="27.6">
      <c r="A448" s="11"/>
      <c r="B448" s="200" t="s">
        <v>337</v>
      </c>
      <c r="C448" s="5"/>
    </row>
    <row r="449" spans="1:3" ht="27.6">
      <c r="A449" s="11"/>
      <c r="B449" s="200" t="s">
        <v>338</v>
      </c>
      <c r="C449" s="5"/>
    </row>
    <row r="450" spans="1:3" ht="27.6">
      <c r="A450" s="11"/>
      <c r="B450" s="200" t="s">
        <v>339</v>
      </c>
      <c r="C450" s="5"/>
    </row>
    <row r="451" spans="1:3">
      <c r="A451" s="11"/>
      <c r="B451" s="200" t="s">
        <v>340</v>
      </c>
      <c r="C451" s="5"/>
    </row>
    <row r="452" spans="1:3">
      <c r="A452" s="11"/>
      <c r="B452" s="200"/>
      <c r="C452" s="5"/>
    </row>
    <row r="453" spans="1:3" ht="27.6">
      <c r="A453" s="11"/>
      <c r="B453" s="200" t="s">
        <v>341</v>
      </c>
      <c r="C453" s="5"/>
    </row>
    <row r="454" spans="1:3">
      <c r="A454" s="210">
        <v>1.1000000000000001</v>
      </c>
      <c r="B454" s="201" t="s">
        <v>342</v>
      </c>
      <c r="C454" s="5"/>
    </row>
    <row r="455" spans="1:3">
      <c r="A455" s="11"/>
      <c r="B455" s="200"/>
      <c r="C455" s="5"/>
    </row>
    <row r="456" spans="1:3" ht="27.6">
      <c r="A456" s="11"/>
      <c r="B456" s="200" t="s">
        <v>343</v>
      </c>
      <c r="C456" s="5"/>
    </row>
    <row r="457" spans="1:3" ht="27.6">
      <c r="A457" s="11"/>
      <c r="B457" s="200" t="s">
        <v>344</v>
      </c>
      <c r="C457" s="5"/>
    </row>
    <row r="458" spans="1:3">
      <c r="A458" s="11"/>
      <c r="B458" s="201"/>
      <c r="C458" s="5"/>
    </row>
    <row r="459" spans="1:3">
      <c r="A459" s="11">
        <v>1.1100000000000001</v>
      </c>
      <c r="B459" s="201" t="s">
        <v>345</v>
      </c>
      <c r="C459" s="5"/>
    </row>
    <row r="460" spans="1:3">
      <c r="A460" s="11"/>
      <c r="B460" s="200"/>
      <c r="C460" s="5"/>
    </row>
    <row r="461" spans="1:3" ht="27.6">
      <c r="A461" s="11"/>
      <c r="B461" s="200" t="s">
        <v>346</v>
      </c>
      <c r="C461" s="5"/>
    </row>
    <row r="462" spans="1:3" ht="27.6">
      <c r="A462" s="11"/>
      <c r="B462" s="200" t="s">
        <v>347</v>
      </c>
      <c r="C462" s="5"/>
    </row>
    <row r="463" spans="1:3" ht="27.6">
      <c r="A463" s="11"/>
      <c r="B463" s="200" t="s">
        <v>348</v>
      </c>
      <c r="C463" s="5"/>
    </row>
    <row r="464" spans="1:3" ht="27.6">
      <c r="A464" s="11"/>
      <c r="B464" s="200" t="s">
        <v>349</v>
      </c>
      <c r="C464" s="5"/>
    </row>
    <row r="465" spans="1:4">
      <c r="A465" s="11"/>
      <c r="B465" s="200" t="s">
        <v>350</v>
      </c>
      <c r="C465" s="5"/>
    </row>
    <row r="466" spans="1:4">
      <c r="A466" s="11"/>
      <c r="B466" s="200"/>
      <c r="C466" s="5"/>
    </row>
    <row r="467" spans="1:4">
      <c r="A467" s="11"/>
      <c r="B467" s="200"/>
      <c r="C467" s="5"/>
    </row>
    <row r="468" spans="1:4">
      <c r="A468" s="11"/>
      <c r="B468" s="13" t="s">
        <v>120</v>
      </c>
      <c r="C468" s="14" t="s">
        <v>53</v>
      </c>
      <c r="D468" s="3"/>
    </row>
    <row r="469" spans="1:4">
      <c r="A469" s="11"/>
      <c r="B469" s="200"/>
      <c r="C469" s="5"/>
    </row>
    <row r="470" spans="1:4">
      <c r="A470" s="11"/>
      <c r="B470" s="200"/>
      <c r="C470" s="5"/>
    </row>
    <row r="471" spans="1:4">
      <c r="A471" s="11"/>
      <c r="B471" s="200"/>
      <c r="C471" s="5"/>
    </row>
    <row r="472" spans="1:4">
      <c r="A472" s="11">
        <v>1.1200000000000001</v>
      </c>
      <c r="B472" s="201" t="s">
        <v>351</v>
      </c>
      <c r="C472" s="5"/>
    </row>
    <row r="473" spans="1:4">
      <c r="A473" s="11"/>
      <c r="B473" s="200"/>
      <c r="C473" s="5"/>
    </row>
    <row r="474" spans="1:4" ht="27.6">
      <c r="A474" s="11"/>
      <c r="B474" s="200" t="s">
        <v>352</v>
      </c>
      <c r="C474" s="5"/>
    </row>
    <row r="475" spans="1:4" ht="27.6">
      <c r="A475" s="11"/>
      <c r="B475" s="200" t="s">
        <v>353</v>
      </c>
      <c r="C475" s="5"/>
    </row>
    <row r="476" spans="1:4" ht="27.6">
      <c r="A476" s="11" t="s">
        <v>36</v>
      </c>
      <c r="B476" s="200" t="s">
        <v>354</v>
      </c>
      <c r="C476" s="5"/>
    </row>
    <row r="477" spans="1:4">
      <c r="A477" s="11"/>
      <c r="B477" s="200"/>
      <c r="C477" s="5"/>
    </row>
    <row r="478" spans="1:4" ht="27.6">
      <c r="A478" s="11"/>
      <c r="B478" s="200" t="s">
        <v>355</v>
      </c>
      <c r="C478" s="5"/>
    </row>
    <row r="479" spans="1:4">
      <c r="A479" s="11"/>
      <c r="B479" s="200" t="s">
        <v>356</v>
      </c>
      <c r="C479" s="5"/>
    </row>
    <row r="480" spans="1:4">
      <c r="A480" s="11"/>
      <c r="B480" s="200"/>
      <c r="C480" s="5"/>
    </row>
    <row r="481" spans="1:3">
      <c r="A481" s="11">
        <v>1.1299999999999999</v>
      </c>
      <c r="B481" s="206" t="s">
        <v>357</v>
      </c>
      <c r="C481" s="5"/>
    </row>
    <row r="482" spans="1:3">
      <c r="A482" s="11"/>
      <c r="B482" s="200"/>
      <c r="C482" s="5"/>
    </row>
    <row r="483" spans="1:3">
      <c r="A483" s="11" t="s">
        <v>1017</v>
      </c>
      <c r="B483" s="201" t="s">
        <v>358</v>
      </c>
      <c r="C483" s="5"/>
    </row>
    <row r="484" spans="1:3">
      <c r="A484" s="11"/>
      <c r="B484" s="200"/>
      <c r="C484" s="5"/>
    </row>
    <row r="485" spans="1:3" ht="27.6">
      <c r="A485" s="11" t="s">
        <v>135</v>
      </c>
      <c r="B485" s="200" t="s">
        <v>359</v>
      </c>
      <c r="C485" s="5"/>
    </row>
    <row r="486" spans="1:3" ht="27.6">
      <c r="A486" s="11"/>
      <c r="B486" s="200" t="s">
        <v>360</v>
      </c>
      <c r="C486" s="5"/>
    </row>
    <row r="487" spans="1:3" ht="27.6">
      <c r="A487" s="11"/>
      <c r="B487" s="200" t="s">
        <v>361</v>
      </c>
      <c r="C487" s="5"/>
    </row>
    <row r="488" spans="1:3">
      <c r="A488" s="11"/>
      <c r="B488" s="200"/>
      <c r="C488" s="5"/>
    </row>
    <row r="489" spans="1:3">
      <c r="A489" s="11" t="s">
        <v>1018</v>
      </c>
      <c r="B489" s="201" t="s">
        <v>362</v>
      </c>
      <c r="C489" s="5"/>
    </row>
    <row r="490" spans="1:3">
      <c r="A490" s="11"/>
      <c r="B490" s="200"/>
      <c r="C490" s="5"/>
    </row>
    <row r="491" spans="1:3" ht="27.6">
      <c r="A491" s="11"/>
      <c r="B491" s="200" t="s">
        <v>363</v>
      </c>
      <c r="C491" s="5"/>
    </row>
    <row r="492" spans="1:3" ht="27.6">
      <c r="A492" s="11"/>
      <c r="B492" s="200" t="s">
        <v>364</v>
      </c>
      <c r="C492" s="5"/>
    </row>
    <row r="493" spans="1:3" ht="27.6">
      <c r="A493" s="11"/>
      <c r="B493" s="200" t="s">
        <v>365</v>
      </c>
      <c r="C493" s="5"/>
    </row>
    <row r="494" spans="1:3" ht="27.6">
      <c r="A494" s="11"/>
      <c r="B494" s="200" t="s">
        <v>366</v>
      </c>
      <c r="C494" s="5"/>
    </row>
    <row r="495" spans="1:3" ht="27.6">
      <c r="A495" s="11"/>
      <c r="B495" s="200" t="s">
        <v>367</v>
      </c>
      <c r="C495" s="5"/>
    </row>
    <row r="496" spans="1:3" ht="27.6">
      <c r="A496" s="11" t="s">
        <v>368</v>
      </c>
      <c r="B496" s="200" t="s">
        <v>369</v>
      </c>
      <c r="C496" s="5"/>
    </row>
    <row r="497" spans="1:4" ht="27.6">
      <c r="A497" s="11"/>
      <c r="B497" s="200" t="s">
        <v>370</v>
      </c>
      <c r="C497" s="5"/>
    </row>
    <row r="498" spans="1:4">
      <c r="A498" s="11"/>
      <c r="B498" s="200" t="s">
        <v>371</v>
      </c>
      <c r="C498" s="5"/>
    </row>
    <row r="499" spans="1:4">
      <c r="A499" s="11"/>
      <c r="B499" s="200"/>
      <c r="C499" s="5"/>
    </row>
    <row r="500" spans="1:4">
      <c r="A500" s="11"/>
      <c r="B500" s="200"/>
      <c r="C500" s="5"/>
    </row>
    <row r="501" spans="1:4">
      <c r="A501" s="11"/>
      <c r="B501" s="200"/>
      <c r="C501" s="14" t="s">
        <v>53</v>
      </c>
      <c r="D501" s="3"/>
    </row>
    <row r="502" spans="1:4">
      <c r="A502" s="11"/>
      <c r="B502" s="200"/>
      <c r="C502" s="5"/>
      <c r="D502" s="20"/>
    </row>
    <row r="503" spans="1:4">
      <c r="A503" s="11"/>
      <c r="B503" s="200"/>
      <c r="C503" s="5"/>
      <c r="D503" s="20"/>
    </row>
    <row r="504" spans="1:4">
      <c r="A504" s="11"/>
      <c r="B504" s="200"/>
      <c r="C504" s="5"/>
      <c r="D504" s="20"/>
    </row>
    <row r="505" spans="1:4">
      <c r="A505" s="11"/>
      <c r="B505" s="200"/>
      <c r="C505" s="5"/>
      <c r="D505" s="20"/>
    </row>
    <row r="506" spans="1:4">
      <c r="A506" s="11"/>
      <c r="B506" s="200"/>
      <c r="C506" s="5"/>
    </row>
    <row r="507" spans="1:4">
      <c r="A507" s="11"/>
      <c r="B507" s="200"/>
      <c r="C507" s="5"/>
    </row>
    <row r="508" spans="1:4">
      <c r="A508" s="11"/>
      <c r="B508" s="200"/>
      <c r="C508" s="5"/>
      <c r="D508" s="21"/>
    </row>
    <row r="509" spans="1:4">
      <c r="A509" s="11"/>
      <c r="B509" s="200"/>
      <c r="C509" s="5"/>
      <c r="D509" s="21"/>
    </row>
    <row r="510" spans="1:4">
      <c r="A510" s="11"/>
      <c r="B510" s="22" t="s">
        <v>372</v>
      </c>
      <c r="C510" s="5"/>
      <c r="D510" s="21"/>
    </row>
    <row r="511" spans="1:4">
      <c r="A511" s="11"/>
      <c r="B511" s="22"/>
      <c r="C511" s="5"/>
      <c r="D511" s="21"/>
    </row>
    <row r="512" spans="1:4">
      <c r="A512" s="11"/>
      <c r="B512" s="5"/>
      <c r="C512" s="5"/>
      <c r="D512" s="21"/>
    </row>
    <row r="513" spans="1:4">
      <c r="A513" s="11"/>
      <c r="B513" s="5" t="s">
        <v>373</v>
      </c>
      <c r="C513" s="23" t="s">
        <v>374</v>
      </c>
      <c r="D513" s="21"/>
    </row>
    <row r="514" spans="1:4">
      <c r="A514" s="11"/>
      <c r="B514" s="5"/>
      <c r="C514" s="24"/>
      <c r="D514" s="21"/>
    </row>
    <row r="515" spans="1:4">
      <c r="A515" s="11"/>
      <c r="B515" s="5" t="s">
        <v>373</v>
      </c>
      <c r="C515" s="23" t="s">
        <v>375</v>
      </c>
      <c r="D515" s="21"/>
    </row>
    <row r="516" spans="1:4">
      <c r="A516" s="11"/>
      <c r="B516" s="5"/>
      <c r="C516" s="24"/>
      <c r="D516" s="21"/>
    </row>
    <row r="517" spans="1:4">
      <c r="A517" s="11"/>
      <c r="B517" s="5" t="s">
        <v>373</v>
      </c>
      <c r="C517" s="23" t="s">
        <v>376</v>
      </c>
      <c r="D517" s="21"/>
    </row>
    <row r="518" spans="1:4">
      <c r="A518" s="11"/>
      <c r="B518" s="5"/>
      <c r="C518" s="24"/>
      <c r="D518" s="21"/>
    </row>
    <row r="519" spans="1:4">
      <c r="A519" s="11"/>
      <c r="B519" s="5" t="s">
        <v>373</v>
      </c>
      <c r="C519" s="23" t="s">
        <v>377</v>
      </c>
      <c r="D519" s="21"/>
    </row>
    <row r="520" spans="1:4">
      <c r="A520" s="11"/>
      <c r="B520" s="5"/>
      <c r="C520" s="24"/>
      <c r="D520" s="21"/>
    </row>
    <row r="521" spans="1:4">
      <c r="A521" s="11"/>
      <c r="B521" s="5" t="s">
        <v>373</v>
      </c>
      <c r="C521" s="23" t="s">
        <v>378</v>
      </c>
      <c r="D521" s="21"/>
    </row>
    <row r="522" spans="1:4">
      <c r="A522" s="11"/>
      <c r="B522" s="5"/>
      <c r="C522" s="24"/>
      <c r="D522" s="21"/>
    </row>
    <row r="523" spans="1:4">
      <c r="A523" s="11"/>
      <c r="B523" s="5" t="s">
        <v>373</v>
      </c>
      <c r="C523" s="23" t="s">
        <v>379</v>
      </c>
      <c r="D523" s="21"/>
    </row>
    <row r="524" spans="1:4">
      <c r="A524" s="11"/>
      <c r="B524" s="5"/>
      <c r="C524" s="24"/>
      <c r="D524" s="21"/>
    </row>
    <row r="525" spans="1:4">
      <c r="A525" s="11"/>
      <c r="B525" s="5" t="s">
        <v>373</v>
      </c>
      <c r="C525" s="23" t="s">
        <v>380</v>
      </c>
      <c r="D525" s="21"/>
    </row>
    <row r="526" spans="1:4">
      <c r="A526" s="11"/>
      <c r="B526" s="5"/>
      <c r="C526" s="24"/>
      <c r="D526" s="21"/>
    </row>
    <row r="527" spans="1:4">
      <c r="A527" s="11"/>
      <c r="B527" s="5" t="s">
        <v>373</v>
      </c>
      <c r="C527" s="23" t="s">
        <v>381</v>
      </c>
      <c r="D527" s="21"/>
    </row>
    <row r="528" spans="1:4">
      <c r="A528" s="11"/>
      <c r="B528" s="200"/>
      <c r="C528" s="24"/>
      <c r="D528" s="21"/>
    </row>
    <row r="529" spans="1:6">
      <c r="A529" s="11"/>
      <c r="B529" s="200"/>
      <c r="C529" s="25"/>
      <c r="D529" s="21"/>
    </row>
    <row r="530" spans="1:6">
      <c r="A530" s="11"/>
      <c r="B530" s="200"/>
      <c r="C530" s="5"/>
      <c r="D530" s="21"/>
    </row>
    <row r="531" spans="1:6">
      <c r="A531" s="11"/>
      <c r="B531" s="911" t="s">
        <v>382</v>
      </c>
      <c r="C531" s="912"/>
      <c r="D531" s="3"/>
    </row>
    <row r="532" spans="1:6">
      <c r="A532" s="11"/>
      <c r="B532" s="200"/>
      <c r="C532" s="5"/>
    </row>
    <row r="533" spans="1:6">
      <c r="A533" s="11"/>
      <c r="B533" s="200"/>
      <c r="C533" s="10" t="s">
        <v>53</v>
      </c>
    </row>
    <row r="534" spans="1:6">
      <c r="A534" s="29"/>
      <c r="B534" s="208"/>
      <c r="C534" s="8"/>
      <c r="D534" s="8"/>
    </row>
    <row r="535" spans="1:6">
      <c r="A535" s="20"/>
      <c r="B535" s="200"/>
      <c r="C535" s="25"/>
      <c r="E535" s="5"/>
      <c r="F535" s="5"/>
    </row>
    <row r="536" spans="1:6">
      <c r="A536" s="20"/>
      <c r="B536" s="200"/>
      <c r="C536" s="5"/>
      <c r="E536" s="5"/>
      <c r="F536" s="5"/>
    </row>
    <row r="537" spans="1:6">
      <c r="A537" s="20"/>
      <c r="B537" s="200"/>
      <c r="C537" s="25"/>
      <c r="E537" s="5"/>
      <c r="F537" s="5"/>
    </row>
    <row r="538" spans="1:6">
      <c r="A538" s="20"/>
      <c r="B538" s="200"/>
      <c r="C538" s="25"/>
      <c r="E538" s="5"/>
      <c r="F538" s="5"/>
    </row>
    <row r="539" spans="1:6">
      <c r="A539" s="20"/>
      <c r="B539" s="200"/>
      <c r="C539" s="5"/>
      <c r="E539" s="5"/>
      <c r="F539" s="5"/>
    </row>
    <row r="540" spans="1:6">
      <c r="A540" s="20"/>
      <c r="B540" s="200"/>
      <c r="C540" s="25"/>
      <c r="E540" s="5"/>
      <c r="F540" s="5"/>
    </row>
    <row r="541" spans="1:6">
      <c r="A541" s="20"/>
      <c r="B541" s="200"/>
      <c r="C541" s="5"/>
      <c r="E541" s="5"/>
      <c r="F541" s="5"/>
    </row>
    <row r="542" spans="1:6">
      <c r="A542" s="20"/>
      <c r="B542" s="200"/>
      <c r="C542" s="25"/>
      <c r="E542" s="5"/>
      <c r="F542" s="5"/>
    </row>
    <row r="543" spans="1:6">
      <c r="A543" s="20"/>
      <c r="B543" s="200"/>
      <c r="C543" s="25"/>
      <c r="E543" s="5"/>
      <c r="F543" s="5"/>
    </row>
    <row r="544" spans="1:6">
      <c r="A544" s="20"/>
      <c r="B544" s="200"/>
      <c r="C544" s="25"/>
      <c r="E544" s="5"/>
      <c r="F544" s="5"/>
    </row>
    <row r="545" spans="1:7">
      <c r="A545" s="20"/>
      <c r="B545" s="200"/>
      <c r="C545" s="25"/>
      <c r="E545" s="5"/>
      <c r="F545" s="5"/>
    </row>
    <row r="546" spans="1:7">
      <c r="A546" s="20"/>
      <c r="B546" s="200"/>
      <c r="C546" s="25"/>
      <c r="E546" s="5"/>
      <c r="F546" s="5"/>
    </row>
    <row r="547" spans="1:7">
      <c r="A547" s="20"/>
      <c r="B547" s="209"/>
      <c r="C547" s="13"/>
      <c r="E547" s="5"/>
      <c r="F547" s="5"/>
    </row>
    <row r="548" spans="1:7">
      <c r="A548" s="20"/>
      <c r="B548" s="17"/>
      <c r="C548" s="5"/>
      <c r="D548" s="26"/>
      <c r="E548" s="5"/>
      <c r="F548" s="5"/>
    </row>
    <row r="549" spans="1:7">
      <c r="A549" s="20"/>
      <c r="B549" s="200"/>
      <c r="C549" s="5"/>
      <c r="D549" s="26"/>
      <c r="E549" s="5"/>
      <c r="F549" s="5"/>
    </row>
    <row r="550" spans="1:7">
      <c r="A550" s="20"/>
      <c r="B550" s="200"/>
      <c r="C550" s="5"/>
      <c r="E550" s="5"/>
      <c r="F550" s="5"/>
    </row>
    <row r="551" spans="1:7">
      <c r="A551" s="20"/>
      <c r="B551" s="200"/>
      <c r="C551" s="5"/>
      <c r="E551" s="5"/>
      <c r="F551" s="5"/>
    </row>
    <row r="552" spans="1:7">
      <c r="A552" s="20"/>
      <c r="B552" s="200"/>
      <c r="C552" s="5"/>
      <c r="E552" s="5"/>
      <c r="F552" s="5"/>
    </row>
    <row r="553" spans="1:7">
      <c r="A553" s="20"/>
      <c r="B553" s="200"/>
      <c r="C553" s="5"/>
      <c r="E553" s="5"/>
      <c r="F553" s="5"/>
    </row>
    <row r="554" spans="1:7">
      <c r="A554" s="20"/>
      <c r="B554" s="200"/>
      <c r="C554" s="5"/>
      <c r="E554" s="5"/>
      <c r="F554" s="5"/>
      <c r="G554" s="5"/>
    </row>
    <row r="555" spans="1:7">
      <c r="A555" s="20"/>
      <c r="B555" s="200"/>
      <c r="C555" s="5"/>
      <c r="E555" s="5"/>
      <c r="F555" s="5"/>
      <c r="G555" s="5"/>
    </row>
    <row r="556" spans="1:7">
      <c r="A556" s="20"/>
      <c r="B556" s="205"/>
      <c r="C556" s="5"/>
      <c r="E556" s="5"/>
      <c r="F556" s="5"/>
      <c r="G556" s="5"/>
    </row>
    <row r="557" spans="1:7">
      <c r="A557" s="20"/>
      <c r="B557" s="200"/>
      <c r="C557" s="5"/>
      <c r="E557" s="5"/>
      <c r="F557" s="5"/>
      <c r="G557" s="5"/>
    </row>
    <row r="558" spans="1:7">
      <c r="A558" s="20"/>
      <c r="B558" s="200"/>
      <c r="C558" s="5"/>
      <c r="E558" s="5"/>
      <c r="F558" s="5"/>
      <c r="G558" s="5"/>
    </row>
    <row r="559" spans="1:7">
      <c r="A559" s="20"/>
      <c r="B559" s="200"/>
      <c r="C559" s="5"/>
      <c r="E559" s="5"/>
      <c r="F559" s="5"/>
      <c r="G559" s="5"/>
    </row>
    <row r="560" spans="1:7">
      <c r="A560" s="20"/>
      <c r="B560" s="200"/>
      <c r="C560" s="5"/>
      <c r="E560" s="5"/>
      <c r="F560" s="5"/>
      <c r="G560" s="5"/>
    </row>
    <row r="561" spans="1:249">
      <c r="A561" s="20"/>
      <c r="B561" s="200"/>
      <c r="C561" s="5"/>
      <c r="E561" s="5"/>
      <c r="F561" s="5"/>
      <c r="G561" s="5"/>
    </row>
    <row r="562" spans="1:249">
      <c r="A562" s="20"/>
      <c r="B562" s="200"/>
      <c r="C562" s="5"/>
      <c r="E562" s="5"/>
      <c r="F562" s="5"/>
      <c r="G562" s="5"/>
    </row>
    <row r="563" spans="1:249">
      <c r="A563" s="20"/>
      <c r="B563" s="200"/>
      <c r="C563" s="5"/>
      <c r="E563" s="5"/>
      <c r="F563" s="5"/>
      <c r="G563" s="5"/>
    </row>
    <row r="564" spans="1:249">
      <c r="A564" s="20"/>
      <c r="B564" s="200"/>
      <c r="C564" s="5"/>
      <c r="E564" s="5"/>
      <c r="F564" s="5"/>
      <c r="G564" s="5"/>
    </row>
    <row r="565" spans="1:249">
      <c r="A565" s="20"/>
      <c r="B565" s="200"/>
      <c r="C565" s="5"/>
      <c r="E565" s="5"/>
      <c r="F565" s="5"/>
      <c r="G565" s="5"/>
    </row>
    <row r="566" spans="1:249">
      <c r="A566" s="20"/>
      <c r="B566" s="200"/>
      <c r="C566" s="5"/>
      <c r="E566" s="5"/>
      <c r="F566" s="5"/>
      <c r="G566" s="5"/>
    </row>
    <row r="567" spans="1:249">
      <c r="A567" s="20"/>
      <c r="B567" s="200"/>
      <c r="C567" s="5"/>
      <c r="E567" s="5"/>
      <c r="F567" s="5"/>
      <c r="G567" s="5"/>
    </row>
    <row r="568" spans="1:249">
      <c r="A568" s="20"/>
      <c r="B568" s="200"/>
      <c r="C568" s="5"/>
      <c r="E568" s="5"/>
      <c r="F568" s="5"/>
      <c r="G568" s="5"/>
    </row>
    <row r="569" spans="1:249">
      <c r="A569" s="20"/>
      <c r="B569" s="200"/>
      <c r="C569" s="5"/>
      <c r="E569" s="5"/>
      <c r="F569" s="5"/>
      <c r="G569" s="5"/>
    </row>
    <row r="570" spans="1:249">
      <c r="A570" s="20"/>
      <c r="B570" s="200"/>
      <c r="C570" s="7"/>
      <c r="D570" s="7"/>
      <c r="E570" s="7"/>
      <c r="F570" s="7"/>
      <c r="G570" s="7"/>
      <c r="H570" s="27"/>
      <c r="I570" s="27"/>
      <c r="J570" s="27"/>
      <c r="K570" s="27"/>
      <c r="L570" s="27"/>
      <c r="M570" s="27"/>
      <c r="N570" s="27"/>
      <c r="O570" s="27"/>
      <c r="P570" s="27"/>
      <c r="Q570" s="27"/>
      <c r="R570" s="27"/>
      <c r="S570" s="27"/>
      <c r="T570" s="27"/>
      <c r="U570" s="27"/>
      <c r="V570" s="27"/>
      <c r="W570" s="27"/>
      <c r="X570" s="27"/>
      <c r="Y570" s="27"/>
      <c r="Z570" s="27"/>
      <c r="AA570" s="27"/>
      <c r="AB570" s="27"/>
      <c r="AC570" s="27"/>
      <c r="AD570" s="27"/>
      <c r="AE570" s="27"/>
      <c r="AF570" s="27"/>
      <c r="AG570" s="27"/>
      <c r="AH570" s="27"/>
      <c r="AI570" s="27"/>
      <c r="AJ570" s="27"/>
      <c r="AK570" s="27"/>
      <c r="AL570" s="27"/>
      <c r="AM570" s="27"/>
      <c r="AN570" s="27"/>
      <c r="AO570" s="27"/>
      <c r="AP570" s="27"/>
      <c r="AQ570" s="27"/>
      <c r="AR570" s="27"/>
      <c r="AS570" s="27"/>
      <c r="AT570" s="27"/>
      <c r="AU570" s="27"/>
      <c r="AV570" s="27"/>
      <c r="AW570" s="27"/>
      <c r="AX570" s="27"/>
      <c r="AY570" s="27"/>
      <c r="AZ570" s="27"/>
      <c r="BA570" s="27"/>
      <c r="BB570" s="27"/>
      <c r="BC570" s="27"/>
      <c r="BD570" s="27"/>
      <c r="BE570" s="27"/>
      <c r="BF570" s="27"/>
      <c r="BG570" s="27"/>
      <c r="BH570" s="27"/>
      <c r="BI570" s="27"/>
      <c r="BJ570" s="27"/>
      <c r="BK570" s="27"/>
      <c r="BL570" s="27"/>
      <c r="BM570" s="27"/>
      <c r="BN570" s="27"/>
      <c r="BO570" s="27"/>
      <c r="BP570" s="27"/>
      <c r="BQ570" s="27"/>
      <c r="BR570" s="27"/>
      <c r="BS570" s="27"/>
      <c r="BT570" s="27"/>
      <c r="BU570" s="27"/>
      <c r="BV570" s="27"/>
      <c r="BW570" s="27"/>
      <c r="BX570" s="27"/>
      <c r="BY570" s="27"/>
      <c r="BZ570" s="27"/>
      <c r="CA570" s="27"/>
      <c r="CB570" s="27"/>
      <c r="CC570" s="27"/>
      <c r="CD570" s="27"/>
      <c r="CE570" s="27"/>
      <c r="CF570" s="27"/>
      <c r="CG570" s="27"/>
      <c r="CH570" s="27"/>
      <c r="CI570" s="27"/>
      <c r="CJ570" s="27"/>
      <c r="CK570" s="27"/>
      <c r="CL570" s="27"/>
      <c r="CM570" s="27"/>
      <c r="CN570" s="27"/>
      <c r="CO570" s="27"/>
      <c r="CP570" s="27"/>
      <c r="CQ570" s="27"/>
      <c r="CR570" s="27"/>
      <c r="CS570" s="27"/>
      <c r="CT570" s="27"/>
      <c r="CU570" s="27"/>
      <c r="CV570" s="27"/>
      <c r="CW570" s="27"/>
      <c r="CX570" s="27"/>
      <c r="CY570" s="27"/>
      <c r="CZ570" s="27"/>
      <c r="DA570" s="27"/>
      <c r="DB570" s="27"/>
      <c r="DC570" s="27"/>
      <c r="DD570" s="27"/>
      <c r="DE570" s="27"/>
      <c r="DF570" s="27"/>
      <c r="DG570" s="27"/>
      <c r="DH570" s="27"/>
      <c r="DI570" s="27"/>
      <c r="DJ570" s="27"/>
      <c r="DK570" s="27"/>
      <c r="DL570" s="27"/>
      <c r="DM570" s="27"/>
      <c r="DN570" s="27"/>
      <c r="DO570" s="27"/>
      <c r="DP570" s="27"/>
      <c r="DQ570" s="27"/>
      <c r="DR570" s="27"/>
      <c r="DS570" s="27"/>
      <c r="DT570" s="27"/>
      <c r="DU570" s="27"/>
      <c r="DV570" s="27"/>
      <c r="DW570" s="27"/>
      <c r="DX570" s="27"/>
      <c r="DY570" s="27"/>
      <c r="DZ570" s="27"/>
      <c r="EA570" s="27"/>
      <c r="EB570" s="27"/>
      <c r="EC570" s="27"/>
      <c r="ED570" s="27"/>
      <c r="EE570" s="27"/>
      <c r="EF570" s="27"/>
      <c r="EG570" s="27"/>
      <c r="EH570" s="27"/>
      <c r="EI570" s="27"/>
      <c r="EJ570" s="27"/>
      <c r="EK570" s="27"/>
      <c r="EL570" s="27"/>
      <c r="EM570" s="27"/>
      <c r="EN570" s="27"/>
      <c r="EO570" s="27"/>
      <c r="EP570" s="27"/>
      <c r="EQ570" s="27"/>
      <c r="ER570" s="27"/>
      <c r="ES570" s="27"/>
      <c r="ET570" s="27"/>
      <c r="EU570" s="27"/>
      <c r="EV570" s="27"/>
      <c r="EW570" s="27"/>
      <c r="EX570" s="27"/>
      <c r="EY570" s="27"/>
      <c r="EZ570" s="27"/>
      <c r="FA570" s="27"/>
      <c r="FB570" s="27"/>
      <c r="FC570" s="27"/>
      <c r="FD570" s="27"/>
      <c r="FE570" s="27"/>
      <c r="FF570" s="27"/>
      <c r="FG570" s="27"/>
      <c r="FH570" s="27"/>
      <c r="FI570" s="27"/>
      <c r="FJ570" s="27"/>
      <c r="FK570" s="27"/>
      <c r="FL570" s="27"/>
      <c r="FM570" s="27"/>
      <c r="FN570" s="27"/>
      <c r="FO570" s="27"/>
      <c r="FP570" s="27"/>
      <c r="FQ570" s="27"/>
      <c r="FR570" s="27"/>
      <c r="FS570" s="27"/>
      <c r="FT570" s="27"/>
      <c r="FU570" s="27"/>
      <c r="FV570" s="27"/>
      <c r="FW570" s="27"/>
      <c r="FX570" s="27"/>
      <c r="FY570" s="27"/>
      <c r="FZ570" s="27"/>
      <c r="GA570" s="27"/>
      <c r="GB570" s="27"/>
      <c r="GC570" s="27"/>
      <c r="GD570" s="27"/>
      <c r="GE570" s="27"/>
      <c r="GF570" s="27"/>
      <c r="GG570" s="27"/>
      <c r="GH570" s="27"/>
      <c r="GI570" s="27"/>
      <c r="GJ570" s="27"/>
      <c r="GK570" s="27"/>
      <c r="GL570" s="27"/>
      <c r="GM570" s="27"/>
      <c r="GN570" s="27"/>
      <c r="GO570" s="27"/>
      <c r="GP570" s="27"/>
      <c r="GQ570" s="27"/>
      <c r="GR570" s="27"/>
      <c r="GS570" s="27"/>
      <c r="GT570" s="27"/>
      <c r="GU570" s="27"/>
      <c r="GV570" s="27"/>
      <c r="GW570" s="27"/>
      <c r="GX570" s="27"/>
      <c r="GY570" s="27"/>
      <c r="GZ570" s="27"/>
      <c r="HA570" s="27"/>
      <c r="HB570" s="27"/>
      <c r="HC570" s="27"/>
      <c r="HD570" s="27"/>
      <c r="HE570" s="27"/>
      <c r="HF570" s="27"/>
      <c r="HG570" s="27"/>
      <c r="HH570" s="27"/>
      <c r="HI570" s="27"/>
      <c r="HJ570" s="27"/>
      <c r="HK570" s="27"/>
      <c r="HL570" s="27"/>
      <c r="HM570" s="27"/>
      <c r="HN570" s="27"/>
      <c r="HO570" s="27"/>
      <c r="HP570" s="27"/>
      <c r="HQ570" s="27"/>
      <c r="HR570" s="27"/>
      <c r="HS570" s="27"/>
      <c r="HT570" s="27"/>
      <c r="HU570" s="27"/>
      <c r="HV570" s="27"/>
      <c r="HW570" s="27"/>
      <c r="HX570" s="27"/>
      <c r="HY570" s="27"/>
      <c r="HZ570" s="27"/>
      <c r="IA570" s="27"/>
      <c r="IB570" s="27"/>
      <c r="IC570" s="27"/>
      <c r="ID570" s="27"/>
      <c r="IE570" s="27"/>
      <c r="IF570" s="27"/>
      <c r="IG570" s="27"/>
      <c r="IH570" s="27"/>
      <c r="II570" s="27"/>
      <c r="IJ570" s="27"/>
      <c r="IK570" s="27"/>
      <c r="IL570" s="27"/>
      <c r="IM570" s="27"/>
      <c r="IN570" s="27"/>
      <c r="IO570" s="27"/>
    </row>
    <row r="571" spans="1:249">
      <c r="A571" s="20"/>
      <c r="B571" s="200"/>
      <c r="C571" s="7"/>
      <c r="D571" s="7"/>
      <c r="E571" s="7"/>
      <c r="F571" s="7"/>
      <c r="G571" s="7"/>
      <c r="H571" s="27"/>
      <c r="I571" s="27"/>
      <c r="J571" s="27"/>
      <c r="K571" s="27"/>
      <c r="L571" s="27"/>
      <c r="M571" s="27"/>
      <c r="N571" s="27"/>
      <c r="O571" s="27"/>
      <c r="P571" s="27"/>
      <c r="Q571" s="27"/>
      <c r="R571" s="27"/>
      <c r="S571" s="27"/>
      <c r="T571" s="27"/>
      <c r="U571" s="27"/>
      <c r="V571" s="27"/>
      <c r="W571" s="27"/>
      <c r="X571" s="27"/>
      <c r="Y571" s="27"/>
      <c r="Z571" s="27"/>
      <c r="AA571" s="27"/>
      <c r="AB571" s="27"/>
      <c r="AC571" s="27"/>
      <c r="AD571" s="27"/>
      <c r="AE571" s="27"/>
      <c r="AF571" s="27"/>
      <c r="AG571" s="27"/>
      <c r="AH571" s="27"/>
      <c r="AI571" s="27"/>
      <c r="AJ571" s="27"/>
      <c r="AK571" s="27"/>
      <c r="AL571" s="27"/>
      <c r="AM571" s="27"/>
      <c r="AN571" s="27"/>
      <c r="AO571" s="27"/>
      <c r="AP571" s="27"/>
      <c r="AQ571" s="27"/>
      <c r="AR571" s="27"/>
      <c r="AS571" s="27"/>
      <c r="AT571" s="27"/>
      <c r="AU571" s="27"/>
      <c r="AV571" s="27"/>
      <c r="AW571" s="27"/>
      <c r="AX571" s="27"/>
      <c r="AY571" s="27"/>
      <c r="AZ571" s="27"/>
      <c r="BA571" s="27"/>
      <c r="BB571" s="27"/>
      <c r="BC571" s="27"/>
      <c r="BD571" s="27"/>
      <c r="BE571" s="27"/>
      <c r="BF571" s="27"/>
      <c r="BG571" s="27"/>
      <c r="BH571" s="27"/>
      <c r="BI571" s="27"/>
      <c r="BJ571" s="27"/>
      <c r="BK571" s="27"/>
      <c r="BL571" s="27"/>
      <c r="BM571" s="27"/>
      <c r="BN571" s="27"/>
      <c r="BO571" s="27"/>
      <c r="BP571" s="27"/>
      <c r="BQ571" s="27"/>
      <c r="BR571" s="27"/>
      <c r="BS571" s="27"/>
      <c r="BT571" s="27"/>
      <c r="BU571" s="27"/>
      <c r="BV571" s="27"/>
      <c r="BW571" s="27"/>
      <c r="BX571" s="27"/>
      <c r="BY571" s="27"/>
      <c r="BZ571" s="27"/>
      <c r="CA571" s="27"/>
      <c r="CB571" s="27"/>
      <c r="CC571" s="27"/>
      <c r="CD571" s="27"/>
      <c r="CE571" s="27"/>
      <c r="CF571" s="27"/>
      <c r="CG571" s="27"/>
      <c r="CH571" s="27"/>
      <c r="CI571" s="27"/>
      <c r="CJ571" s="27"/>
      <c r="CK571" s="27"/>
      <c r="CL571" s="27"/>
      <c r="CM571" s="27"/>
      <c r="CN571" s="27"/>
      <c r="CO571" s="27"/>
      <c r="CP571" s="27"/>
      <c r="CQ571" s="27"/>
      <c r="CR571" s="27"/>
      <c r="CS571" s="27"/>
      <c r="CT571" s="27"/>
      <c r="CU571" s="27"/>
      <c r="CV571" s="27"/>
      <c r="CW571" s="27"/>
      <c r="CX571" s="27"/>
      <c r="CY571" s="27"/>
      <c r="CZ571" s="27"/>
      <c r="DA571" s="27"/>
      <c r="DB571" s="27"/>
      <c r="DC571" s="27"/>
      <c r="DD571" s="27"/>
      <c r="DE571" s="27"/>
      <c r="DF571" s="27"/>
      <c r="DG571" s="27"/>
      <c r="DH571" s="27"/>
      <c r="DI571" s="27"/>
      <c r="DJ571" s="27"/>
      <c r="DK571" s="27"/>
      <c r="DL571" s="27"/>
      <c r="DM571" s="27"/>
      <c r="DN571" s="27"/>
      <c r="DO571" s="27"/>
      <c r="DP571" s="27"/>
      <c r="DQ571" s="27"/>
      <c r="DR571" s="27"/>
      <c r="DS571" s="27"/>
      <c r="DT571" s="27"/>
      <c r="DU571" s="27"/>
      <c r="DV571" s="27"/>
      <c r="DW571" s="27"/>
      <c r="DX571" s="27"/>
      <c r="DY571" s="27"/>
      <c r="DZ571" s="27"/>
      <c r="EA571" s="27"/>
      <c r="EB571" s="27"/>
      <c r="EC571" s="27"/>
      <c r="ED571" s="27"/>
      <c r="EE571" s="27"/>
      <c r="EF571" s="27"/>
      <c r="EG571" s="27"/>
      <c r="EH571" s="27"/>
      <c r="EI571" s="27"/>
      <c r="EJ571" s="27"/>
      <c r="EK571" s="27"/>
      <c r="EL571" s="27"/>
      <c r="EM571" s="27"/>
      <c r="EN571" s="27"/>
      <c r="EO571" s="27"/>
      <c r="EP571" s="27"/>
      <c r="EQ571" s="27"/>
      <c r="ER571" s="27"/>
      <c r="ES571" s="27"/>
      <c r="ET571" s="27"/>
      <c r="EU571" s="27"/>
      <c r="EV571" s="27"/>
      <c r="EW571" s="27"/>
      <c r="EX571" s="27"/>
      <c r="EY571" s="27"/>
      <c r="EZ571" s="27"/>
      <c r="FA571" s="27"/>
      <c r="FB571" s="27"/>
      <c r="FC571" s="27"/>
      <c r="FD571" s="27"/>
      <c r="FE571" s="27"/>
      <c r="FF571" s="27"/>
      <c r="FG571" s="27"/>
      <c r="FH571" s="27"/>
      <c r="FI571" s="27"/>
      <c r="FJ571" s="27"/>
      <c r="FK571" s="27"/>
      <c r="FL571" s="27"/>
      <c r="FM571" s="27"/>
      <c r="FN571" s="27"/>
      <c r="FO571" s="27"/>
      <c r="FP571" s="27"/>
      <c r="FQ571" s="27"/>
      <c r="FR571" s="27"/>
      <c r="FS571" s="27"/>
      <c r="FT571" s="27"/>
      <c r="FU571" s="27"/>
      <c r="FV571" s="27"/>
      <c r="FW571" s="27"/>
      <c r="FX571" s="27"/>
      <c r="FY571" s="27"/>
      <c r="FZ571" s="27"/>
      <c r="GA571" s="27"/>
      <c r="GB571" s="27"/>
      <c r="GC571" s="27"/>
      <c r="GD571" s="27"/>
      <c r="GE571" s="27"/>
      <c r="GF571" s="27"/>
      <c r="GG571" s="27"/>
      <c r="GH571" s="27"/>
      <c r="GI571" s="27"/>
      <c r="GJ571" s="27"/>
      <c r="GK571" s="27"/>
      <c r="GL571" s="27"/>
      <c r="GM571" s="27"/>
      <c r="GN571" s="27"/>
      <c r="GO571" s="27"/>
      <c r="GP571" s="27"/>
      <c r="GQ571" s="27"/>
      <c r="GR571" s="27"/>
      <c r="GS571" s="27"/>
      <c r="GT571" s="27"/>
      <c r="GU571" s="27"/>
      <c r="GV571" s="27"/>
      <c r="GW571" s="27"/>
      <c r="GX571" s="27"/>
      <c r="GY571" s="27"/>
      <c r="GZ571" s="27"/>
      <c r="HA571" s="27"/>
      <c r="HB571" s="27"/>
      <c r="HC571" s="27"/>
      <c r="HD571" s="27"/>
      <c r="HE571" s="27"/>
      <c r="HF571" s="27"/>
      <c r="HG571" s="27"/>
      <c r="HH571" s="27"/>
      <c r="HI571" s="27"/>
      <c r="HJ571" s="27"/>
      <c r="HK571" s="27"/>
      <c r="HL571" s="27"/>
      <c r="HM571" s="27"/>
      <c r="HN571" s="27"/>
      <c r="HO571" s="27"/>
      <c r="HP571" s="27"/>
      <c r="HQ571" s="27"/>
      <c r="HR571" s="27"/>
      <c r="HS571" s="27"/>
      <c r="HT571" s="27"/>
      <c r="HU571" s="27"/>
      <c r="HV571" s="27"/>
      <c r="HW571" s="27"/>
      <c r="HX571" s="27"/>
      <c r="HY571" s="27"/>
      <c r="HZ571" s="27"/>
      <c r="IA571" s="27"/>
      <c r="IB571" s="27"/>
      <c r="IC571" s="27"/>
      <c r="ID571" s="27"/>
      <c r="IE571" s="27"/>
      <c r="IF571" s="27"/>
      <c r="IG571" s="27"/>
      <c r="IH571" s="27"/>
      <c r="II571" s="27"/>
      <c r="IJ571" s="27"/>
      <c r="IK571" s="27"/>
      <c r="IL571" s="27"/>
      <c r="IM571" s="27"/>
      <c r="IN571" s="27"/>
      <c r="IO571" s="27"/>
    </row>
    <row r="572" spans="1:249">
      <c r="A572" s="20"/>
      <c r="B572" s="200"/>
      <c r="C572" s="5"/>
      <c r="E572" s="5"/>
      <c r="F572" s="5"/>
      <c r="G572" s="5"/>
    </row>
    <row r="573" spans="1:249">
      <c r="A573" s="20"/>
      <c r="B573" s="200"/>
      <c r="C573" s="5"/>
      <c r="E573" s="5"/>
      <c r="F573" s="5"/>
      <c r="G573" s="5"/>
    </row>
    <row r="574" spans="1:249">
      <c r="A574" s="20"/>
      <c r="B574" s="197"/>
      <c r="C574" s="5"/>
      <c r="E574" s="5"/>
      <c r="F574" s="5"/>
      <c r="G574" s="5"/>
    </row>
    <row r="575" spans="1:249">
      <c r="A575" s="20"/>
      <c r="B575" s="197"/>
      <c r="C575" s="5"/>
      <c r="E575" s="5"/>
      <c r="F575" s="5"/>
      <c r="G575" s="5"/>
    </row>
    <row r="576" spans="1:249">
      <c r="A576" s="20"/>
      <c r="B576" s="197"/>
      <c r="C576" s="5"/>
      <c r="E576" s="5"/>
      <c r="F576" s="5"/>
      <c r="G576" s="5"/>
    </row>
    <row r="577" spans="1:7">
      <c r="A577" s="20"/>
      <c r="B577" s="197"/>
      <c r="C577" s="5"/>
      <c r="E577" s="5"/>
      <c r="F577" s="5"/>
      <c r="G577" s="5"/>
    </row>
    <row r="578" spans="1:7">
      <c r="A578" s="20"/>
      <c r="B578" s="197"/>
      <c r="C578" s="5"/>
      <c r="E578" s="5"/>
      <c r="F578" s="5"/>
      <c r="G578" s="5"/>
    </row>
    <row r="579" spans="1:7">
      <c r="A579" s="20"/>
      <c r="B579" s="197"/>
      <c r="C579" s="5"/>
      <c r="E579" s="5"/>
      <c r="F579" s="5"/>
      <c r="G579" s="5"/>
    </row>
    <row r="580" spans="1:7">
      <c r="A580" s="20"/>
      <c r="B580" s="197"/>
      <c r="C580" s="5"/>
      <c r="E580" s="5"/>
      <c r="F580" s="5"/>
      <c r="G580" s="5"/>
    </row>
  </sheetData>
  <mergeCells count="25">
    <mergeCell ref="B73:D73"/>
    <mergeCell ref="B531:C531"/>
    <mergeCell ref="B8:C8"/>
    <mergeCell ref="B9:C9"/>
    <mergeCell ref="B10:C10"/>
    <mergeCell ref="B11:C11"/>
    <mergeCell ref="B12:C12"/>
    <mergeCell ref="B15:C15"/>
    <mergeCell ref="B16:C16"/>
    <mergeCell ref="B19:C19"/>
    <mergeCell ref="B20:C20"/>
    <mergeCell ref="B22:C22"/>
    <mergeCell ref="B23:C23"/>
    <mergeCell ref="B25:C25"/>
    <mergeCell ref="B26:C26"/>
    <mergeCell ref="B28:C28"/>
    <mergeCell ref="B37:C37"/>
    <mergeCell ref="B38:C38"/>
    <mergeCell ref="B39:C39"/>
    <mergeCell ref="B41:C41"/>
    <mergeCell ref="B29:C29"/>
    <mergeCell ref="B30:C30"/>
    <mergeCell ref="B32:C32"/>
    <mergeCell ref="B34:C34"/>
    <mergeCell ref="B35:C35"/>
  </mergeCells>
  <pageMargins left="0.7" right="0.7" top="0.75" bottom="0.75" header="0.3" footer="0.3"/>
  <pageSetup scale="45" orientation="portrait" horizontalDpi="1200" verticalDpi="1200" r:id="rId1"/>
  <rowBreaks count="8" manualBreakCount="8">
    <brk id="72" max="16383" man="1"/>
    <brk id="118" max="16383" man="1"/>
    <brk id="185" max="16383" man="1"/>
    <brk id="245" max="16383" man="1"/>
    <brk id="320" max="16383" man="1"/>
    <brk id="370" max="16383" man="1"/>
    <brk id="426" max="16383" man="1"/>
    <brk id="468"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8"/>
  <sheetViews>
    <sheetView view="pageBreakPreview" zoomScaleNormal="100" zoomScaleSheetLayoutView="100" workbookViewId="0">
      <pane xSplit="1" ySplit="1" topLeftCell="B134" activePane="bottomRight" state="frozen"/>
      <selection pane="topRight" activeCell="B1" sqref="B1"/>
      <selection pane="bottomLeft" activeCell="A2" sqref="A2"/>
      <selection pane="bottomRight" activeCell="B158" sqref="B158"/>
    </sheetView>
  </sheetViews>
  <sheetFormatPr defaultColWidth="8.88671875" defaultRowHeight="14.4"/>
  <cols>
    <col min="1" max="1" width="5.33203125" style="218" bestFit="1" customWidth="1"/>
    <col min="2" max="2" width="45.33203125" style="219" customWidth="1"/>
    <col min="3" max="3" width="5.33203125" style="218" bestFit="1" customWidth="1"/>
    <col min="4" max="4" width="7.33203125" style="218" bestFit="1" customWidth="1"/>
    <col min="5" max="5" width="9.33203125" style="218" bestFit="1" customWidth="1"/>
    <col min="6" max="6" width="11.109375" style="218" bestFit="1" customWidth="1"/>
    <col min="7" max="16384" width="8.88671875" style="218"/>
  </cols>
  <sheetData>
    <row r="1" spans="1:6" s="214" customFormat="1">
      <c r="A1" s="587" t="s">
        <v>0</v>
      </c>
      <c r="B1" s="588" t="s">
        <v>1</v>
      </c>
      <c r="C1" s="587" t="s">
        <v>2</v>
      </c>
      <c r="D1" s="589" t="s">
        <v>383</v>
      </c>
      <c r="E1" s="590" t="s">
        <v>384</v>
      </c>
      <c r="F1" s="590" t="s">
        <v>385</v>
      </c>
    </row>
    <row r="2" spans="1:6" s="214" customFormat="1">
      <c r="A2" s="415"/>
      <c r="B2" s="591"/>
      <c r="C2" s="415"/>
      <c r="D2" s="437"/>
      <c r="E2" s="592"/>
      <c r="F2" s="593"/>
    </row>
    <row r="3" spans="1:6" s="138" customFormat="1">
      <c r="A3" s="415"/>
      <c r="B3" s="151" t="str">
        <f>[1]Offices!B4</f>
        <v>PROPOSED ……………………………………....</v>
      </c>
      <c r="C3" s="154"/>
      <c r="D3" s="152"/>
      <c r="E3" s="416"/>
      <c r="F3" s="416"/>
    </row>
    <row r="4" spans="1:6" s="138" customFormat="1">
      <c r="A4" s="415"/>
      <c r="B4" s="151" t="str">
        <f>[1]Offices!B5</f>
        <v>…….………………………………….. DISTRICT</v>
      </c>
      <c r="C4" s="154"/>
      <c r="D4" s="152"/>
      <c r="E4" s="416"/>
      <c r="F4" s="416"/>
    </row>
    <row r="5" spans="1:6" s="138" customFormat="1">
      <c r="A5" s="415"/>
      <c r="B5" s="155"/>
      <c r="C5" s="154"/>
      <c r="D5" s="152"/>
      <c r="E5" s="416"/>
      <c r="F5" s="416"/>
    </row>
    <row r="6" spans="1:6" s="138" customFormat="1">
      <c r="A6" s="156">
        <v>8</v>
      </c>
      <c r="B6" s="151" t="s">
        <v>1621</v>
      </c>
      <c r="C6" s="157"/>
      <c r="D6" s="157"/>
      <c r="E6" s="157"/>
      <c r="F6" s="440"/>
    </row>
    <row r="7" spans="1:6" s="214" customFormat="1">
      <c r="A7" s="415"/>
      <c r="B7" s="155" t="s">
        <v>833</v>
      </c>
      <c r="C7" s="507"/>
      <c r="D7" s="507"/>
      <c r="E7" s="415"/>
      <c r="F7" s="594"/>
    </row>
    <row r="8" spans="1:6" s="214" customFormat="1">
      <c r="A8" s="415"/>
      <c r="B8" s="595"/>
      <c r="C8" s="507"/>
      <c r="D8" s="507"/>
      <c r="E8" s="415"/>
      <c r="F8" s="594"/>
    </row>
    <row r="9" spans="1:6" s="214" customFormat="1" ht="15.6">
      <c r="A9" s="415">
        <v>8.1</v>
      </c>
      <c r="B9" s="596" t="s">
        <v>694</v>
      </c>
      <c r="C9" s="507"/>
      <c r="D9" s="597"/>
      <c r="E9" s="597"/>
      <c r="F9" s="597"/>
    </row>
    <row r="10" spans="1:6" s="214" customFormat="1" ht="15.6">
      <c r="A10" s="415"/>
      <c r="B10" s="596" t="s">
        <v>695</v>
      </c>
      <c r="C10" s="507" t="s">
        <v>35</v>
      </c>
      <c r="D10" s="597">
        <v>16</v>
      </c>
      <c r="E10" s="597"/>
      <c r="F10" s="597"/>
    </row>
    <row r="11" spans="1:6" s="214" customFormat="1" ht="15.6">
      <c r="A11" s="415"/>
      <c r="B11" s="596"/>
      <c r="C11" s="507"/>
      <c r="D11" s="597"/>
      <c r="E11" s="597"/>
      <c r="F11" s="597"/>
    </row>
    <row r="12" spans="1:6" s="220" customFormat="1" ht="15.6">
      <c r="A12" s="515"/>
      <c r="B12" s="598" t="s">
        <v>834</v>
      </c>
      <c r="C12" s="599"/>
      <c r="D12" s="600"/>
      <c r="E12" s="600"/>
      <c r="F12" s="600"/>
    </row>
    <row r="13" spans="1:6" s="214" customFormat="1" ht="15.6">
      <c r="A13" s="415"/>
      <c r="B13" s="601"/>
      <c r="C13" s="507"/>
      <c r="D13" s="597"/>
      <c r="E13" s="597"/>
      <c r="F13" s="597"/>
    </row>
    <row r="14" spans="1:6" s="214" customFormat="1" ht="15.6">
      <c r="A14" s="415"/>
      <c r="B14" s="155" t="s">
        <v>835</v>
      </c>
      <c r="C14" s="507"/>
      <c r="D14" s="597"/>
      <c r="E14" s="597"/>
      <c r="F14" s="597"/>
    </row>
    <row r="15" spans="1:6" s="214" customFormat="1" ht="15.6">
      <c r="A15" s="415"/>
      <c r="B15" s="155"/>
      <c r="C15" s="507"/>
      <c r="D15" s="597"/>
      <c r="E15" s="597"/>
      <c r="F15" s="597"/>
    </row>
    <row r="16" spans="1:6" s="214" customFormat="1" ht="15.6">
      <c r="A16" s="415"/>
      <c r="B16" s="155" t="s">
        <v>836</v>
      </c>
      <c r="C16" s="507"/>
      <c r="D16" s="597"/>
      <c r="E16" s="597"/>
      <c r="F16" s="597"/>
    </row>
    <row r="17" spans="1:6" s="214" customFormat="1" ht="15.6">
      <c r="A17" s="415"/>
      <c r="B17" s="602"/>
      <c r="C17" s="507"/>
      <c r="D17" s="597"/>
      <c r="E17" s="597"/>
      <c r="F17" s="597"/>
    </row>
    <row r="18" spans="1:6" s="214" customFormat="1" ht="15.6">
      <c r="A18" s="415">
        <v>8.1999999999999993</v>
      </c>
      <c r="B18" s="596" t="s">
        <v>696</v>
      </c>
      <c r="C18" s="507"/>
      <c r="D18" s="597"/>
      <c r="E18" s="597"/>
      <c r="F18" s="597"/>
    </row>
    <row r="19" spans="1:6" s="214" customFormat="1" ht="15.6">
      <c r="A19" s="415"/>
      <c r="B19" s="596" t="s">
        <v>697</v>
      </c>
      <c r="C19" s="507" t="s">
        <v>688</v>
      </c>
      <c r="D19" s="597">
        <f>2*2*1.5</f>
        <v>6</v>
      </c>
      <c r="E19" s="597"/>
      <c r="F19" s="597"/>
    </row>
    <row r="20" spans="1:6" s="214" customFormat="1" ht="15.6">
      <c r="A20" s="415"/>
      <c r="B20" s="596"/>
      <c r="C20" s="507"/>
      <c r="D20" s="597"/>
      <c r="E20" s="597"/>
      <c r="F20" s="597"/>
    </row>
    <row r="21" spans="1:6" s="214" customFormat="1" ht="15.6">
      <c r="A21" s="415"/>
      <c r="B21" s="603" t="s">
        <v>699</v>
      </c>
      <c r="C21" s="507"/>
      <c r="D21" s="597"/>
      <c r="E21" s="597"/>
      <c r="F21" s="597"/>
    </row>
    <row r="22" spans="1:6" s="214" customFormat="1" ht="15.6">
      <c r="A22" s="415">
        <v>8.3000000000000007</v>
      </c>
      <c r="B22" s="596" t="s">
        <v>700</v>
      </c>
      <c r="C22" s="507" t="s">
        <v>688</v>
      </c>
      <c r="D22" s="597">
        <f>2</f>
        <v>2</v>
      </c>
      <c r="E22" s="597"/>
      <c r="F22" s="597"/>
    </row>
    <row r="23" spans="1:6" s="214" customFormat="1" ht="15.6">
      <c r="A23" s="415"/>
      <c r="B23" s="604"/>
      <c r="C23" s="507"/>
      <c r="D23" s="597"/>
      <c r="E23" s="597"/>
      <c r="F23" s="597"/>
    </row>
    <row r="24" spans="1:6" s="214" customFormat="1" ht="31.2">
      <c r="A24" s="415">
        <v>8.4</v>
      </c>
      <c r="B24" s="605" t="s">
        <v>837</v>
      </c>
      <c r="C24" s="507" t="s">
        <v>688</v>
      </c>
      <c r="D24" s="597">
        <v>3</v>
      </c>
      <c r="E24" s="597"/>
      <c r="F24" s="597"/>
    </row>
    <row r="25" spans="1:6" s="214" customFormat="1" ht="15.6">
      <c r="A25" s="415"/>
      <c r="B25" s="604"/>
      <c r="C25" s="507"/>
      <c r="D25" s="597"/>
      <c r="E25" s="597"/>
      <c r="F25" s="597"/>
    </row>
    <row r="26" spans="1:6" s="220" customFormat="1" ht="15.6">
      <c r="A26" s="515"/>
      <c r="B26" s="598" t="s">
        <v>834</v>
      </c>
      <c r="C26" s="599"/>
      <c r="D26" s="600"/>
      <c r="E26" s="600"/>
      <c r="F26" s="600"/>
    </row>
    <row r="27" spans="1:6" s="214" customFormat="1" ht="15.6">
      <c r="A27" s="415"/>
      <c r="B27" s="601"/>
      <c r="C27" s="507"/>
      <c r="D27" s="597"/>
      <c r="E27" s="597"/>
      <c r="F27" s="597"/>
    </row>
    <row r="28" spans="1:6" s="214" customFormat="1" ht="15.6">
      <c r="A28" s="415"/>
      <c r="B28" s="601"/>
      <c r="C28" s="507"/>
      <c r="D28" s="597"/>
      <c r="E28" s="597"/>
      <c r="F28" s="597"/>
    </row>
    <row r="29" spans="1:6" s="214" customFormat="1">
      <c r="A29" s="587" t="s">
        <v>0</v>
      </c>
      <c r="B29" s="588" t="s">
        <v>1</v>
      </c>
      <c r="C29" s="587" t="s">
        <v>2</v>
      </c>
      <c r="D29" s="589" t="s">
        <v>383</v>
      </c>
      <c r="E29" s="590" t="s">
        <v>384</v>
      </c>
      <c r="F29" s="590" t="s">
        <v>385</v>
      </c>
    </row>
    <row r="30" spans="1:6" s="214" customFormat="1" ht="15.6">
      <c r="A30" s="415"/>
      <c r="B30" s="155" t="s">
        <v>838</v>
      </c>
      <c r="C30" s="507"/>
      <c r="D30" s="597"/>
      <c r="E30" s="597"/>
      <c r="F30" s="597"/>
    </row>
    <row r="31" spans="1:6" s="214" customFormat="1" ht="15.6">
      <c r="A31" s="415"/>
      <c r="B31" s="155" t="s">
        <v>839</v>
      </c>
      <c r="C31" s="507"/>
      <c r="D31" s="597"/>
      <c r="E31" s="597"/>
      <c r="F31" s="597"/>
    </row>
    <row r="32" spans="1:6" s="214" customFormat="1" ht="28.8">
      <c r="A32" s="415"/>
      <c r="B32" s="606" t="s">
        <v>840</v>
      </c>
      <c r="C32" s="507"/>
      <c r="D32" s="597"/>
      <c r="E32" s="597"/>
      <c r="F32" s="597"/>
    </row>
    <row r="33" spans="1:6" s="214" customFormat="1" ht="28.8">
      <c r="A33" s="415">
        <v>8.5</v>
      </c>
      <c r="B33" s="607" t="s">
        <v>841</v>
      </c>
      <c r="C33" s="507"/>
      <c r="D33" s="597"/>
      <c r="E33" s="597"/>
      <c r="F33" s="597"/>
    </row>
    <row r="34" spans="1:6" s="214" customFormat="1" ht="28.8">
      <c r="A34" s="415"/>
      <c r="B34" s="607" t="s">
        <v>842</v>
      </c>
      <c r="C34" s="507" t="s">
        <v>688</v>
      </c>
      <c r="D34" s="597">
        <v>1</v>
      </c>
      <c r="E34" s="597"/>
      <c r="F34" s="597"/>
    </row>
    <row r="35" spans="1:6" s="214" customFormat="1" ht="15.6">
      <c r="A35" s="415"/>
      <c r="B35" s="595"/>
      <c r="C35" s="507"/>
      <c r="D35" s="597"/>
      <c r="E35" s="597"/>
      <c r="F35" s="597"/>
    </row>
    <row r="36" spans="1:6" s="214" customFormat="1" ht="28.8">
      <c r="A36" s="415">
        <v>8.6</v>
      </c>
      <c r="B36" s="607" t="s">
        <v>843</v>
      </c>
      <c r="C36" s="507"/>
      <c r="D36" s="597"/>
      <c r="E36" s="597"/>
      <c r="F36" s="597"/>
    </row>
    <row r="37" spans="1:6" s="214" customFormat="1" ht="28.8">
      <c r="A37" s="415"/>
      <c r="B37" s="607" t="s">
        <v>844</v>
      </c>
      <c r="C37" s="507" t="s">
        <v>688</v>
      </c>
      <c r="D37" s="597">
        <v>3</v>
      </c>
      <c r="E37" s="597"/>
      <c r="F37" s="597"/>
    </row>
    <row r="38" spans="1:6" s="214" customFormat="1" ht="15.6">
      <c r="A38" s="415"/>
      <c r="B38" s="595"/>
      <c r="C38" s="507"/>
      <c r="D38" s="597"/>
      <c r="E38" s="597"/>
      <c r="F38" s="597"/>
    </row>
    <row r="39" spans="1:6" s="214" customFormat="1" ht="28.8">
      <c r="A39" s="415">
        <v>8.6999999999999993</v>
      </c>
      <c r="B39" s="607" t="s">
        <v>845</v>
      </c>
      <c r="C39" s="507"/>
      <c r="D39" s="597"/>
      <c r="E39" s="597"/>
      <c r="F39" s="597"/>
    </row>
    <row r="40" spans="1:6" s="214" customFormat="1" ht="15.6">
      <c r="A40" s="415"/>
      <c r="B40" s="607" t="s">
        <v>846</v>
      </c>
      <c r="C40" s="507" t="s">
        <v>688</v>
      </c>
      <c r="D40" s="597">
        <v>3</v>
      </c>
      <c r="E40" s="597"/>
      <c r="F40" s="597"/>
    </row>
    <row r="41" spans="1:6" s="214" customFormat="1" ht="15.6">
      <c r="A41" s="415"/>
      <c r="B41" s="595"/>
      <c r="C41" s="507"/>
      <c r="D41" s="597"/>
      <c r="E41" s="597"/>
      <c r="F41" s="597"/>
    </row>
    <row r="42" spans="1:6" s="214" customFormat="1" ht="28.8">
      <c r="A42" s="415">
        <v>8.8000000000000007</v>
      </c>
      <c r="B42" s="607" t="s">
        <v>847</v>
      </c>
      <c r="C42" s="507"/>
      <c r="D42" s="597"/>
      <c r="E42" s="597"/>
      <c r="F42" s="597"/>
    </row>
    <row r="43" spans="1:6" s="214" customFormat="1" ht="15.6">
      <c r="A43" s="415"/>
      <c r="B43" s="607" t="s">
        <v>848</v>
      </c>
      <c r="C43" s="507" t="s">
        <v>688</v>
      </c>
      <c r="D43" s="597">
        <v>1</v>
      </c>
      <c r="E43" s="597"/>
      <c r="F43" s="597"/>
    </row>
    <row r="44" spans="1:6" s="214" customFormat="1" ht="15.6">
      <c r="A44" s="415"/>
      <c r="B44" s="607"/>
      <c r="C44" s="507"/>
      <c r="D44" s="597"/>
      <c r="E44" s="597"/>
      <c r="F44" s="597"/>
    </row>
    <row r="45" spans="1:6" s="214" customFormat="1" ht="15.6">
      <c r="A45" s="415"/>
      <c r="B45" s="608" t="s">
        <v>849</v>
      </c>
      <c r="C45" s="507"/>
      <c r="D45" s="597"/>
      <c r="E45" s="597"/>
      <c r="F45" s="597"/>
    </row>
    <row r="46" spans="1:6" s="214" customFormat="1" ht="28.8">
      <c r="A46" s="415"/>
      <c r="B46" s="609" t="s">
        <v>850</v>
      </c>
      <c r="C46" s="507"/>
      <c r="D46" s="597"/>
      <c r="E46" s="597"/>
      <c r="F46" s="597"/>
    </row>
    <row r="47" spans="1:6" s="214" customFormat="1" ht="15.6">
      <c r="A47" s="415"/>
      <c r="B47" s="610" t="s">
        <v>851</v>
      </c>
      <c r="C47" s="507"/>
      <c r="D47" s="597"/>
      <c r="E47" s="597"/>
      <c r="F47" s="597"/>
    </row>
    <row r="48" spans="1:6" s="214" customFormat="1" ht="15.6">
      <c r="A48" s="415"/>
      <c r="B48" s="610" t="s">
        <v>852</v>
      </c>
      <c r="C48" s="507"/>
      <c r="D48" s="597"/>
      <c r="E48" s="597"/>
      <c r="F48" s="597"/>
    </row>
    <row r="49" spans="1:6" s="214" customFormat="1" ht="15.6">
      <c r="A49" s="415"/>
      <c r="B49" s="595"/>
      <c r="C49" s="507"/>
      <c r="D49" s="597"/>
      <c r="E49" s="597"/>
      <c r="F49" s="597"/>
    </row>
    <row r="50" spans="1:6" s="214" customFormat="1" ht="15.6">
      <c r="A50" s="415">
        <v>8.9</v>
      </c>
      <c r="B50" s="611" t="s">
        <v>853</v>
      </c>
      <c r="C50" s="507" t="s">
        <v>20</v>
      </c>
      <c r="D50" s="597">
        <f>200</f>
        <v>200</v>
      </c>
      <c r="E50" s="597"/>
      <c r="F50" s="597"/>
    </row>
    <row r="51" spans="1:6" s="214" customFormat="1" ht="15.6">
      <c r="A51" s="415"/>
      <c r="B51" s="601"/>
      <c r="C51" s="515"/>
      <c r="D51" s="597"/>
      <c r="E51" s="597"/>
      <c r="F51" s="597"/>
    </row>
    <row r="52" spans="1:6" s="214" customFormat="1" ht="15.6">
      <c r="A52" s="415"/>
      <c r="B52" s="601" t="s">
        <v>854</v>
      </c>
      <c r="C52" s="515"/>
      <c r="D52" s="597"/>
      <c r="E52" s="597"/>
      <c r="F52" s="597"/>
    </row>
    <row r="53" spans="1:6" s="214" customFormat="1" ht="15.6">
      <c r="A53" s="415"/>
      <c r="B53" s="601" t="s">
        <v>855</v>
      </c>
      <c r="C53" s="515"/>
      <c r="D53" s="597"/>
      <c r="E53" s="597"/>
      <c r="F53" s="597"/>
    </row>
    <row r="54" spans="1:6" s="214" customFormat="1" ht="28.8">
      <c r="A54" s="612">
        <v>8.1</v>
      </c>
      <c r="B54" s="613" t="s">
        <v>856</v>
      </c>
      <c r="C54" s="415" t="s">
        <v>35</v>
      </c>
      <c r="D54" s="597">
        <f>4/2</f>
        <v>2</v>
      </c>
      <c r="E54" s="597"/>
      <c r="F54" s="597"/>
    </row>
    <row r="55" spans="1:6" s="214" customFormat="1" ht="15.6">
      <c r="A55" s="612"/>
      <c r="B55" s="602"/>
      <c r="C55" s="515"/>
      <c r="D55" s="597"/>
      <c r="E55" s="597"/>
      <c r="F55" s="597"/>
    </row>
    <row r="56" spans="1:6" s="214" customFormat="1" ht="20.399999999999999" customHeight="1">
      <c r="A56" s="612"/>
      <c r="B56" s="614" t="s">
        <v>857</v>
      </c>
      <c r="C56" s="507"/>
      <c r="D56" s="597"/>
      <c r="E56" s="597"/>
      <c r="F56" s="597"/>
    </row>
    <row r="57" spans="1:6" s="214" customFormat="1" ht="15.6">
      <c r="A57" s="612">
        <v>8.11</v>
      </c>
      <c r="B57" s="596" t="s">
        <v>858</v>
      </c>
      <c r="C57" s="507" t="s">
        <v>35</v>
      </c>
      <c r="D57" s="597">
        <f>32/2</f>
        <v>16</v>
      </c>
      <c r="E57" s="597"/>
      <c r="F57" s="597"/>
    </row>
    <row r="58" spans="1:6" s="214" customFormat="1" ht="15.6">
      <c r="A58" s="612"/>
      <c r="B58" s="596"/>
      <c r="C58" s="507"/>
      <c r="D58" s="597"/>
      <c r="E58" s="597"/>
      <c r="F58" s="597"/>
    </row>
    <row r="59" spans="1:6" s="214" customFormat="1" ht="15.6">
      <c r="A59" s="612">
        <v>8.1199999999999992</v>
      </c>
      <c r="B59" s="596" t="s">
        <v>859</v>
      </c>
      <c r="C59" s="507" t="s">
        <v>35</v>
      </c>
      <c r="D59" s="597">
        <f>10/2</f>
        <v>5</v>
      </c>
      <c r="E59" s="597"/>
      <c r="F59" s="597"/>
    </row>
    <row r="60" spans="1:6" s="214" customFormat="1" ht="15.6">
      <c r="A60" s="612"/>
      <c r="B60" s="596"/>
      <c r="C60" s="507"/>
      <c r="D60" s="597"/>
      <c r="E60" s="597"/>
      <c r="F60" s="597"/>
    </row>
    <row r="61" spans="1:6" s="214" customFormat="1" ht="15.6">
      <c r="A61" s="612">
        <v>8.1300000000000008</v>
      </c>
      <c r="B61" s="596" t="s">
        <v>860</v>
      </c>
      <c r="C61" s="507" t="s">
        <v>35</v>
      </c>
      <c r="D61" s="597">
        <f>5/2</f>
        <v>2.5</v>
      </c>
      <c r="E61" s="597"/>
      <c r="F61" s="597"/>
    </row>
    <row r="62" spans="1:6" s="214" customFormat="1" ht="15.6">
      <c r="A62" s="612"/>
      <c r="B62" s="615"/>
      <c r="C62" s="515"/>
      <c r="D62" s="597"/>
      <c r="E62" s="597"/>
      <c r="F62" s="597"/>
    </row>
    <row r="63" spans="1:6" s="214" customFormat="1" ht="15.6">
      <c r="A63" s="612">
        <v>8.14</v>
      </c>
      <c r="B63" s="615" t="s">
        <v>861</v>
      </c>
      <c r="C63" s="415" t="s">
        <v>35</v>
      </c>
      <c r="D63" s="597">
        <f>13/2</f>
        <v>6.5</v>
      </c>
      <c r="E63" s="597"/>
      <c r="F63" s="597"/>
    </row>
    <row r="64" spans="1:6" s="214" customFormat="1" ht="15.6">
      <c r="A64" s="612"/>
      <c r="B64" s="615"/>
      <c r="C64" s="415"/>
      <c r="D64" s="597"/>
      <c r="E64" s="597"/>
      <c r="F64" s="594"/>
    </row>
    <row r="65" spans="1:11" s="214" customFormat="1" ht="15.6">
      <c r="A65" s="612">
        <v>8.15</v>
      </c>
      <c r="B65" s="615" t="s">
        <v>862</v>
      </c>
      <c r="C65" s="415" t="s">
        <v>35</v>
      </c>
      <c r="D65" s="597">
        <f>80/2</f>
        <v>40</v>
      </c>
      <c r="E65" s="597"/>
      <c r="F65" s="597"/>
    </row>
    <row r="66" spans="1:11" s="220" customFormat="1" ht="15.6">
      <c r="A66" s="616"/>
      <c r="B66" s="598" t="s">
        <v>834</v>
      </c>
      <c r="C66" s="599"/>
      <c r="D66" s="599"/>
      <c r="E66" s="515"/>
      <c r="F66" s="600"/>
    </row>
    <row r="67" spans="1:11" s="214" customFormat="1">
      <c r="A67" s="587" t="s">
        <v>0</v>
      </c>
      <c r="B67" s="588" t="s">
        <v>1</v>
      </c>
      <c r="C67" s="587" t="s">
        <v>2</v>
      </c>
      <c r="D67" s="589" t="s">
        <v>383</v>
      </c>
      <c r="E67" s="590" t="s">
        <v>384</v>
      </c>
      <c r="F67" s="590" t="s">
        <v>385</v>
      </c>
    </row>
    <row r="68" spans="1:11" s="214" customFormat="1">
      <c r="A68" s="612"/>
      <c r="B68" s="155" t="s">
        <v>863</v>
      </c>
      <c r="C68" s="507"/>
      <c r="D68" s="507"/>
      <c r="E68" s="415"/>
      <c r="F68" s="594"/>
    </row>
    <row r="69" spans="1:11" s="214" customFormat="1">
      <c r="A69" s="612"/>
      <c r="B69" s="155"/>
      <c r="C69" s="507"/>
      <c r="D69" s="507"/>
      <c r="E69" s="415"/>
      <c r="F69" s="594"/>
    </row>
    <row r="70" spans="1:11" s="214" customFormat="1">
      <c r="A70" s="612"/>
      <c r="B70" s="155" t="s">
        <v>812</v>
      </c>
      <c r="C70" s="507"/>
      <c r="D70" s="507"/>
      <c r="E70" s="415"/>
      <c r="F70" s="594"/>
    </row>
    <row r="71" spans="1:11" s="214" customFormat="1">
      <c r="A71" s="612"/>
      <c r="B71" s="595"/>
      <c r="C71" s="507"/>
      <c r="D71" s="507"/>
      <c r="E71" s="415"/>
      <c r="F71" s="594"/>
    </row>
    <row r="72" spans="1:11" s="214" customFormat="1">
      <c r="A72" s="612"/>
      <c r="B72" s="609" t="s">
        <v>864</v>
      </c>
      <c r="C72" s="507"/>
      <c r="D72" s="507"/>
      <c r="E72" s="415"/>
      <c r="F72" s="594"/>
    </row>
    <row r="73" spans="1:11" s="214" customFormat="1" ht="28.8">
      <c r="A73" s="612"/>
      <c r="B73" s="610" t="s">
        <v>865</v>
      </c>
      <c r="C73" s="507"/>
      <c r="D73" s="507"/>
      <c r="E73" s="415"/>
      <c r="F73" s="594"/>
    </row>
    <row r="74" spans="1:11" s="214" customFormat="1" ht="15.6">
      <c r="A74" s="612"/>
      <c r="B74" s="610" t="s">
        <v>57</v>
      </c>
      <c r="C74" s="507"/>
      <c r="D74" s="507"/>
      <c r="E74" s="415"/>
      <c r="F74" s="597"/>
    </row>
    <row r="75" spans="1:11" s="214" customFormat="1" ht="15.6">
      <c r="A75" s="612"/>
      <c r="B75" s="602"/>
      <c r="C75" s="507"/>
      <c r="D75" s="507"/>
      <c r="E75" s="415"/>
      <c r="F75" s="597"/>
      <c r="H75" s="215"/>
      <c r="I75" s="215"/>
      <c r="J75" s="215"/>
      <c r="K75" s="215"/>
    </row>
    <row r="76" spans="1:11" s="214" customFormat="1" ht="15.6">
      <c r="A76" s="612">
        <v>8.16</v>
      </c>
      <c r="B76" s="617" t="s">
        <v>866</v>
      </c>
      <c r="C76" s="507"/>
      <c r="D76" s="597"/>
      <c r="E76" s="597"/>
      <c r="F76" s="597"/>
      <c r="H76" s="215"/>
      <c r="I76" s="215"/>
      <c r="J76" s="215"/>
      <c r="K76" s="215"/>
    </row>
    <row r="77" spans="1:11" s="214" customFormat="1" ht="15.6">
      <c r="A77" s="612"/>
      <c r="B77" s="617" t="s">
        <v>867</v>
      </c>
      <c r="C77" s="507" t="s">
        <v>868</v>
      </c>
      <c r="D77" s="597">
        <v>1.68</v>
      </c>
      <c r="E77" s="597"/>
      <c r="F77" s="597"/>
      <c r="H77" s="215"/>
      <c r="I77" s="215"/>
      <c r="J77" s="215"/>
      <c r="K77" s="215"/>
    </row>
    <row r="78" spans="1:11" s="214" customFormat="1" ht="15.6">
      <c r="A78" s="612"/>
      <c r="B78" s="617"/>
      <c r="C78" s="507"/>
      <c r="D78" s="597"/>
      <c r="E78" s="597"/>
      <c r="F78" s="597"/>
      <c r="H78" s="215"/>
      <c r="I78" s="215"/>
      <c r="J78" s="215"/>
      <c r="K78" s="215"/>
    </row>
    <row r="79" spans="1:11" s="214" customFormat="1" ht="15.6">
      <c r="A79" s="612">
        <v>8.17</v>
      </c>
      <c r="B79" s="617" t="s">
        <v>869</v>
      </c>
      <c r="C79" s="507" t="s">
        <v>748</v>
      </c>
      <c r="D79" s="597">
        <v>150</v>
      </c>
      <c r="E79" s="597"/>
      <c r="F79" s="597"/>
      <c r="H79" s="215"/>
      <c r="I79" s="215"/>
      <c r="J79" s="215"/>
      <c r="K79" s="215"/>
    </row>
    <row r="80" spans="1:11" s="214" customFormat="1" ht="15.6">
      <c r="A80" s="612"/>
      <c r="B80" s="617"/>
      <c r="C80" s="507"/>
      <c r="D80" s="415"/>
      <c r="E80" s="415"/>
      <c r="F80" s="597"/>
      <c r="H80" s="215"/>
      <c r="I80" s="215"/>
      <c r="J80" s="215"/>
      <c r="K80" s="215"/>
    </row>
    <row r="81" spans="1:11" s="220" customFormat="1" ht="15.6">
      <c r="A81" s="616"/>
      <c r="B81" s="598" t="s">
        <v>834</v>
      </c>
      <c r="C81" s="599"/>
      <c r="D81" s="618"/>
      <c r="E81" s="515"/>
      <c r="F81" s="600"/>
      <c r="H81" s="221"/>
      <c r="I81" s="221"/>
      <c r="J81" s="221"/>
      <c r="K81" s="221"/>
    </row>
    <row r="82" spans="1:11" s="214" customFormat="1" ht="15.6">
      <c r="A82" s="612"/>
      <c r="B82" s="601"/>
      <c r="C82" s="507"/>
      <c r="D82" s="517"/>
      <c r="E82" s="415"/>
      <c r="F82" s="597"/>
      <c r="H82" s="215"/>
      <c r="I82" s="215"/>
      <c r="J82" s="215"/>
      <c r="K82" s="215"/>
    </row>
    <row r="83" spans="1:11" s="214" customFormat="1" ht="15.6">
      <c r="A83" s="612"/>
      <c r="B83" s="155" t="s">
        <v>870</v>
      </c>
      <c r="C83" s="507"/>
      <c r="D83" s="517"/>
      <c r="E83" s="415"/>
      <c r="F83" s="597"/>
    </row>
    <row r="84" spans="1:11" s="214" customFormat="1">
      <c r="A84" s="612"/>
      <c r="B84" s="155"/>
      <c r="C84" s="507"/>
      <c r="D84" s="517"/>
      <c r="E84" s="415"/>
      <c r="F84" s="594"/>
    </row>
    <row r="85" spans="1:11" s="214" customFormat="1">
      <c r="A85" s="612"/>
      <c r="B85" s="155" t="s">
        <v>813</v>
      </c>
      <c r="C85" s="507"/>
      <c r="D85" s="517"/>
      <c r="E85" s="415"/>
      <c r="F85" s="594"/>
    </row>
    <row r="86" spans="1:11" s="214" customFormat="1">
      <c r="A86" s="612"/>
      <c r="B86" s="155"/>
      <c r="C86" s="507"/>
      <c r="D86" s="517"/>
      <c r="E86" s="415"/>
      <c r="F86" s="594"/>
    </row>
    <row r="87" spans="1:11" s="214" customFormat="1" ht="15.6">
      <c r="A87" s="619"/>
      <c r="B87" s="610" t="s">
        <v>717</v>
      </c>
      <c r="C87" s="620"/>
      <c r="D87" s="621"/>
      <c r="E87" s="621"/>
      <c r="F87" s="622"/>
    </row>
    <row r="88" spans="1:11" s="214" customFormat="1" ht="15.6">
      <c r="A88" s="619"/>
      <c r="B88" s="623"/>
      <c r="C88" s="620"/>
      <c r="D88" s="621"/>
      <c r="E88" s="621"/>
      <c r="F88" s="622"/>
    </row>
    <row r="89" spans="1:11" s="214" customFormat="1" ht="15.6">
      <c r="A89" s="619"/>
      <c r="B89" s="155" t="s">
        <v>718</v>
      </c>
      <c r="C89" s="620"/>
      <c r="D89" s="621"/>
      <c r="E89" s="621"/>
      <c r="F89" s="622"/>
    </row>
    <row r="90" spans="1:11" s="214" customFormat="1" ht="15.6">
      <c r="A90" s="619"/>
      <c r="B90" s="155" t="s">
        <v>719</v>
      </c>
      <c r="C90" s="620"/>
      <c r="D90" s="621"/>
      <c r="E90" s="621"/>
      <c r="F90" s="622"/>
    </row>
    <row r="91" spans="1:11" s="214" customFormat="1" ht="15.6">
      <c r="A91" s="619"/>
      <c r="B91" s="155" t="s">
        <v>720</v>
      </c>
      <c r="C91" s="620"/>
      <c r="D91" s="621"/>
      <c r="E91" s="621"/>
      <c r="F91" s="622"/>
    </row>
    <row r="92" spans="1:11" s="214" customFormat="1" ht="15.6">
      <c r="A92" s="619"/>
      <c r="B92" s="155" t="s">
        <v>871</v>
      </c>
      <c r="C92" s="620"/>
      <c r="D92" s="621"/>
      <c r="E92" s="621"/>
      <c r="F92" s="622"/>
    </row>
    <row r="93" spans="1:11" s="214" customFormat="1" ht="15.6">
      <c r="A93" s="619"/>
      <c r="B93" s="610"/>
      <c r="C93" s="620"/>
      <c r="D93" s="621"/>
      <c r="E93" s="621"/>
      <c r="F93" s="622"/>
    </row>
    <row r="94" spans="1:11" s="214" customFormat="1" ht="15.6">
      <c r="A94" s="619">
        <v>8.18</v>
      </c>
      <c r="B94" s="623" t="s">
        <v>872</v>
      </c>
      <c r="C94" s="620" t="s">
        <v>35</v>
      </c>
      <c r="D94" s="597">
        <v>20</v>
      </c>
      <c r="E94" s="597"/>
      <c r="F94" s="597"/>
    </row>
    <row r="95" spans="1:11" s="214" customFormat="1" ht="15.6">
      <c r="A95" s="619"/>
      <c r="B95" s="623"/>
      <c r="C95" s="620"/>
      <c r="D95" s="597"/>
      <c r="E95" s="597"/>
      <c r="F95" s="597"/>
    </row>
    <row r="96" spans="1:11" s="214" customFormat="1" ht="15.6">
      <c r="A96" s="619"/>
      <c r="B96" s="624" t="s">
        <v>873</v>
      </c>
      <c r="C96" s="620"/>
      <c r="D96" s="597"/>
      <c r="E96" s="597"/>
      <c r="F96" s="597"/>
    </row>
    <row r="97" spans="1:6" s="214" customFormat="1" ht="15.6">
      <c r="A97" s="619"/>
      <c r="B97" s="624"/>
      <c r="C97" s="620"/>
      <c r="D97" s="597"/>
      <c r="E97" s="597"/>
      <c r="F97" s="597"/>
    </row>
    <row r="98" spans="1:6" s="214" customFormat="1" ht="15.6">
      <c r="A98" s="619"/>
      <c r="B98" s="625" t="s">
        <v>723</v>
      </c>
      <c r="C98" s="620"/>
      <c r="D98" s="597"/>
      <c r="E98" s="597"/>
      <c r="F98" s="597"/>
    </row>
    <row r="99" spans="1:6" s="214" customFormat="1" ht="15.6">
      <c r="A99" s="619"/>
      <c r="B99" s="625" t="s">
        <v>724</v>
      </c>
      <c r="C99" s="620"/>
      <c r="D99" s="597"/>
      <c r="E99" s="597"/>
      <c r="F99" s="597"/>
    </row>
    <row r="100" spans="1:6" s="214" customFormat="1" ht="15.6">
      <c r="A100" s="619"/>
      <c r="B100" s="624"/>
      <c r="C100" s="620"/>
      <c r="D100" s="597"/>
      <c r="E100" s="597"/>
      <c r="F100" s="597"/>
    </row>
    <row r="101" spans="1:6" s="214" customFormat="1" ht="15.6">
      <c r="A101" s="619">
        <v>8.19</v>
      </c>
      <c r="B101" s="623" t="s">
        <v>874</v>
      </c>
      <c r="C101" s="620" t="str">
        <f>C94</f>
        <v>SM</v>
      </c>
      <c r="D101" s="597">
        <f>D94</f>
        <v>20</v>
      </c>
      <c r="E101" s="597"/>
      <c r="F101" s="597"/>
    </row>
    <row r="102" spans="1:6" s="214" customFormat="1" ht="15.6">
      <c r="A102" s="619"/>
      <c r="B102" s="623"/>
      <c r="C102" s="620"/>
      <c r="D102" s="597"/>
      <c r="E102" s="597"/>
      <c r="F102" s="597"/>
    </row>
    <row r="103" spans="1:6" s="214" customFormat="1" ht="15.6">
      <c r="A103" s="626"/>
      <c r="B103" s="627" t="s">
        <v>875</v>
      </c>
      <c r="C103" s="628"/>
      <c r="D103" s="597"/>
      <c r="E103" s="597"/>
      <c r="F103" s="597"/>
    </row>
    <row r="104" spans="1:6" s="214" customFormat="1" ht="15.6">
      <c r="A104" s="626"/>
      <c r="B104" s="627"/>
      <c r="C104" s="628"/>
      <c r="D104" s="597"/>
      <c r="E104" s="597"/>
      <c r="F104" s="597"/>
    </row>
    <row r="105" spans="1:6" s="214" customFormat="1" ht="15.6">
      <c r="A105" s="626"/>
      <c r="B105" s="627" t="s">
        <v>876</v>
      </c>
      <c r="C105" s="628"/>
      <c r="D105" s="597"/>
      <c r="E105" s="597"/>
      <c r="F105" s="597"/>
    </row>
    <row r="106" spans="1:6" s="214" customFormat="1" ht="15.6">
      <c r="A106" s="626"/>
      <c r="B106" s="627"/>
      <c r="C106" s="628"/>
      <c r="D106" s="597"/>
      <c r="E106" s="597"/>
      <c r="F106" s="597"/>
    </row>
    <row r="107" spans="1:6" s="214" customFormat="1" ht="15.6">
      <c r="A107" s="626"/>
      <c r="B107" s="629" t="s">
        <v>877</v>
      </c>
      <c r="C107" s="628"/>
      <c r="D107" s="597"/>
      <c r="E107" s="597"/>
      <c r="F107" s="597"/>
    </row>
    <row r="108" spans="1:6" s="214" customFormat="1" ht="15.6">
      <c r="A108" s="626"/>
      <c r="B108" s="605"/>
      <c r="C108" s="628"/>
      <c r="D108" s="597"/>
      <c r="E108" s="597"/>
      <c r="F108" s="597"/>
    </row>
    <row r="109" spans="1:6" s="214" customFormat="1" ht="15.6">
      <c r="A109" s="626">
        <v>8.1999999999999993</v>
      </c>
      <c r="B109" s="605" t="s">
        <v>878</v>
      </c>
      <c r="C109" s="621" t="s">
        <v>35</v>
      </c>
      <c r="D109" s="597">
        <v>4</v>
      </c>
      <c r="E109" s="597"/>
      <c r="F109" s="597"/>
    </row>
    <row r="110" spans="1:6" s="214" customFormat="1" ht="31.2">
      <c r="A110" s="626"/>
      <c r="B110" s="605" t="s">
        <v>879</v>
      </c>
      <c r="C110" s="628"/>
      <c r="D110" s="597"/>
      <c r="E110" s="597"/>
      <c r="F110" s="597"/>
    </row>
    <row r="111" spans="1:6" s="214" customFormat="1" ht="15.6">
      <c r="A111" s="626"/>
      <c r="B111" s="605" t="s">
        <v>880</v>
      </c>
      <c r="C111" s="628"/>
      <c r="D111" s="597"/>
      <c r="E111" s="597"/>
      <c r="F111" s="597"/>
    </row>
    <row r="112" spans="1:6" s="214" customFormat="1" ht="15.6">
      <c r="A112" s="626"/>
      <c r="B112" s="605"/>
      <c r="C112" s="628"/>
      <c r="D112" s="597"/>
      <c r="E112" s="597"/>
      <c r="F112" s="597"/>
    </row>
    <row r="113" spans="1:6" s="220" customFormat="1" ht="15.6">
      <c r="A113" s="616"/>
      <c r="B113" s="598" t="s">
        <v>834</v>
      </c>
      <c r="C113" s="599"/>
      <c r="D113" s="600"/>
      <c r="E113" s="600"/>
      <c r="F113" s="600"/>
    </row>
    <row r="114" spans="1:6" s="214" customFormat="1">
      <c r="A114" s="587" t="s">
        <v>0</v>
      </c>
      <c r="B114" s="588" t="s">
        <v>1</v>
      </c>
      <c r="C114" s="587" t="s">
        <v>2</v>
      </c>
      <c r="D114" s="589" t="s">
        <v>383</v>
      </c>
      <c r="E114" s="590" t="s">
        <v>384</v>
      </c>
      <c r="F114" s="590" t="s">
        <v>385</v>
      </c>
    </row>
    <row r="115" spans="1:6" s="214" customFormat="1">
      <c r="A115" s="612"/>
      <c r="B115" s="155" t="s">
        <v>881</v>
      </c>
      <c r="C115" s="507"/>
      <c r="D115" s="507"/>
      <c r="E115" s="415"/>
      <c r="F115" s="594"/>
    </row>
    <row r="116" spans="1:6" s="214" customFormat="1">
      <c r="A116" s="612"/>
      <c r="B116" s="155"/>
      <c r="C116" s="507"/>
      <c r="D116" s="507"/>
      <c r="E116" s="415"/>
      <c r="F116" s="594"/>
    </row>
    <row r="117" spans="1:6" s="214" customFormat="1">
      <c r="A117" s="612"/>
      <c r="B117" s="155" t="s">
        <v>882</v>
      </c>
      <c r="C117" s="507"/>
      <c r="D117" s="507"/>
      <c r="E117" s="415"/>
      <c r="F117" s="594"/>
    </row>
    <row r="118" spans="1:6" s="214" customFormat="1">
      <c r="A118" s="612"/>
      <c r="B118" s="630"/>
      <c r="C118" s="507"/>
      <c r="D118" s="507"/>
      <c r="E118" s="415"/>
      <c r="F118" s="594"/>
    </row>
    <row r="119" spans="1:6" s="214" customFormat="1" ht="31.2">
      <c r="A119" s="612">
        <v>8.2100000000000009</v>
      </c>
      <c r="B119" s="605" t="s">
        <v>883</v>
      </c>
      <c r="C119" s="507"/>
      <c r="D119" s="507"/>
      <c r="E119" s="415"/>
      <c r="F119" s="594"/>
    </row>
    <row r="120" spans="1:6" s="214" customFormat="1" ht="15.6">
      <c r="A120" s="612"/>
      <c r="B120" s="605" t="s">
        <v>884</v>
      </c>
      <c r="C120" s="507" t="s">
        <v>647</v>
      </c>
      <c r="D120" s="597">
        <v>1</v>
      </c>
      <c r="E120" s="597"/>
      <c r="F120" s="597"/>
    </row>
    <row r="121" spans="1:6" s="214" customFormat="1" ht="15.6">
      <c r="A121" s="612"/>
      <c r="B121" s="605" t="s">
        <v>885</v>
      </c>
      <c r="C121" s="507"/>
      <c r="D121" s="597"/>
      <c r="E121" s="597"/>
      <c r="F121" s="597"/>
    </row>
    <row r="122" spans="1:6" s="214" customFormat="1" ht="15.6">
      <c r="A122" s="612"/>
      <c r="B122" s="631"/>
      <c r="C122" s="507"/>
      <c r="D122" s="597"/>
      <c r="E122" s="597"/>
      <c r="F122" s="597"/>
    </row>
    <row r="123" spans="1:6" s="214" customFormat="1" ht="15.6">
      <c r="A123" s="612"/>
      <c r="B123" s="632" t="s">
        <v>834</v>
      </c>
      <c r="C123" s="507"/>
      <c r="D123" s="597"/>
      <c r="E123" s="597"/>
      <c r="F123" s="600"/>
    </row>
    <row r="124" spans="1:6" s="214" customFormat="1">
      <c r="A124" s="612"/>
      <c r="B124" s="601"/>
      <c r="C124" s="507"/>
      <c r="D124" s="507"/>
      <c r="E124" s="415"/>
      <c r="F124" s="594"/>
    </row>
    <row r="125" spans="1:6" s="214" customFormat="1">
      <c r="A125" s="612"/>
      <c r="B125" s="155" t="s">
        <v>886</v>
      </c>
      <c r="C125" s="507"/>
      <c r="D125" s="437"/>
      <c r="E125" s="415"/>
      <c r="F125" s="594"/>
    </row>
    <row r="126" spans="1:6" s="214" customFormat="1">
      <c r="A126" s="612"/>
      <c r="B126" s="155"/>
      <c r="C126" s="507"/>
      <c r="D126" s="437"/>
      <c r="E126" s="415"/>
      <c r="F126" s="594"/>
    </row>
    <row r="127" spans="1:6" s="214" customFormat="1">
      <c r="A127" s="612"/>
      <c r="B127" s="155" t="s">
        <v>887</v>
      </c>
      <c r="C127" s="507"/>
      <c r="D127" s="437"/>
      <c r="E127" s="415"/>
      <c r="F127" s="594"/>
    </row>
    <row r="128" spans="1:6" s="214" customFormat="1" ht="15.6">
      <c r="A128" s="612"/>
      <c r="B128" s="607"/>
      <c r="C128" s="507"/>
      <c r="D128" s="597"/>
      <c r="E128" s="597"/>
      <c r="F128" s="597"/>
    </row>
    <row r="129" spans="1:9" s="214" customFormat="1" ht="28.8">
      <c r="A129" s="612">
        <v>8.2200000000000006</v>
      </c>
      <c r="B129" s="631" t="s">
        <v>888</v>
      </c>
      <c r="C129" s="507"/>
      <c r="D129" s="597"/>
      <c r="E129" s="597"/>
      <c r="F129" s="597"/>
    </row>
    <row r="130" spans="1:9" s="214" customFormat="1" ht="15.6">
      <c r="A130" s="612"/>
      <c r="B130" s="631" t="s">
        <v>889</v>
      </c>
      <c r="C130" s="633" t="s">
        <v>5</v>
      </c>
      <c r="D130" s="597">
        <v>4</v>
      </c>
      <c r="E130" s="597"/>
      <c r="F130" s="597"/>
    </row>
    <row r="131" spans="1:9" s="214" customFormat="1" ht="15.6">
      <c r="A131" s="612"/>
      <c r="B131" s="595"/>
      <c r="C131" s="507"/>
      <c r="D131" s="597"/>
      <c r="E131" s="597"/>
      <c r="F131" s="597"/>
    </row>
    <row r="132" spans="1:9" s="214" customFormat="1" ht="15.6">
      <c r="A132" s="612"/>
      <c r="B132" s="632" t="s">
        <v>834</v>
      </c>
      <c r="C132" s="507"/>
      <c r="D132" s="597"/>
      <c r="E132" s="597"/>
      <c r="F132" s="600"/>
    </row>
    <row r="133" spans="1:9" s="214" customFormat="1" ht="15.6">
      <c r="A133" s="612"/>
      <c r="B133" s="634"/>
      <c r="C133" s="507"/>
      <c r="D133" s="597"/>
      <c r="E133" s="597"/>
      <c r="F133" s="597"/>
    </row>
    <row r="134" spans="1:9" s="214" customFormat="1" ht="15.6">
      <c r="A134" s="612"/>
      <c r="B134" s="625" t="s">
        <v>63</v>
      </c>
      <c r="C134" s="635"/>
      <c r="D134" s="636"/>
      <c r="E134" s="621"/>
      <c r="F134" s="637"/>
      <c r="G134" s="216"/>
      <c r="H134" s="217"/>
      <c r="I134" s="215"/>
    </row>
    <row r="135" spans="1:9" s="214" customFormat="1" ht="15.6">
      <c r="A135" s="612"/>
      <c r="B135" s="625"/>
      <c r="C135" s="635"/>
      <c r="D135" s="636"/>
      <c r="E135" s="621"/>
      <c r="F135" s="637"/>
      <c r="G135" s="216"/>
      <c r="H135" s="217"/>
      <c r="I135" s="215"/>
    </row>
    <row r="136" spans="1:9" s="214" customFormat="1" ht="15.6">
      <c r="A136" s="612"/>
      <c r="B136" s="625"/>
      <c r="C136" s="635"/>
      <c r="D136" s="638"/>
      <c r="E136" s="621"/>
      <c r="F136" s="637"/>
      <c r="G136" s="216"/>
      <c r="H136" s="217"/>
      <c r="I136" s="215"/>
    </row>
    <row r="137" spans="1:9" s="214" customFormat="1" ht="15.6">
      <c r="A137" s="612"/>
      <c r="B137" s="625" t="s">
        <v>890</v>
      </c>
      <c r="C137" s="621"/>
      <c r="D137" s="639" t="s">
        <v>64</v>
      </c>
      <c r="E137" s="640"/>
      <c r="F137" s="641" t="s">
        <v>628</v>
      </c>
      <c r="G137" s="215"/>
      <c r="H137" s="215"/>
      <c r="I137" s="215"/>
    </row>
    <row r="138" spans="1:9" s="214" customFormat="1" ht="15.6">
      <c r="A138" s="612"/>
      <c r="B138" s="642"/>
      <c r="C138" s="621"/>
      <c r="D138" s="643"/>
      <c r="E138" s="640"/>
      <c r="F138" s="644"/>
      <c r="G138" s="215"/>
      <c r="H138" s="215"/>
      <c r="I138" s="215"/>
    </row>
    <row r="139" spans="1:9" s="214" customFormat="1" ht="15.6">
      <c r="A139" s="612"/>
      <c r="B139" s="625"/>
      <c r="C139" s="621"/>
      <c r="D139" s="643"/>
      <c r="E139" s="640"/>
      <c r="F139" s="644"/>
      <c r="G139" s="215"/>
      <c r="H139" s="215"/>
      <c r="I139" s="215"/>
    </row>
    <row r="140" spans="1:9" s="214" customFormat="1" ht="15.6">
      <c r="A140" s="612"/>
      <c r="B140" s="645">
        <v>1</v>
      </c>
      <c r="C140" s="621"/>
      <c r="D140" s="646" t="s">
        <v>378</v>
      </c>
      <c r="E140" s="640"/>
      <c r="F140" s="597"/>
      <c r="G140" s="215"/>
      <c r="H140" s="215"/>
      <c r="I140" s="215"/>
    </row>
    <row r="141" spans="1:9" s="214" customFormat="1" ht="15.6">
      <c r="A141" s="612"/>
      <c r="B141" s="645"/>
      <c r="C141" s="621"/>
      <c r="D141" s="643"/>
      <c r="E141" s="640"/>
      <c r="F141" s="597"/>
      <c r="G141" s="215"/>
      <c r="H141" s="215"/>
      <c r="I141" s="215"/>
    </row>
    <row r="142" spans="1:9" s="214" customFormat="1" ht="15.6">
      <c r="A142" s="612"/>
      <c r="B142" s="645">
        <v>2</v>
      </c>
      <c r="C142" s="621"/>
      <c r="D142" s="646" t="s">
        <v>891</v>
      </c>
      <c r="E142" s="647"/>
      <c r="F142" s="597"/>
      <c r="G142" s="215"/>
      <c r="H142" s="215"/>
      <c r="I142" s="215"/>
    </row>
    <row r="143" spans="1:9" s="214" customFormat="1" ht="15.6">
      <c r="A143" s="612"/>
      <c r="B143" s="645"/>
      <c r="C143" s="621"/>
      <c r="D143" s="646"/>
      <c r="E143" s="647"/>
      <c r="F143" s="597"/>
      <c r="G143" s="215"/>
      <c r="H143" s="215"/>
      <c r="I143" s="215"/>
    </row>
    <row r="144" spans="1:9" s="214" customFormat="1" ht="15.6">
      <c r="A144" s="612"/>
      <c r="B144" s="645">
        <v>3</v>
      </c>
      <c r="C144" s="415"/>
      <c r="D144" s="646" t="s">
        <v>892</v>
      </c>
      <c r="E144" s="415"/>
      <c r="F144" s="597"/>
    </row>
    <row r="145" spans="1:6" s="214" customFormat="1" ht="15.6">
      <c r="A145" s="612"/>
      <c r="B145" s="602"/>
      <c r="C145" s="415"/>
      <c r="D145" s="507"/>
      <c r="E145" s="415"/>
      <c r="F145" s="597"/>
    </row>
    <row r="146" spans="1:6" s="214" customFormat="1" ht="15.6">
      <c r="A146" s="612"/>
      <c r="B146" s="645">
        <v>4</v>
      </c>
      <c r="C146" s="415"/>
      <c r="D146" s="646" t="s">
        <v>893</v>
      </c>
      <c r="E146" s="415"/>
      <c r="F146" s="597"/>
    </row>
    <row r="147" spans="1:6" s="214" customFormat="1" ht="15.6">
      <c r="A147" s="612"/>
      <c r="B147" s="645"/>
      <c r="C147" s="415"/>
      <c r="D147" s="507"/>
      <c r="E147" s="415"/>
      <c r="F147" s="597"/>
    </row>
    <row r="148" spans="1:6" s="214" customFormat="1" ht="15.6">
      <c r="A148" s="612"/>
      <c r="B148" s="645">
        <v>5</v>
      </c>
      <c r="C148" s="415"/>
      <c r="D148" s="646" t="s">
        <v>466</v>
      </c>
      <c r="E148" s="415"/>
      <c r="F148" s="597"/>
    </row>
    <row r="149" spans="1:6" s="214" customFormat="1" ht="15.6">
      <c r="A149" s="612"/>
      <c r="B149" s="645"/>
      <c r="C149" s="415"/>
      <c r="D149" s="507"/>
      <c r="E149" s="415"/>
      <c r="F149" s="597"/>
    </row>
    <row r="150" spans="1:6" s="214" customFormat="1" ht="15.6">
      <c r="A150" s="612"/>
      <c r="B150" s="645">
        <v>6</v>
      </c>
      <c r="C150" s="415"/>
      <c r="D150" s="646" t="s">
        <v>894</v>
      </c>
      <c r="E150" s="415"/>
      <c r="F150" s="597"/>
    </row>
    <row r="151" spans="1:6" s="214" customFormat="1" ht="15.6">
      <c r="A151" s="612"/>
      <c r="B151" s="645"/>
      <c r="C151" s="415"/>
      <c r="D151" s="507"/>
      <c r="E151" s="415"/>
      <c r="F151" s="597"/>
    </row>
    <row r="152" spans="1:6" s="214" customFormat="1" ht="15.6">
      <c r="A152" s="612"/>
      <c r="B152" s="645">
        <v>8</v>
      </c>
      <c r="C152" s="415"/>
      <c r="D152" s="646" t="s">
        <v>895</v>
      </c>
      <c r="E152" s="415"/>
      <c r="F152" s="597"/>
    </row>
    <row r="153" spans="1:6" s="214" customFormat="1" ht="15.6">
      <c r="A153" s="612"/>
      <c r="B153" s="645"/>
      <c r="C153" s="415"/>
      <c r="D153" s="507"/>
      <c r="E153" s="415"/>
      <c r="F153" s="648"/>
    </row>
    <row r="154" spans="1:6" s="214" customFormat="1" ht="15.6">
      <c r="A154" s="612"/>
      <c r="B154" s="645"/>
      <c r="C154" s="415"/>
      <c r="D154" s="507"/>
      <c r="E154" s="415"/>
      <c r="F154" s="648"/>
    </row>
    <row r="155" spans="1:6" s="214" customFormat="1" ht="15.6">
      <c r="A155" s="415"/>
      <c r="B155" s="645"/>
      <c r="C155" s="415"/>
      <c r="D155" s="507"/>
      <c r="E155" s="415"/>
      <c r="F155" s="648"/>
    </row>
    <row r="156" spans="1:6" s="214" customFormat="1" ht="15.6">
      <c r="A156" s="415"/>
      <c r="B156" s="649" t="s">
        <v>896</v>
      </c>
      <c r="C156" s="415"/>
      <c r="D156" s="507"/>
      <c r="E156" s="415"/>
      <c r="F156" s="600"/>
    </row>
    <row r="157" spans="1:6" s="214" customFormat="1" ht="15.6">
      <c r="A157" s="415"/>
      <c r="B157" s="602"/>
      <c r="C157" s="415"/>
      <c r="D157" s="507"/>
      <c r="E157" s="415"/>
      <c r="F157" s="600"/>
    </row>
    <row r="158" spans="1:6" s="214" customFormat="1" ht="15.6">
      <c r="A158" s="415"/>
      <c r="B158" s="601" t="s">
        <v>1622</v>
      </c>
      <c r="C158" s="415"/>
      <c r="D158" s="507"/>
      <c r="E158" s="415"/>
      <c r="F158" s="600"/>
    </row>
  </sheetData>
  <conditionalFormatting sqref="F87:F93">
    <cfRule type="cellIs" dxfId="1" priority="1" stopIfTrue="1" operator="equal">
      <formula>0</formula>
    </cfRule>
  </conditionalFormatting>
  <pageMargins left="0.7" right="0.7" top="0.75" bottom="0.75" header="0.3" footer="0.3"/>
  <pageSetup scale="89" orientation="portrait" horizontalDpi="1200" verticalDpi="1200" r:id="rId1"/>
  <rowBreaks count="3" manualBreakCount="3">
    <brk id="28" max="16383" man="1"/>
    <brk id="66" max="16383" man="1"/>
    <brk id="11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1"/>
  <sheetViews>
    <sheetView view="pageBreakPreview" zoomScale="115" zoomScaleNormal="55" zoomScaleSheetLayoutView="115" workbookViewId="0">
      <pane xSplit="1" ySplit="1" topLeftCell="B2" activePane="bottomRight" state="frozen"/>
      <selection pane="topRight" activeCell="B1" sqref="B1"/>
      <selection pane="bottomLeft" activeCell="A2" sqref="A2"/>
      <selection pane="bottomRight" activeCell="O127" sqref="O127:O132"/>
    </sheetView>
  </sheetViews>
  <sheetFormatPr defaultColWidth="8.88671875" defaultRowHeight="14.4"/>
  <cols>
    <col min="1" max="1" width="5.6640625" style="231" bestFit="1" customWidth="1"/>
    <col min="2" max="2" width="52.109375" style="231" customWidth="1"/>
    <col min="3" max="3" width="7" style="231" bestFit="1" customWidth="1"/>
    <col min="4" max="4" width="9.6640625" style="231" bestFit="1" customWidth="1"/>
    <col min="5" max="5" width="9.33203125" style="231" customWidth="1"/>
    <col min="6" max="6" width="12.44140625" style="550" customWidth="1"/>
    <col min="7" max="16384" width="8.88671875" style="231"/>
  </cols>
  <sheetData>
    <row r="1" spans="1:6">
      <c r="A1" s="498" t="s">
        <v>683</v>
      </c>
      <c r="B1" s="498" t="s">
        <v>1</v>
      </c>
      <c r="C1" s="498" t="s">
        <v>684</v>
      </c>
      <c r="D1" s="499" t="s">
        <v>685</v>
      </c>
      <c r="E1" s="500" t="s">
        <v>686</v>
      </c>
      <c r="F1" s="539" t="s">
        <v>22</v>
      </c>
    </row>
    <row r="2" spans="1:6">
      <c r="A2" s="160"/>
      <c r="B2" s="160"/>
      <c r="C2" s="160"/>
      <c r="D2" s="435"/>
      <c r="E2" s="501"/>
      <c r="F2" s="540"/>
    </row>
    <row r="3" spans="1:6" s="138" customFormat="1">
      <c r="A3" s="415"/>
      <c r="B3" s="502" t="str">
        <f>[1]Offices!B4</f>
        <v>PROPOSED ……………………………………....</v>
      </c>
      <c r="C3" s="154"/>
      <c r="D3" s="152"/>
      <c r="E3" s="416"/>
      <c r="F3" s="417"/>
    </row>
    <row r="4" spans="1:6" s="138" customFormat="1">
      <c r="A4" s="415"/>
      <c r="B4" s="502" t="str">
        <f>[1]Offices!B5</f>
        <v>…….………………………………….. DISTRICT</v>
      </c>
      <c r="C4" s="154"/>
      <c r="D4" s="152"/>
      <c r="E4" s="416"/>
      <c r="F4" s="417"/>
    </row>
    <row r="5" spans="1:6" s="138" customFormat="1">
      <c r="A5" s="415"/>
      <c r="B5" s="503"/>
      <c r="C5" s="154"/>
      <c r="D5" s="152"/>
      <c r="E5" s="416"/>
      <c r="F5" s="417"/>
    </row>
    <row r="6" spans="1:6" ht="15" customHeight="1">
      <c r="A6" s="504">
        <v>9</v>
      </c>
      <c r="B6" s="502" t="s">
        <v>1033</v>
      </c>
      <c r="C6" s="505"/>
      <c r="D6" s="505"/>
      <c r="E6" s="505"/>
      <c r="F6" s="541"/>
    </row>
    <row r="7" spans="1:6" ht="15" customHeight="1">
      <c r="A7" s="504"/>
      <c r="B7" s="505"/>
      <c r="C7" s="505"/>
      <c r="D7" s="505"/>
      <c r="E7" s="505"/>
      <c r="F7" s="541"/>
    </row>
    <row r="8" spans="1:6" s="232" customFormat="1" ht="15" customHeight="1">
      <c r="A8" s="506"/>
      <c r="B8" s="502" t="s">
        <v>693</v>
      </c>
      <c r="C8" s="507"/>
      <c r="D8" s="507"/>
      <c r="E8" s="415"/>
      <c r="F8" s="542"/>
    </row>
    <row r="9" spans="1:6" s="232" customFormat="1" ht="15" customHeight="1">
      <c r="A9" s="506"/>
      <c r="B9" s="508"/>
      <c r="C9" s="507"/>
      <c r="D9" s="507"/>
      <c r="E9" s="415"/>
      <c r="F9" s="542"/>
    </row>
    <row r="10" spans="1:6" s="232" customFormat="1" ht="15" customHeight="1">
      <c r="A10" s="156">
        <v>9.1</v>
      </c>
      <c r="B10" s="509" t="s">
        <v>694</v>
      </c>
      <c r="C10" s="507"/>
      <c r="D10" s="510"/>
      <c r="E10" s="510"/>
      <c r="F10" s="543"/>
    </row>
    <row r="11" spans="1:6" s="232" customFormat="1" ht="15" customHeight="1">
      <c r="A11" s="156"/>
      <c r="B11" s="509" t="s">
        <v>695</v>
      </c>
      <c r="C11" s="507" t="s">
        <v>35</v>
      </c>
      <c r="D11" s="510">
        <v>5</v>
      </c>
      <c r="E11" s="510"/>
      <c r="F11" s="543">
        <f>E11*D11</f>
        <v>0</v>
      </c>
    </row>
    <row r="12" spans="1:6" s="232" customFormat="1" ht="15" customHeight="1">
      <c r="A12" s="156"/>
      <c r="B12" s="509"/>
      <c r="C12" s="507"/>
      <c r="D12" s="510"/>
      <c r="E12" s="510"/>
      <c r="F12" s="543"/>
    </row>
    <row r="13" spans="1:6" s="232" customFormat="1" ht="15" customHeight="1">
      <c r="A13" s="156">
        <v>9.1</v>
      </c>
      <c r="B13" s="509" t="s">
        <v>696</v>
      </c>
      <c r="C13" s="507"/>
      <c r="D13" s="510"/>
      <c r="E13" s="510"/>
      <c r="F13" s="543"/>
    </row>
    <row r="14" spans="1:6" s="232" customFormat="1" ht="15" customHeight="1">
      <c r="A14" s="156"/>
      <c r="B14" s="509" t="s">
        <v>697</v>
      </c>
      <c r="C14" s="507" t="s">
        <v>688</v>
      </c>
      <c r="D14" s="510">
        <v>5</v>
      </c>
      <c r="E14" s="510"/>
      <c r="F14" s="543">
        <f>E14*D14</f>
        <v>0</v>
      </c>
    </row>
    <row r="15" spans="1:6" s="232" customFormat="1" ht="15" customHeight="1">
      <c r="A15" s="156"/>
      <c r="B15" s="509"/>
      <c r="C15" s="507"/>
      <c r="D15" s="510"/>
      <c r="E15" s="510"/>
      <c r="F15" s="543"/>
    </row>
    <row r="16" spans="1:6" s="232" customFormat="1" ht="15" customHeight="1">
      <c r="A16" s="156">
        <v>9.1999999999999993</v>
      </c>
      <c r="B16" s="509" t="s">
        <v>698</v>
      </c>
      <c r="C16" s="507" t="s">
        <v>389</v>
      </c>
      <c r="D16" s="510">
        <v>1</v>
      </c>
      <c r="E16" s="510"/>
      <c r="F16" s="543">
        <f>E16*D16</f>
        <v>0</v>
      </c>
    </row>
    <row r="17" spans="1:6" s="232" customFormat="1" ht="15" customHeight="1">
      <c r="A17" s="156"/>
      <c r="B17" s="511"/>
      <c r="C17" s="507"/>
      <c r="D17" s="510"/>
      <c r="E17" s="510"/>
      <c r="F17" s="543"/>
    </row>
    <row r="18" spans="1:6" s="232" customFormat="1" ht="15" customHeight="1">
      <c r="A18" s="156"/>
      <c r="B18" s="512" t="s">
        <v>699</v>
      </c>
      <c r="C18" s="507"/>
      <c r="D18" s="510"/>
      <c r="E18" s="510"/>
      <c r="F18" s="543"/>
    </row>
    <row r="19" spans="1:6" s="232" customFormat="1" ht="15" customHeight="1">
      <c r="A19" s="156">
        <v>9.3000000000000007</v>
      </c>
      <c r="B19" s="509" t="s">
        <v>700</v>
      </c>
      <c r="C19" s="507" t="s">
        <v>688</v>
      </c>
      <c r="D19" s="510">
        <f>D14</f>
        <v>5</v>
      </c>
      <c r="E19" s="510"/>
      <c r="F19" s="543">
        <f>E19*D19</f>
        <v>0</v>
      </c>
    </row>
    <row r="20" spans="1:6" s="232" customFormat="1" ht="15" customHeight="1">
      <c r="A20" s="156"/>
      <c r="B20" s="508"/>
      <c r="C20" s="507"/>
      <c r="D20" s="510"/>
      <c r="E20" s="510"/>
      <c r="F20" s="543"/>
    </row>
    <row r="21" spans="1:6" s="232" customFormat="1" ht="15" customHeight="1">
      <c r="A21" s="156"/>
      <c r="B21" s="512" t="s">
        <v>701</v>
      </c>
      <c r="C21" s="507"/>
      <c r="D21" s="510"/>
      <c r="E21" s="510"/>
      <c r="F21" s="543"/>
    </row>
    <row r="22" spans="1:6" s="232" customFormat="1" ht="15" customHeight="1">
      <c r="A22" s="156">
        <v>9.4</v>
      </c>
      <c r="B22" s="509" t="s">
        <v>702</v>
      </c>
      <c r="C22" s="507"/>
      <c r="D22" s="510"/>
      <c r="E22" s="510"/>
      <c r="F22" s="543"/>
    </row>
    <row r="23" spans="1:6" s="232" customFormat="1" ht="15" customHeight="1">
      <c r="A23" s="156"/>
      <c r="B23" s="509" t="s">
        <v>703</v>
      </c>
      <c r="C23" s="507" t="s">
        <v>688</v>
      </c>
      <c r="D23" s="510">
        <f>D14*0.3</f>
        <v>1.5</v>
      </c>
      <c r="E23" s="510"/>
      <c r="F23" s="543">
        <f>E23*D23</f>
        <v>0</v>
      </c>
    </row>
    <row r="24" spans="1:6" s="232" customFormat="1" ht="15" customHeight="1">
      <c r="A24" s="156"/>
      <c r="B24" s="509"/>
      <c r="C24" s="507"/>
      <c r="D24" s="510"/>
      <c r="E24" s="510"/>
      <c r="F24" s="543"/>
    </row>
    <row r="25" spans="1:6" s="232" customFormat="1" ht="15" customHeight="1">
      <c r="A25" s="156"/>
      <c r="B25" s="502" t="s">
        <v>704</v>
      </c>
      <c r="C25" s="507"/>
      <c r="D25" s="510"/>
      <c r="E25" s="510"/>
      <c r="F25" s="543"/>
    </row>
    <row r="26" spans="1:6" s="232" customFormat="1" ht="15" customHeight="1">
      <c r="A26" s="156"/>
      <c r="B26" s="502"/>
      <c r="C26" s="157"/>
      <c r="D26" s="157"/>
      <c r="E26" s="157"/>
      <c r="F26" s="544"/>
    </row>
    <row r="27" spans="1:6" s="232" customFormat="1" ht="15" customHeight="1">
      <c r="A27" s="156"/>
      <c r="B27" s="512" t="s">
        <v>45</v>
      </c>
      <c r="C27" s="157"/>
      <c r="D27" s="157"/>
      <c r="E27" s="157"/>
      <c r="F27" s="544"/>
    </row>
    <row r="28" spans="1:6" s="232" customFormat="1" ht="15" customHeight="1">
      <c r="A28" s="156"/>
      <c r="B28" s="509"/>
      <c r="C28" s="157"/>
      <c r="D28" s="157"/>
      <c r="E28" s="157"/>
      <c r="F28" s="544"/>
    </row>
    <row r="29" spans="1:6" s="232" customFormat="1" ht="15" customHeight="1">
      <c r="A29" s="156">
        <v>9.5</v>
      </c>
      <c r="B29" s="509" t="s">
        <v>705</v>
      </c>
      <c r="C29" s="159" t="s">
        <v>1034</v>
      </c>
      <c r="D29" s="157">
        <f>5*0.05</f>
        <v>0.25</v>
      </c>
      <c r="E29" s="157"/>
      <c r="F29" s="544">
        <f>D29*E29</f>
        <v>0</v>
      </c>
    </row>
    <row r="30" spans="1:6" s="232" customFormat="1" ht="15" customHeight="1">
      <c r="A30" s="156"/>
      <c r="B30" s="509"/>
      <c r="C30" s="159"/>
      <c r="D30" s="157"/>
      <c r="E30" s="157"/>
      <c r="F30" s="544"/>
    </row>
    <row r="31" spans="1:6" s="232" customFormat="1" ht="15" customHeight="1">
      <c r="A31" s="156">
        <v>9.6</v>
      </c>
      <c r="B31" s="509" t="s">
        <v>706</v>
      </c>
      <c r="C31" s="159" t="s">
        <v>1034</v>
      </c>
      <c r="D31" s="157">
        <f>(1*1*0.05)*2</f>
        <v>0.1</v>
      </c>
      <c r="E31" s="157"/>
      <c r="F31" s="544">
        <f>D31*E31</f>
        <v>0</v>
      </c>
    </row>
    <row r="32" spans="1:6" s="232" customFormat="1" ht="15" customHeight="1">
      <c r="A32" s="156"/>
      <c r="B32" s="502"/>
      <c r="C32" s="157"/>
      <c r="D32" s="157"/>
      <c r="E32" s="157"/>
      <c r="F32" s="544"/>
    </row>
    <row r="33" spans="1:6" s="232" customFormat="1" ht="15" customHeight="1">
      <c r="A33" s="156"/>
      <c r="B33" s="512" t="s">
        <v>707</v>
      </c>
      <c r="C33" s="157"/>
      <c r="D33" s="157"/>
      <c r="E33" s="157"/>
      <c r="F33" s="544"/>
    </row>
    <row r="34" spans="1:6" s="232" customFormat="1" ht="15" customHeight="1">
      <c r="A34" s="156"/>
      <c r="B34" s="512" t="s">
        <v>708</v>
      </c>
      <c r="C34" s="157"/>
      <c r="D34" s="157"/>
      <c r="E34" s="157"/>
      <c r="F34" s="544"/>
    </row>
    <row r="35" spans="1:6" s="232" customFormat="1" ht="15" customHeight="1">
      <c r="A35" s="156"/>
      <c r="B35" s="512"/>
      <c r="C35" s="157"/>
      <c r="D35" s="157"/>
      <c r="E35" s="157"/>
      <c r="F35" s="544"/>
    </row>
    <row r="36" spans="1:6" s="232" customFormat="1" ht="15" customHeight="1">
      <c r="A36" s="156"/>
      <c r="B36" s="512" t="s">
        <v>405</v>
      </c>
      <c r="C36" s="157"/>
      <c r="D36" s="157"/>
      <c r="E36" s="157"/>
      <c r="F36" s="544"/>
    </row>
    <row r="37" spans="1:6" s="232" customFormat="1" ht="15" customHeight="1">
      <c r="A37" s="156"/>
      <c r="B37" s="509"/>
      <c r="C37" s="157"/>
      <c r="D37" s="157"/>
      <c r="E37" s="157"/>
      <c r="F37" s="544"/>
    </row>
    <row r="38" spans="1:6" s="232" customFormat="1" ht="15" customHeight="1">
      <c r="A38" s="156">
        <v>9.6999999999999993</v>
      </c>
      <c r="B38" s="509" t="s">
        <v>12</v>
      </c>
      <c r="C38" s="159" t="s">
        <v>1035</v>
      </c>
      <c r="D38" s="157">
        <f>5*0.45*0.3</f>
        <v>0.67499999999999993</v>
      </c>
      <c r="E38" s="157"/>
      <c r="F38" s="544">
        <f>D38*E38</f>
        <v>0</v>
      </c>
    </row>
    <row r="39" spans="1:6" s="232" customFormat="1" ht="15" customHeight="1">
      <c r="A39" s="156"/>
      <c r="B39" s="509"/>
      <c r="C39" s="157"/>
      <c r="D39" s="157"/>
      <c r="E39" s="157"/>
      <c r="F39" s="544"/>
    </row>
    <row r="40" spans="1:6" s="232" customFormat="1" ht="15" customHeight="1">
      <c r="A40" s="156"/>
      <c r="B40" s="512" t="s">
        <v>407</v>
      </c>
      <c r="C40" s="157"/>
      <c r="D40" s="157"/>
      <c r="E40" s="157"/>
      <c r="F40" s="544"/>
    </row>
    <row r="41" spans="1:6" s="232" customFormat="1" ht="15" customHeight="1">
      <c r="A41" s="156"/>
      <c r="B41" s="509"/>
      <c r="C41" s="157"/>
      <c r="D41" s="157"/>
      <c r="E41" s="157"/>
      <c r="F41" s="544"/>
    </row>
    <row r="42" spans="1:6" s="232" customFormat="1" ht="15" customHeight="1">
      <c r="A42" s="156">
        <v>9.8000000000000007</v>
      </c>
      <c r="B42" s="509" t="s">
        <v>408</v>
      </c>
      <c r="C42" s="159" t="s">
        <v>1035</v>
      </c>
      <c r="D42" s="157">
        <f>(1*1*0.3)*2</f>
        <v>0.6</v>
      </c>
      <c r="E42" s="157"/>
      <c r="F42" s="544">
        <f>D42*E42</f>
        <v>0</v>
      </c>
    </row>
    <row r="43" spans="1:6" s="232" customFormat="1" ht="15" customHeight="1">
      <c r="A43" s="156"/>
      <c r="B43" s="509"/>
      <c r="C43" s="157"/>
      <c r="D43" s="157"/>
      <c r="E43" s="157"/>
      <c r="F43" s="544"/>
    </row>
    <row r="44" spans="1:6" s="232" customFormat="1" ht="15" customHeight="1">
      <c r="A44" s="156">
        <v>9.9</v>
      </c>
      <c r="B44" s="509" t="s">
        <v>409</v>
      </c>
      <c r="C44" s="159" t="s">
        <v>1035</v>
      </c>
      <c r="D44" s="157">
        <f>(0.4*0.4*1)*2</f>
        <v>0.32000000000000006</v>
      </c>
      <c r="E44" s="157"/>
      <c r="F44" s="544">
        <f>D44*E44</f>
        <v>0</v>
      </c>
    </row>
    <row r="45" spans="1:6" s="232" customFormat="1" ht="15" customHeight="1">
      <c r="A45" s="156"/>
      <c r="B45" s="509"/>
      <c r="C45" s="157"/>
      <c r="D45" s="157"/>
      <c r="E45" s="157"/>
      <c r="F45" s="544"/>
    </row>
    <row r="46" spans="1:6" s="232" customFormat="1" ht="15" customHeight="1">
      <c r="A46" s="451">
        <v>9.1</v>
      </c>
      <c r="B46" s="509" t="s">
        <v>709</v>
      </c>
      <c r="C46" s="159" t="s">
        <v>1035</v>
      </c>
      <c r="D46" s="157">
        <f>(0.4*0.4*2.7)*2</f>
        <v>0.86400000000000021</v>
      </c>
      <c r="E46" s="157"/>
      <c r="F46" s="544">
        <f>D46*E46</f>
        <v>0</v>
      </c>
    </row>
    <row r="47" spans="1:6" s="232" customFormat="1" ht="15" customHeight="1">
      <c r="A47" s="451"/>
      <c r="B47" s="512" t="s">
        <v>405</v>
      </c>
      <c r="C47" s="157"/>
      <c r="D47" s="157"/>
      <c r="E47" s="157"/>
      <c r="F47" s="544"/>
    </row>
    <row r="48" spans="1:6" s="232" customFormat="1" ht="15" customHeight="1">
      <c r="A48" s="451"/>
      <c r="B48" s="513"/>
      <c r="C48" s="157"/>
      <c r="D48" s="157"/>
      <c r="E48" s="157"/>
      <c r="F48" s="544"/>
    </row>
    <row r="49" spans="1:6" s="232" customFormat="1" ht="15" customHeight="1">
      <c r="A49" s="451"/>
      <c r="B49" s="509" t="s">
        <v>412</v>
      </c>
      <c r="C49" s="157"/>
      <c r="D49" s="157"/>
      <c r="E49" s="157"/>
      <c r="F49" s="544"/>
    </row>
    <row r="50" spans="1:6" s="232" customFormat="1" ht="15" customHeight="1">
      <c r="A50" s="451">
        <v>9.11</v>
      </c>
      <c r="B50" s="509" t="s">
        <v>413</v>
      </c>
      <c r="C50" s="157"/>
      <c r="D50" s="157"/>
      <c r="E50" s="157"/>
      <c r="F50" s="544"/>
    </row>
    <row r="51" spans="1:6" s="232" customFormat="1" ht="15" customHeight="1">
      <c r="A51" s="451"/>
      <c r="B51" s="509" t="s">
        <v>414</v>
      </c>
      <c r="C51" s="157" t="s">
        <v>20</v>
      </c>
      <c r="D51" s="157">
        <f>5*2*0.888</f>
        <v>8.8800000000000008</v>
      </c>
      <c r="E51" s="157"/>
      <c r="F51" s="544">
        <f>D51*E51</f>
        <v>0</v>
      </c>
    </row>
    <row r="52" spans="1:6" s="232" customFormat="1" ht="15" customHeight="1">
      <c r="A52" s="451"/>
      <c r="B52" s="513"/>
      <c r="C52" s="157"/>
      <c r="D52" s="157"/>
      <c r="E52" s="157"/>
      <c r="F52" s="544"/>
    </row>
    <row r="53" spans="1:6" s="497" customFormat="1" ht="15" customHeight="1">
      <c r="A53" s="514"/>
      <c r="B53" s="502" t="s">
        <v>1105</v>
      </c>
      <c r="C53" s="444"/>
      <c r="D53" s="444"/>
      <c r="E53" s="444"/>
      <c r="F53" s="545">
        <f>SUM(F10:F52)</f>
        <v>0</v>
      </c>
    </row>
    <row r="54" spans="1:6">
      <c r="A54" s="498" t="s">
        <v>683</v>
      </c>
      <c r="B54" s="498" t="s">
        <v>1</v>
      </c>
      <c r="C54" s="498" t="s">
        <v>684</v>
      </c>
      <c r="D54" s="499" t="s">
        <v>685</v>
      </c>
      <c r="E54" s="500" t="s">
        <v>686</v>
      </c>
      <c r="F54" s="539" t="s">
        <v>22</v>
      </c>
    </row>
    <row r="55" spans="1:6" s="232" customFormat="1">
      <c r="A55" s="160"/>
      <c r="B55" s="160" t="s">
        <v>1106</v>
      </c>
      <c r="C55" s="160"/>
      <c r="D55" s="435"/>
      <c r="E55" s="501"/>
      <c r="F55" s="540">
        <f>F53</f>
        <v>0</v>
      </c>
    </row>
    <row r="56" spans="1:6" s="232" customFormat="1" ht="15" customHeight="1">
      <c r="A56" s="451">
        <v>9.1199999999999992</v>
      </c>
      <c r="B56" s="509" t="s">
        <v>415</v>
      </c>
      <c r="C56" s="157"/>
      <c r="D56" s="157"/>
      <c r="E56" s="157"/>
      <c r="F56" s="544"/>
    </row>
    <row r="57" spans="1:6" s="232" customFormat="1" ht="15" customHeight="1">
      <c r="A57" s="451"/>
      <c r="B57" s="509" t="s">
        <v>416</v>
      </c>
      <c r="C57" s="157" t="s">
        <v>20</v>
      </c>
      <c r="D57" s="157">
        <f>5/0.25*1.1*0.395</f>
        <v>8.6900000000000013</v>
      </c>
      <c r="E57" s="157"/>
      <c r="F57" s="544">
        <f>D57*E57</f>
        <v>0</v>
      </c>
    </row>
    <row r="58" spans="1:6" s="232" customFormat="1" ht="15" customHeight="1">
      <c r="A58" s="451"/>
      <c r="B58" s="509"/>
      <c r="C58" s="157"/>
      <c r="D58" s="157"/>
      <c r="E58" s="157"/>
      <c r="F58" s="544"/>
    </row>
    <row r="59" spans="1:6" s="232" customFormat="1" ht="15" customHeight="1">
      <c r="A59" s="451"/>
      <c r="B59" s="512" t="s">
        <v>407</v>
      </c>
      <c r="C59" s="157"/>
      <c r="D59" s="157"/>
      <c r="E59" s="157"/>
      <c r="F59" s="544"/>
    </row>
    <row r="60" spans="1:6" s="232" customFormat="1" ht="15" customHeight="1">
      <c r="A60" s="451"/>
      <c r="B60" s="509"/>
      <c r="C60" s="157"/>
      <c r="D60" s="157"/>
      <c r="E60" s="157"/>
      <c r="F60" s="544"/>
    </row>
    <row r="61" spans="1:6" s="232" customFormat="1" ht="15" customHeight="1">
      <c r="A61" s="451"/>
      <c r="B61" s="509" t="s">
        <v>420</v>
      </c>
      <c r="C61" s="157"/>
      <c r="D61" s="157"/>
      <c r="E61" s="157"/>
      <c r="F61" s="544"/>
    </row>
    <row r="62" spans="1:6" s="232" customFormat="1" ht="15" customHeight="1">
      <c r="A62" s="451"/>
      <c r="B62" s="509"/>
      <c r="C62" s="157"/>
      <c r="D62" s="157"/>
      <c r="E62" s="157"/>
      <c r="F62" s="544"/>
    </row>
    <row r="63" spans="1:6" s="232" customFormat="1" ht="15" customHeight="1">
      <c r="A63" s="451">
        <v>9.1300000000000008</v>
      </c>
      <c r="B63" s="509" t="s">
        <v>710</v>
      </c>
      <c r="C63" s="157"/>
      <c r="D63" s="157"/>
      <c r="E63" s="157"/>
      <c r="F63" s="544"/>
    </row>
    <row r="64" spans="1:6" s="232" customFormat="1" ht="15" customHeight="1">
      <c r="A64" s="451"/>
      <c r="B64" s="509" t="s">
        <v>711</v>
      </c>
      <c r="C64" s="157" t="s">
        <v>20</v>
      </c>
      <c r="D64" s="157">
        <f>(1*4*1.579)*2+(2.8*1.579)*2</f>
        <v>21.474399999999999</v>
      </c>
      <c r="E64" s="157"/>
      <c r="F64" s="544">
        <f>D64*E64</f>
        <v>0</v>
      </c>
    </row>
    <row r="65" spans="1:6" s="232" customFormat="1" ht="15" customHeight="1">
      <c r="A65" s="451"/>
      <c r="B65" s="509"/>
      <c r="C65" s="157"/>
      <c r="D65" s="157"/>
      <c r="E65" s="157"/>
      <c r="F65" s="544"/>
    </row>
    <row r="66" spans="1:6" s="232" customFormat="1" ht="15" customHeight="1">
      <c r="A66" s="451"/>
      <c r="B66" s="509" t="s">
        <v>421</v>
      </c>
      <c r="C66" s="157"/>
      <c r="D66" s="157"/>
      <c r="E66" s="157"/>
      <c r="F66" s="544"/>
    </row>
    <row r="67" spans="1:6" s="232" customFormat="1" ht="15" customHeight="1">
      <c r="A67" s="451"/>
      <c r="B67" s="509"/>
      <c r="C67" s="157"/>
      <c r="D67" s="157"/>
      <c r="E67" s="157"/>
      <c r="F67" s="544"/>
    </row>
    <row r="68" spans="1:6" s="232" customFormat="1" ht="15" customHeight="1">
      <c r="A68" s="451">
        <v>9.14</v>
      </c>
      <c r="B68" s="509" t="s">
        <v>710</v>
      </c>
      <c r="C68" s="157"/>
      <c r="D68" s="157"/>
      <c r="E68" s="157"/>
      <c r="F68" s="544"/>
    </row>
    <row r="69" spans="1:6" s="232" customFormat="1" ht="15" customHeight="1">
      <c r="A69" s="451"/>
      <c r="B69" s="509" t="s">
        <v>711</v>
      </c>
      <c r="C69" s="157" t="s">
        <v>20</v>
      </c>
      <c r="D69" s="157">
        <f>1*6*1.579*2</f>
        <v>18.948</v>
      </c>
      <c r="E69" s="157"/>
      <c r="F69" s="544">
        <f>D69*E69</f>
        <v>0</v>
      </c>
    </row>
    <row r="70" spans="1:6" s="232" customFormat="1" ht="15" customHeight="1">
      <c r="A70" s="451"/>
      <c r="B70" s="509"/>
      <c r="C70" s="157"/>
      <c r="D70" s="157"/>
      <c r="E70" s="157"/>
      <c r="F70" s="544"/>
    </row>
    <row r="71" spans="1:6" s="232" customFormat="1" ht="15" customHeight="1">
      <c r="A71" s="451">
        <v>9.15</v>
      </c>
      <c r="B71" s="509" t="s">
        <v>415</v>
      </c>
      <c r="C71" s="157"/>
      <c r="D71" s="157"/>
      <c r="E71" s="157"/>
      <c r="F71" s="544"/>
    </row>
    <row r="72" spans="1:6" s="232" customFormat="1" ht="15" customHeight="1">
      <c r="A72" s="451"/>
      <c r="B72" s="509" t="s">
        <v>416</v>
      </c>
      <c r="C72" s="157" t="s">
        <v>20</v>
      </c>
      <c r="D72" s="157">
        <f>1/0.25*1.7*0.617*2</f>
        <v>8.3911999999999995</v>
      </c>
      <c r="E72" s="157"/>
      <c r="F72" s="544">
        <f>D72*E72</f>
        <v>0</v>
      </c>
    </row>
    <row r="73" spans="1:6" s="232" customFormat="1" ht="15" customHeight="1">
      <c r="A73" s="451"/>
      <c r="B73" s="509"/>
      <c r="C73" s="157"/>
      <c r="D73" s="157"/>
      <c r="E73" s="157"/>
      <c r="F73" s="544"/>
    </row>
    <row r="74" spans="1:6" s="232" customFormat="1" ht="15" customHeight="1">
      <c r="A74" s="451"/>
      <c r="B74" s="509" t="s">
        <v>407</v>
      </c>
      <c r="C74" s="157"/>
      <c r="D74" s="157"/>
      <c r="E74" s="157"/>
      <c r="F74" s="544"/>
    </row>
    <row r="75" spans="1:6" s="232" customFormat="1" ht="15" customHeight="1">
      <c r="A75" s="451"/>
      <c r="B75" s="509"/>
      <c r="C75" s="157"/>
      <c r="D75" s="157"/>
      <c r="E75" s="157"/>
      <c r="F75" s="544"/>
    </row>
    <row r="76" spans="1:6" s="232" customFormat="1" ht="15" customHeight="1">
      <c r="A76" s="451"/>
      <c r="B76" s="509" t="s">
        <v>712</v>
      </c>
      <c r="C76" s="157"/>
      <c r="D76" s="157"/>
      <c r="E76" s="157"/>
      <c r="F76" s="544"/>
    </row>
    <row r="77" spans="1:6" s="232" customFormat="1" ht="15" customHeight="1">
      <c r="A77" s="451"/>
      <c r="B77" s="509"/>
      <c r="C77" s="157"/>
      <c r="D77" s="157"/>
      <c r="E77" s="157"/>
      <c r="F77" s="544"/>
    </row>
    <row r="78" spans="1:6" s="232" customFormat="1" ht="15" customHeight="1">
      <c r="A78" s="451">
        <v>9.16</v>
      </c>
      <c r="B78" s="509" t="s">
        <v>710</v>
      </c>
      <c r="C78" s="157"/>
      <c r="D78" s="157"/>
      <c r="E78" s="157"/>
      <c r="F78" s="544"/>
    </row>
    <row r="79" spans="1:6" s="232" customFormat="1" ht="15" customHeight="1">
      <c r="A79" s="451"/>
      <c r="B79" s="509" t="s">
        <v>711</v>
      </c>
      <c r="C79" s="157" t="s">
        <v>20</v>
      </c>
      <c r="D79" s="157">
        <f>3*6*1.579*2</f>
        <v>56.844000000000001</v>
      </c>
      <c r="E79" s="157"/>
      <c r="F79" s="544">
        <f>D79*E79</f>
        <v>0</v>
      </c>
    </row>
    <row r="80" spans="1:6" s="232" customFormat="1" ht="15" customHeight="1">
      <c r="A80" s="451"/>
      <c r="B80" s="509"/>
      <c r="C80" s="157"/>
      <c r="D80" s="157"/>
      <c r="E80" s="157"/>
      <c r="F80" s="544"/>
    </row>
    <row r="81" spans="1:6" s="232" customFormat="1" ht="15" customHeight="1">
      <c r="A81" s="451">
        <v>9.17</v>
      </c>
      <c r="B81" s="509" t="s">
        <v>415</v>
      </c>
      <c r="C81" s="157"/>
      <c r="D81" s="157"/>
      <c r="E81" s="157"/>
      <c r="F81" s="544"/>
    </row>
    <row r="82" spans="1:6" s="232" customFormat="1" ht="15" customHeight="1">
      <c r="A82" s="451"/>
      <c r="B82" s="509" t="s">
        <v>416</v>
      </c>
      <c r="C82" s="157" t="s">
        <v>20</v>
      </c>
      <c r="D82" s="157">
        <f>2.7/0.25*1.7*0.617*2</f>
        <v>22.65624</v>
      </c>
      <c r="E82" s="157"/>
      <c r="F82" s="544">
        <f>D82*E82</f>
        <v>0</v>
      </c>
    </row>
    <row r="83" spans="1:6" s="232" customFormat="1" ht="15" customHeight="1">
      <c r="A83" s="451"/>
      <c r="B83" s="509"/>
      <c r="C83" s="157"/>
      <c r="D83" s="157"/>
      <c r="E83" s="157"/>
      <c r="F83" s="544"/>
    </row>
    <row r="84" spans="1:6" s="232" customFormat="1" ht="15" customHeight="1">
      <c r="A84" s="451"/>
      <c r="B84" s="502" t="s">
        <v>51</v>
      </c>
      <c r="C84" s="157"/>
      <c r="D84" s="157"/>
      <c r="E84" s="157"/>
      <c r="F84" s="544"/>
    </row>
    <row r="85" spans="1:6" s="232" customFormat="1" ht="15" customHeight="1">
      <c r="A85" s="451"/>
      <c r="B85" s="509"/>
      <c r="C85" s="157"/>
      <c r="D85" s="157"/>
      <c r="E85" s="157"/>
      <c r="F85" s="544"/>
    </row>
    <row r="86" spans="1:6" s="232" customFormat="1" ht="15" customHeight="1">
      <c r="A86" s="451"/>
      <c r="B86" s="512" t="s">
        <v>713</v>
      </c>
      <c r="C86" s="515"/>
      <c r="D86" s="510"/>
      <c r="E86" s="510"/>
      <c r="F86" s="543"/>
    </row>
    <row r="87" spans="1:6" s="232" customFormat="1" ht="15" customHeight="1">
      <c r="A87" s="451"/>
      <c r="B87" s="509"/>
      <c r="C87" s="415"/>
      <c r="D87" s="510"/>
      <c r="E87" s="510"/>
      <c r="F87" s="543"/>
    </row>
    <row r="88" spans="1:6" s="232" customFormat="1" ht="15" customHeight="1">
      <c r="A88" s="451">
        <v>9.18</v>
      </c>
      <c r="B88" s="509" t="s">
        <v>714</v>
      </c>
      <c r="C88" s="159" t="s">
        <v>1034</v>
      </c>
      <c r="D88" s="157">
        <f>5*0.45*2</f>
        <v>4.5</v>
      </c>
      <c r="E88" s="157"/>
      <c r="F88" s="544">
        <f>D88*E88</f>
        <v>0</v>
      </c>
    </row>
    <row r="89" spans="1:6" s="232" customFormat="1" ht="15" customHeight="1">
      <c r="A89" s="451"/>
      <c r="B89" s="509"/>
      <c r="C89" s="159"/>
      <c r="D89" s="157"/>
      <c r="E89" s="157"/>
      <c r="F89" s="544"/>
    </row>
    <row r="90" spans="1:6" s="232" customFormat="1" ht="15" customHeight="1">
      <c r="A90" s="451"/>
      <c r="B90" s="502" t="s">
        <v>690</v>
      </c>
      <c r="C90" s="507"/>
      <c r="D90" s="507"/>
      <c r="E90" s="415"/>
      <c r="F90" s="542"/>
    </row>
    <row r="91" spans="1:6" s="232" customFormat="1" ht="15" customHeight="1">
      <c r="A91" s="451"/>
      <c r="B91" s="502"/>
      <c r="C91" s="507"/>
      <c r="D91" s="507"/>
      <c r="E91" s="415"/>
      <c r="F91" s="542"/>
    </row>
    <row r="92" spans="1:6" s="232" customFormat="1" ht="15" customHeight="1">
      <c r="A92" s="451"/>
      <c r="B92" s="512" t="s">
        <v>715</v>
      </c>
      <c r="C92" s="157"/>
      <c r="D92" s="439"/>
      <c r="E92" s="157"/>
      <c r="F92" s="546"/>
    </row>
    <row r="93" spans="1:6" s="232" customFormat="1" ht="15" customHeight="1">
      <c r="A93" s="451"/>
      <c r="B93" s="502"/>
      <c r="C93" s="157"/>
      <c r="D93" s="439"/>
      <c r="E93" s="157"/>
      <c r="F93" s="546"/>
    </row>
    <row r="94" spans="1:6" s="232" customFormat="1" ht="15" customHeight="1">
      <c r="A94" s="451"/>
      <c r="B94" s="516" t="s">
        <v>716</v>
      </c>
      <c r="C94" s="157"/>
      <c r="D94" s="439"/>
      <c r="E94" s="157"/>
      <c r="F94" s="546"/>
    </row>
    <row r="95" spans="1:6" s="232" customFormat="1" ht="15" customHeight="1">
      <c r="A95" s="451"/>
      <c r="B95" s="512" t="s">
        <v>428</v>
      </c>
      <c r="C95" s="157"/>
      <c r="D95" s="439"/>
      <c r="E95" s="157"/>
      <c r="F95" s="546"/>
    </row>
    <row r="96" spans="1:6" s="232" customFormat="1" ht="15" customHeight="1">
      <c r="A96" s="451"/>
      <c r="B96" s="502"/>
      <c r="C96" s="157"/>
      <c r="D96" s="439"/>
      <c r="E96" s="157"/>
      <c r="F96" s="546"/>
    </row>
    <row r="97" spans="1:6" s="232" customFormat="1" ht="15" customHeight="1">
      <c r="A97" s="451">
        <v>9.19</v>
      </c>
      <c r="B97" s="509" t="s">
        <v>429</v>
      </c>
      <c r="C97" s="159" t="s">
        <v>1035</v>
      </c>
      <c r="D97" s="439">
        <f>5*0.4*1.2</f>
        <v>2.4</v>
      </c>
      <c r="E97" s="157"/>
      <c r="F97" s="544">
        <f>D97*E97</f>
        <v>0</v>
      </c>
    </row>
    <row r="98" spans="1:6" s="232" customFormat="1" ht="15" customHeight="1">
      <c r="A98" s="451"/>
      <c r="B98" s="509"/>
      <c r="C98" s="159"/>
      <c r="D98" s="439"/>
      <c r="E98" s="157"/>
      <c r="F98" s="544"/>
    </row>
    <row r="99" spans="1:6" s="232" customFormat="1" ht="15" customHeight="1">
      <c r="A99" s="451"/>
      <c r="B99" s="502" t="s">
        <v>691</v>
      </c>
      <c r="C99" s="507"/>
      <c r="D99" s="517"/>
      <c r="E99" s="415"/>
      <c r="F99" s="542"/>
    </row>
    <row r="100" spans="1:6" s="232" customFormat="1" ht="15" customHeight="1">
      <c r="A100" s="451"/>
      <c r="B100" s="503"/>
      <c r="C100" s="507"/>
      <c r="D100" s="517"/>
      <c r="E100" s="415"/>
      <c r="F100" s="542"/>
    </row>
    <row r="101" spans="1:6" s="232" customFormat="1" ht="15" customHeight="1">
      <c r="A101" s="451"/>
      <c r="B101" s="518"/>
      <c r="C101" s="519"/>
      <c r="D101" s="150"/>
      <c r="E101" s="150"/>
      <c r="F101" s="543">
        <f t="shared" ref="F101:F109" si="0">C101*E101</f>
        <v>0</v>
      </c>
    </row>
    <row r="102" spans="1:6" s="232" customFormat="1" ht="15" customHeight="1">
      <c r="A102" s="451"/>
      <c r="B102" s="518"/>
      <c r="C102" s="519"/>
      <c r="D102" s="150"/>
      <c r="E102" s="150"/>
      <c r="F102" s="543"/>
    </row>
    <row r="103" spans="1:6" s="232" customFormat="1" ht="15" customHeight="1">
      <c r="A103" s="451"/>
      <c r="B103" s="518"/>
      <c r="C103" s="519"/>
      <c r="D103" s="150"/>
      <c r="E103" s="150"/>
      <c r="F103" s="543"/>
    </row>
    <row r="104" spans="1:6" s="232" customFormat="1" ht="15" customHeight="1">
      <c r="A104" s="451"/>
      <c r="B104" s="518"/>
      <c r="C104" s="519"/>
      <c r="D104" s="150"/>
      <c r="E104" s="150"/>
      <c r="F104" s="543"/>
    </row>
    <row r="105" spans="1:6" s="497" customFormat="1" ht="15" customHeight="1">
      <c r="A105" s="514"/>
      <c r="B105" s="520" t="s">
        <v>1103</v>
      </c>
      <c r="C105" s="521"/>
      <c r="D105" s="160"/>
      <c r="E105" s="160"/>
      <c r="F105" s="547">
        <f>SUM(F55:F104)</f>
        <v>0</v>
      </c>
    </row>
    <row r="106" spans="1:6">
      <c r="A106" s="498" t="s">
        <v>683</v>
      </c>
      <c r="B106" s="498" t="s">
        <v>1</v>
      </c>
      <c r="C106" s="498" t="s">
        <v>684</v>
      </c>
      <c r="D106" s="499" t="s">
        <v>685</v>
      </c>
      <c r="E106" s="500" t="s">
        <v>686</v>
      </c>
      <c r="F106" s="539" t="s">
        <v>22</v>
      </c>
    </row>
    <row r="107" spans="1:6" s="232" customFormat="1">
      <c r="A107" s="160"/>
      <c r="B107" s="160" t="s">
        <v>1414</v>
      </c>
      <c r="C107" s="160"/>
      <c r="D107" s="435"/>
      <c r="E107" s="501"/>
      <c r="F107" s="540">
        <f>F105</f>
        <v>0</v>
      </c>
    </row>
    <row r="108" spans="1:6" s="232" customFormat="1" ht="15" customHeight="1">
      <c r="A108" s="451"/>
      <c r="B108" s="512" t="s">
        <v>717</v>
      </c>
      <c r="C108" s="519"/>
      <c r="D108" s="150"/>
      <c r="E108" s="150"/>
      <c r="F108" s="543"/>
    </row>
    <row r="109" spans="1:6" s="232" customFormat="1" ht="15" customHeight="1">
      <c r="A109" s="451"/>
      <c r="B109" s="512" t="s">
        <v>718</v>
      </c>
      <c r="C109" s="519"/>
      <c r="D109" s="150"/>
      <c r="E109" s="150"/>
      <c r="F109" s="543">
        <f t="shared" si="0"/>
        <v>0</v>
      </c>
    </row>
    <row r="110" spans="1:6" s="232" customFormat="1" ht="15" customHeight="1">
      <c r="A110" s="451"/>
      <c r="B110" s="512" t="s">
        <v>719</v>
      </c>
      <c r="C110" s="519"/>
      <c r="D110" s="150"/>
      <c r="E110" s="150"/>
      <c r="F110" s="543"/>
    </row>
    <row r="111" spans="1:6" s="232" customFormat="1" ht="15" customHeight="1">
      <c r="A111" s="451"/>
      <c r="B111" s="512" t="s">
        <v>720</v>
      </c>
      <c r="C111" s="519"/>
      <c r="D111" s="150"/>
      <c r="E111" s="150"/>
      <c r="F111" s="543"/>
    </row>
    <row r="112" spans="1:6" s="232" customFormat="1" ht="15" customHeight="1">
      <c r="A112" s="451"/>
      <c r="B112" s="512" t="s">
        <v>721</v>
      </c>
      <c r="C112" s="519"/>
      <c r="D112" s="150"/>
      <c r="E112" s="150"/>
      <c r="F112" s="543"/>
    </row>
    <row r="113" spans="1:6" s="232" customFormat="1" ht="15" customHeight="1">
      <c r="A113" s="451"/>
      <c r="B113" s="522"/>
      <c r="C113" s="519"/>
      <c r="D113" s="150"/>
      <c r="E113" s="150"/>
      <c r="F113" s="543"/>
    </row>
    <row r="114" spans="1:6" s="232" customFormat="1" ht="15" customHeight="1">
      <c r="A114" s="451">
        <v>9.1999999999999993</v>
      </c>
      <c r="B114" s="509" t="s">
        <v>722</v>
      </c>
      <c r="C114" s="159" t="s">
        <v>1034</v>
      </c>
      <c r="D114" s="510">
        <f>(0.4*4*2.7)*2</f>
        <v>8.64</v>
      </c>
      <c r="E114" s="510"/>
      <c r="F114" s="543">
        <f>E114*D114</f>
        <v>0</v>
      </c>
    </row>
    <row r="115" spans="1:6" s="232" customFormat="1" ht="15" customHeight="1">
      <c r="A115" s="451"/>
      <c r="B115" s="509"/>
      <c r="C115" s="157"/>
      <c r="D115" s="157"/>
      <c r="E115" s="157"/>
      <c r="F115" s="544"/>
    </row>
    <row r="116" spans="1:6" s="232" customFormat="1" ht="15" customHeight="1">
      <c r="A116" s="451"/>
      <c r="B116" s="512" t="s">
        <v>723</v>
      </c>
      <c r="C116" s="519"/>
      <c r="D116" s="510"/>
      <c r="E116" s="510"/>
      <c r="F116" s="543"/>
    </row>
    <row r="117" spans="1:6" s="232" customFormat="1" ht="15" customHeight="1">
      <c r="A117" s="451"/>
      <c r="B117" s="512" t="s">
        <v>724</v>
      </c>
      <c r="C117" s="519"/>
      <c r="D117" s="510"/>
      <c r="E117" s="510"/>
      <c r="F117" s="543"/>
    </row>
    <row r="118" spans="1:6" s="232" customFormat="1" ht="15" customHeight="1">
      <c r="A118" s="451"/>
      <c r="B118" s="522"/>
      <c r="C118" s="519"/>
      <c r="D118" s="510"/>
      <c r="E118" s="510"/>
      <c r="F118" s="543"/>
    </row>
    <row r="119" spans="1:6" s="232" customFormat="1" ht="15" customHeight="1">
      <c r="A119" s="451">
        <v>9.2100000000000009</v>
      </c>
      <c r="B119" s="509" t="s">
        <v>722</v>
      </c>
      <c r="C119" s="159" t="s">
        <v>1034</v>
      </c>
      <c r="D119" s="510">
        <f>D114</f>
        <v>8.64</v>
      </c>
      <c r="E119" s="510"/>
      <c r="F119" s="543">
        <f>E119*D119</f>
        <v>0</v>
      </c>
    </row>
    <row r="120" spans="1:6" s="232" customFormat="1" ht="15" customHeight="1">
      <c r="A120" s="451"/>
      <c r="B120" s="509"/>
      <c r="C120" s="157"/>
      <c r="D120" s="157"/>
      <c r="E120" s="157"/>
      <c r="F120" s="544"/>
    </row>
    <row r="121" spans="1:6" s="232" customFormat="1" ht="15" customHeight="1">
      <c r="A121" s="451"/>
      <c r="B121" s="523" t="s">
        <v>725</v>
      </c>
      <c r="C121" s="156"/>
      <c r="D121" s="159"/>
      <c r="E121" s="157"/>
      <c r="F121" s="546"/>
    </row>
    <row r="122" spans="1:6" s="232" customFormat="1" ht="15" customHeight="1">
      <c r="A122" s="451">
        <v>9.2200000000000006</v>
      </c>
      <c r="B122" s="509" t="s">
        <v>726</v>
      </c>
      <c r="C122" s="156"/>
      <c r="D122" s="524"/>
      <c r="E122" s="157"/>
      <c r="F122" s="546"/>
    </row>
    <row r="123" spans="1:6" s="232" customFormat="1" ht="15" customHeight="1">
      <c r="A123" s="451"/>
      <c r="B123" s="509" t="s">
        <v>727</v>
      </c>
      <c r="C123" s="156"/>
      <c r="D123" s="524"/>
      <c r="E123" s="157"/>
      <c r="F123" s="546"/>
    </row>
    <row r="124" spans="1:6" s="232" customFormat="1" ht="15" customHeight="1">
      <c r="A124" s="451"/>
      <c r="B124" s="509" t="s">
        <v>728</v>
      </c>
      <c r="C124" s="156"/>
      <c r="D124" s="524"/>
      <c r="E124" s="157"/>
      <c r="F124" s="546"/>
    </row>
    <row r="125" spans="1:6" s="232" customFormat="1" ht="15" customHeight="1">
      <c r="A125" s="451"/>
      <c r="B125" s="509" t="s">
        <v>729</v>
      </c>
      <c r="C125" s="156"/>
      <c r="D125" s="524"/>
      <c r="E125" s="157"/>
      <c r="F125" s="546"/>
    </row>
    <row r="126" spans="1:6" s="232" customFormat="1" ht="15" customHeight="1">
      <c r="A126" s="451"/>
      <c r="B126" s="509" t="s">
        <v>730</v>
      </c>
      <c r="C126" s="156"/>
      <c r="D126" s="524"/>
      <c r="E126" s="157"/>
      <c r="F126" s="546"/>
    </row>
    <row r="127" spans="1:6" s="232" customFormat="1" ht="15" customHeight="1">
      <c r="A127" s="451"/>
      <c r="B127" s="509" t="s">
        <v>731</v>
      </c>
      <c r="C127" s="156"/>
      <c r="D127" s="524"/>
      <c r="E127" s="157"/>
      <c r="F127" s="546"/>
    </row>
    <row r="128" spans="1:6" s="232" customFormat="1" ht="15" customHeight="1">
      <c r="A128" s="451"/>
      <c r="B128" s="509" t="s">
        <v>732</v>
      </c>
      <c r="C128" s="156"/>
      <c r="D128" s="524"/>
      <c r="E128" s="157"/>
      <c r="F128" s="546"/>
    </row>
    <row r="129" spans="1:6" s="232" customFormat="1" ht="15" customHeight="1">
      <c r="A129" s="451"/>
      <c r="B129" s="509" t="s">
        <v>733</v>
      </c>
      <c r="C129" s="156"/>
      <c r="D129" s="524"/>
      <c r="E129" s="157"/>
      <c r="F129" s="546"/>
    </row>
    <row r="130" spans="1:6" s="232" customFormat="1" ht="15" customHeight="1">
      <c r="A130" s="451"/>
      <c r="B130" s="509" t="s">
        <v>734</v>
      </c>
      <c r="C130" s="156"/>
      <c r="D130" s="524"/>
      <c r="E130" s="157"/>
      <c r="F130" s="546"/>
    </row>
    <row r="131" spans="1:6" s="232" customFormat="1" ht="15" customHeight="1">
      <c r="A131" s="451"/>
      <c r="B131" s="509" t="s">
        <v>735</v>
      </c>
      <c r="C131" s="156" t="s">
        <v>5</v>
      </c>
      <c r="D131" s="524">
        <v>1</v>
      </c>
      <c r="E131" s="157"/>
      <c r="F131" s="546">
        <f>E131*D131</f>
        <v>0</v>
      </c>
    </row>
    <row r="132" spans="1:6" s="232" customFormat="1" ht="15" customHeight="1">
      <c r="A132" s="451"/>
      <c r="B132" s="509"/>
      <c r="C132" s="156"/>
      <c r="D132" s="524"/>
      <c r="E132" s="157"/>
      <c r="F132" s="546"/>
    </row>
    <row r="133" spans="1:6" s="496" customFormat="1">
      <c r="A133" s="525"/>
      <c r="B133" s="526" t="s">
        <v>1036</v>
      </c>
      <c r="C133" s="527"/>
      <c r="D133" s="528"/>
      <c r="E133" s="505"/>
      <c r="F133" s="541"/>
    </row>
    <row r="134" spans="1:6" s="496" customFormat="1">
      <c r="A134" s="525"/>
      <c r="B134" s="526"/>
      <c r="C134" s="527"/>
      <c r="D134" s="528"/>
      <c r="E134" s="505"/>
      <c r="F134" s="541"/>
    </row>
    <row r="135" spans="1:6" s="496" customFormat="1">
      <c r="A135" s="525"/>
      <c r="B135" s="502" t="s">
        <v>1037</v>
      </c>
      <c r="C135" s="529"/>
      <c r="D135" s="528"/>
      <c r="E135" s="505"/>
      <c r="F135" s="541"/>
    </row>
    <row r="136" spans="1:6" s="496" customFormat="1">
      <c r="A136" s="525"/>
      <c r="B136" s="502"/>
      <c r="C136" s="529"/>
      <c r="D136" s="528"/>
      <c r="E136" s="505"/>
      <c r="F136" s="541"/>
    </row>
    <row r="137" spans="1:6" s="496" customFormat="1">
      <c r="A137" s="525"/>
      <c r="B137" s="502" t="s">
        <v>1038</v>
      </c>
      <c r="C137" s="529"/>
      <c r="D137" s="528"/>
      <c r="E137" s="505"/>
      <c r="F137" s="541"/>
    </row>
    <row r="138" spans="1:6" s="496" customFormat="1">
      <c r="A138" s="525"/>
      <c r="B138" s="530"/>
      <c r="C138" s="529"/>
      <c r="D138" s="528"/>
      <c r="E138" s="505"/>
      <c r="F138" s="541"/>
    </row>
    <row r="139" spans="1:6" s="496" customFormat="1">
      <c r="A139" s="525">
        <v>9.23</v>
      </c>
      <c r="B139" s="531" t="s">
        <v>1039</v>
      </c>
      <c r="C139" s="529"/>
      <c r="D139" s="525"/>
      <c r="E139" s="525"/>
      <c r="F139" s="548"/>
    </row>
    <row r="140" spans="1:6" s="496" customFormat="1">
      <c r="A140" s="525"/>
      <c r="B140" s="531" t="s">
        <v>1040</v>
      </c>
      <c r="C140" s="529"/>
      <c r="D140" s="525"/>
      <c r="E140" s="525"/>
      <c r="F140" s="548"/>
    </row>
    <row r="141" spans="1:6" s="496" customFormat="1">
      <c r="A141" s="525"/>
      <c r="B141" s="531" t="s">
        <v>1041</v>
      </c>
      <c r="C141" s="529" t="s">
        <v>52</v>
      </c>
      <c r="D141" s="525">
        <v>69</v>
      </c>
      <c r="E141" s="525"/>
      <c r="F141" s="548">
        <f>E141*D141</f>
        <v>0</v>
      </c>
    </row>
    <row r="142" spans="1:6" s="496" customFormat="1">
      <c r="A142" s="525"/>
      <c r="B142" s="532" t="s">
        <v>36</v>
      </c>
      <c r="C142" s="529"/>
      <c r="D142" s="525"/>
      <c r="E142" s="525"/>
      <c r="F142" s="548"/>
    </row>
    <row r="143" spans="1:6" s="496" customFormat="1">
      <c r="A143" s="525">
        <v>9.24</v>
      </c>
      <c r="B143" s="533" t="s">
        <v>1042</v>
      </c>
      <c r="C143" s="529"/>
      <c r="D143" s="528"/>
      <c r="E143" s="525"/>
      <c r="F143" s="548"/>
    </row>
    <row r="144" spans="1:6" s="496" customFormat="1">
      <c r="A144" s="525"/>
      <c r="B144" s="533" t="s">
        <v>1043</v>
      </c>
      <c r="C144" s="529" t="s">
        <v>52</v>
      </c>
      <c r="D144" s="528">
        <f>1.8*4*2</f>
        <v>14.4</v>
      </c>
      <c r="E144" s="525"/>
      <c r="F144" s="548">
        <f>E144*D144</f>
        <v>0</v>
      </c>
    </row>
    <row r="145" spans="1:6" s="496" customFormat="1">
      <c r="A145" s="525"/>
      <c r="B145" s="533"/>
      <c r="C145" s="529"/>
      <c r="D145" s="528"/>
      <c r="E145" s="525"/>
      <c r="F145" s="548"/>
    </row>
    <row r="146" spans="1:6" s="496" customFormat="1">
      <c r="A146" s="525">
        <v>9.25</v>
      </c>
      <c r="B146" s="533" t="s">
        <v>1044</v>
      </c>
      <c r="C146" s="529"/>
      <c r="D146" s="534"/>
      <c r="E146" s="525"/>
      <c r="F146" s="548"/>
    </row>
    <row r="147" spans="1:6" s="496" customFormat="1">
      <c r="A147" s="525"/>
      <c r="B147" s="533" t="s">
        <v>1045</v>
      </c>
      <c r="C147" s="529" t="s">
        <v>35</v>
      </c>
      <c r="D147" s="534">
        <v>2.5</v>
      </c>
      <c r="E147" s="525"/>
      <c r="F147" s="548">
        <f>E147*D147</f>
        <v>0</v>
      </c>
    </row>
    <row r="148" spans="1:6" s="496" customFormat="1">
      <c r="A148" s="525"/>
      <c r="B148" s="533"/>
      <c r="C148" s="529"/>
      <c r="D148" s="534"/>
      <c r="E148" s="525"/>
      <c r="F148" s="548"/>
    </row>
    <row r="149" spans="1:6" s="496" customFormat="1">
      <c r="A149" s="525"/>
      <c r="B149" s="502" t="s">
        <v>1046</v>
      </c>
      <c r="C149" s="529"/>
      <c r="D149" s="534"/>
      <c r="E149" s="525"/>
      <c r="F149" s="548"/>
    </row>
    <row r="150" spans="1:6" s="496" customFormat="1">
      <c r="A150" s="525"/>
      <c r="B150" s="533"/>
      <c r="C150" s="529"/>
      <c r="D150" s="534"/>
      <c r="E150" s="525"/>
      <c r="F150" s="548"/>
    </row>
    <row r="151" spans="1:6" s="496" customFormat="1">
      <c r="A151" s="525">
        <v>9.26</v>
      </c>
      <c r="B151" s="533" t="s">
        <v>1047</v>
      </c>
      <c r="C151" s="529" t="s">
        <v>868</v>
      </c>
      <c r="D151" s="534">
        <f>0.7*0.7*0.7</f>
        <v>0.34299999999999992</v>
      </c>
      <c r="E151" s="525"/>
      <c r="F151" s="548">
        <f>E151*D151</f>
        <v>0</v>
      </c>
    </row>
    <row r="152" spans="1:6" s="496" customFormat="1">
      <c r="A152" s="525"/>
      <c r="B152" s="533"/>
      <c r="C152" s="529"/>
      <c r="D152" s="534"/>
      <c r="E152" s="525"/>
      <c r="F152" s="548"/>
    </row>
    <row r="153" spans="1:6" s="496" customFormat="1">
      <c r="A153" s="525"/>
      <c r="B153" s="502" t="s">
        <v>813</v>
      </c>
      <c r="C153" s="529"/>
      <c r="D153" s="534"/>
      <c r="E153" s="525"/>
      <c r="F153" s="548"/>
    </row>
    <row r="154" spans="1:6" s="496" customFormat="1">
      <c r="A154" s="525"/>
      <c r="B154" s="533"/>
      <c r="C154" s="529"/>
      <c r="D154" s="528"/>
      <c r="E154" s="505"/>
      <c r="F154" s="541"/>
    </row>
    <row r="155" spans="1:6" s="496" customFormat="1">
      <c r="A155" s="525">
        <v>9.27</v>
      </c>
      <c r="B155" s="535" t="s">
        <v>1048</v>
      </c>
      <c r="C155" s="529"/>
      <c r="D155" s="528"/>
      <c r="E155" s="525"/>
      <c r="F155" s="548"/>
    </row>
    <row r="156" spans="1:6" s="496" customFormat="1">
      <c r="A156" s="525"/>
      <c r="B156" s="535" t="s">
        <v>1049</v>
      </c>
      <c r="C156" s="529"/>
      <c r="D156" s="528"/>
      <c r="E156" s="525"/>
      <c r="F156" s="548"/>
    </row>
    <row r="157" spans="1:6" s="496" customFormat="1">
      <c r="A157" s="525"/>
      <c r="B157" s="535" t="s">
        <v>1050</v>
      </c>
      <c r="C157" s="529" t="s">
        <v>647</v>
      </c>
      <c r="D157" s="528">
        <v>1</v>
      </c>
      <c r="E157" s="525"/>
      <c r="F157" s="548">
        <f>E157*D157</f>
        <v>0</v>
      </c>
    </row>
    <row r="158" spans="1:6" s="496" customFormat="1">
      <c r="A158" s="525"/>
      <c r="B158" s="535"/>
      <c r="C158" s="529"/>
      <c r="D158" s="528"/>
      <c r="E158" s="525"/>
      <c r="F158" s="548"/>
    </row>
    <row r="159" spans="1:6" s="496" customFormat="1">
      <c r="A159" s="525"/>
      <c r="B159" s="502" t="s">
        <v>1415</v>
      </c>
      <c r="C159" s="536"/>
      <c r="D159" s="537"/>
      <c r="E159" s="156"/>
      <c r="F159" s="549">
        <f>SUM(F107:F158)</f>
        <v>0</v>
      </c>
    </row>
    <row r="160" spans="1:6" s="496" customFormat="1">
      <c r="A160" s="525"/>
      <c r="B160" s="538"/>
      <c r="C160" s="536"/>
      <c r="D160" s="537"/>
      <c r="E160" s="156"/>
      <c r="F160" s="549"/>
    </row>
    <row r="161" spans="1:6" s="496" customFormat="1">
      <c r="A161" s="525"/>
      <c r="B161" s="502" t="s">
        <v>1416</v>
      </c>
      <c r="C161" s="536"/>
      <c r="D161" s="537"/>
      <c r="E161" s="156"/>
      <c r="F161" s="549">
        <f>F159*2</f>
        <v>0</v>
      </c>
    </row>
  </sheetData>
  <conditionalFormatting sqref="F101:F105 F108:F113">
    <cfRule type="cellIs" dxfId="0" priority="1" stopIfTrue="1" operator="equal">
      <formula>0</formula>
    </cfRule>
  </conditionalFormatting>
  <pageMargins left="0.7" right="0.7" top="0.75" bottom="0.75" header="0.3" footer="0.3"/>
  <pageSetup scale="81" orientation="portrait" horizontalDpi="1200" verticalDpi="1200" r:id="rId1"/>
  <rowBreaks count="2" manualBreakCount="2">
    <brk id="53" max="5" man="1"/>
    <brk id="105"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view="pageBreakPreview" zoomScale="102" zoomScaleNormal="100" zoomScaleSheetLayoutView="102" workbookViewId="0">
      <pane xSplit="1" ySplit="1" topLeftCell="B2" activePane="bottomRight" state="frozen"/>
      <selection pane="topRight" activeCell="B1" sqref="B1"/>
      <selection pane="bottomLeft" activeCell="A2" sqref="A2"/>
      <selection pane="bottomRight" activeCell="B7" sqref="B7"/>
    </sheetView>
  </sheetViews>
  <sheetFormatPr defaultColWidth="61.44140625" defaultRowHeight="14.4"/>
  <cols>
    <col min="1" max="1" width="6.21875" style="492" customWidth="1"/>
    <col min="2" max="2" width="48.44140625" style="494" customWidth="1"/>
    <col min="3" max="3" width="6.21875" style="492" bestFit="1" customWidth="1"/>
    <col min="4" max="4" width="10.5546875" style="492" bestFit="1" customWidth="1"/>
    <col min="5" max="5" width="8.33203125" style="492" bestFit="1" customWidth="1"/>
    <col min="6" max="6" width="9.88671875" style="492" bestFit="1" customWidth="1"/>
    <col min="7" max="16384" width="61.44140625" style="492"/>
  </cols>
  <sheetData>
    <row r="1" spans="1:7" s="137" customFormat="1" ht="28.8">
      <c r="A1" s="787" t="s">
        <v>21</v>
      </c>
      <c r="B1" s="787" t="s">
        <v>1</v>
      </c>
      <c r="C1" s="787" t="s">
        <v>684</v>
      </c>
      <c r="D1" s="788" t="s">
        <v>785</v>
      </c>
      <c r="E1" s="789" t="s">
        <v>627</v>
      </c>
      <c r="F1" s="790" t="s">
        <v>628</v>
      </c>
    </row>
    <row r="2" spans="1:7" s="382" customFormat="1">
      <c r="A2" s="150"/>
      <c r="B2" s="434"/>
      <c r="C2" s="160"/>
      <c r="D2" s="435"/>
      <c r="E2" s="436"/>
      <c r="F2" s="228"/>
      <c r="G2" s="381"/>
    </row>
    <row r="3" spans="1:7" s="138" customFormat="1">
      <c r="A3" s="415"/>
      <c r="B3" s="151" t="str">
        <f>[1]Offices!B3</f>
        <v>GRANT No. ……………………………………….</v>
      </c>
      <c r="C3" s="154"/>
      <c r="D3" s="437"/>
      <c r="E3" s="438"/>
      <c r="F3" s="416"/>
    </row>
    <row r="4" spans="1:7" s="138" customFormat="1">
      <c r="A4" s="415"/>
      <c r="B4" s="151" t="str">
        <f>[1]Offices!B4</f>
        <v>PROPOSED ……………………………………....</v>
      </c>
      <c r="C4" s="154"/>
      <c r="D4" s="437"/>
      <c r="E4" s="438"/>
      <c r="F4" s="416"/>
    </row>
    <row r="5" spans="1:7" s="138" customFormat="1">
      <c r="A5" s="415"/>
      <c r="B5" s="155"/>
      <c r="C5" s="154"/>
      <c r="D5" s="437"/>
      <c r="E5" s="438"/>
      <c r="F5" s="416"/>
    </row>
    <row r="6" spans="1:7" s="493" customFormat="1" ht="24.6" customHeight="1">
      <c r="A6" s="791">
        <v>11</v>
      </c>
      <c r="B6" s="151" t="s">
        <v>1623</v>
      </c>
      <c r="C6" s="536"/>
      <c r="D6" s="792"/>
      <c r="E6" s="649"/>
      <c r="F6" s="649"/>
    </row>
    <row r="7" spans="1:7" s="493" customFormat="1" ht="13.2" customHeight="1">
      <c r="A7" s="791"/>
      <c r="B7" s="793"/>
      <c r="C7" s="792"/>
      <c r="D7" s="792"/>
      <c r="E7" s="649"/>
      <c r="F7" s="649"/>
    </row>
    <row r="8" spans="1:7" s="493" customFormat="1" ht="16.2" customHeight="1">
      <c r="A8" s="791"/>
      <c r="B8" s="442" t="s">
        <v>27</v>
      </c>
      <c r="C8" s="792"/>
      <c r="D8" s="792"/>
      <c r="E8" s="649"/>
      <c r="F8" s="649"/>
    </row>
    <row r="9" spans="1:7" s="493" customFormat="1" ht="16.95" customHeight="1">
      <c r="A9" s="791"/>
      <c r="B9" s="442" t="s">
        <v>28</v>
      </c>
      <c r="C9" s="792"/>
      <c r="D9" s="792"/>
      <c r="E9" s="649"/>
      <c r="F9" s="649"/>
    </row>
    <row r="10" spans="1:7" s="493" customFormat="1" ht="15.6" customHeight="1">
      <c r="A10" s="791"/>
      <c r="B10" s="793"/>
      <c r="C10" s="792"/>
      <c r="D10" s="792"/>
      <c r="E10" s="649"/>
      <c r="F10" s="649"/>
    </row>
    <row r="11" spans="1:7" s="493" customFormat="1" ht="28.8">
      <c r="A11" s="794">
        <v>11.1</v>
      </c>
      <c r="B11" s="158" t="s">
        <v>736</v>
      </c>
      <c r="C11" s="795" t="s">
        <v>737</v>
      </c>
      <c r="D11" s="405">
        <v>22.5</v>
      </c>
      <c r="E11" s="405"/>
      <c r="F11" s="405">
        <f>D11*E11</f>
        <v>0</v>
      </c>
    </row>
    <row r="12" spans="1:7" s="493" customFormat="1" ht="28.8">
      <c r="A12" s="794"/>
      <c r="B12" s="158" t="s">
        <v>738</v>
      </c>
      <c r="C12" s="795"/>
      <c r="D12" s="405"/>
      <c r="E12" s="405"/>
      <c r="F12" s="405"/>
    </row>
    <row r="13" spans="1:7" s="493" customFormat="1">
      <c r="A13" s="794"/>
      <c r="B13" s="158"/>
      <c r="C13" s="795"/>
      <c r="D13" s="405"/>
      <c r="E13" s="405"/>
      <c r="F13" s="405"/>
    </row>
    <row r="14" spans="1:7" s="493" customFormat="1" ht="28.8">
      <c r="A14" s="794">
        <v>11.2</v>
      </c>
      <c r="B14" s="158" t="s">
        <v>739</v>
      </c>
      <c r="C14" s="796"/>
      <c r="D14" s="797"/>
      <c r="E14" s="797"/>
      <c r="F14" s="797"/>
    </row>
    <row r="15" spans="1:7" s="493" customFormat="1" ht="28.8">
      <c r="A15" s="794"/>
      <c r="B15" s="158" t="s">
        <v>740</v>
      </c>
      <c r="C15" s="795"/>
      <c r="D15" s="405"/>
      <c r="E15" s="405"/>
      <c r="F15" s="405"/>
    </row>
    <row r="16" spans="1:7" s="493" customFormat="1" ht="28.8">
      <c r="A16" s="794"/>
      <c r="B16" s="158" t="s">
        <v>741</v>
      </c>
      <c r="C16" s="795" t="s">
        <v>737</v>
      </c>
      <c r="D16" s="405">
        <v>15</v>
      </c>
      <c r="E16" s="405"/>
      <c r="F16" s="405">
        <f>D16*E16</f>
        <v>0</v>
      </c>
    </row>
    <row r="17" spans="1:6" s="493" customFormat="1">
      <c r="A17" s="794"/>
      <c r="B17" s="798"/>
      <c r="C17" s="795"/>
      <c r="D17" s="405"/>
      <c r="E17" s="405"/>
      <c r="F17" s="405"/>
    </row>
    <row r="18" spans="1:6" s="493" customFormat="1">
      <c r="A18" s="794"/>
      <c r="B18" s="442" t="s">
        <v>742</v>
      </c>
      <c r="C18" s="795"/>
      <c r="D18" s="405"/>
      <c r="E18" s="405"/>
      <c r="F18" s="405"/>
    </row>
    <row r="19" spans="1:6" s="493" customFormat="1">
      <c r="A19" s="794"/>
      <c r="B19" s="798"/>
      <c r="C19" s="795"/>
      <c r="D19" s="405"/>
      <c r="E19" s="405"/>
      <c r="F19" s="405"/>
    </row>
    <row r="20" spans="1:6" s="493" customFormat="1" ht="21" customHeight="1">
      <c r="A20" s="794">
        <v>11.3</v>
      </c>
      <c r="B20" s="158" t="s">
        <v>743</v>
      </c>
      <c r="C20" s="795" t="s">
        <v>737</v>
      </c>
      <c r="D20" s="405">
        <v>1.88</v>
      </c>
      <c r="E20" s="405"/>
      <c r="F20" s="405">
        <f>D20*E20</f>
        <v>0</v>
      </c>
    </row>
    <row r="21" spans="1:6" s="493" customFormat="1">
      <c r="A21" s="794"/>
      <c r="B21" s="158" t="s">
        <v>744</v>
      </c>
      <c r="C21" s="795"/>
      <c r="D21" s="405"/>
      <c r="E21" s="405"/>
      <c r="F21" s="405"/>
    </row>
    <row r="22" spans="1:6" s="493" customFormat="1">
      <c r="A22" s="794"/>
      <c r="B22" s="798"/>
      <c r="C22" s="795"/>
      <c r="D22" s="405"/>
      <c r="E22" s="405"/>
      <c r="F22" s="405"/>
    </row>
    <row r="23" spans="1:6" s="493" customFormat="1">
      <c r="A23" s="794"/>
      <c r="B23" s="442" t="s">
        <v>745</v>
      </c>
      <c r="C23" s="795"/>
      <c r="D23" s="405"/>
      <c r="E23" s="405"/>
      <c r="F23" s="405"/>
    </row>
    <row r="24" spans="1:6" s="493" customFormat="1">
      <c r="A24" s="794"/>
      <c r="B24" s="442"/>
      <c r="C24" s="795"/>
      <c r="D24" s="405"/>
      <c r="E24" s="405"/>
      <c r="F24" s="405"/>
    </row>
    <row r="25" spans="1:6" s="493" customFormat="1">
      <c r="A25" s="794"/>
      <c r="B25" s="442" t="s">
        <v>746</v>
      </c>
      <c r="C25" s="795"/>
      <c r="D25" s="405"/>
      <c r="E25" s="405"/>
      <c r="F25" s="405"/>
    </row>
    <row r="26" spans="1:6" s="493" customFormat="1">
      <c r="A26" s="794"/>
      <c r="B26" s="798"/>
      <c r="C26" s="795"/>
      <c r="D26" s="405"/>
      <c r="E26" s="405"/>
      <c r="F26" s="405"/>
    </row>
    <row r="27" spans="1:6" s="493" customFormat="1" ht="28.8">
      <c r="A27" s="794">
        <v>11.4</v>
      </c>
      <c r="B27" s="158" t="s">
        <v>747</v>
      </c>
      <c r="C27" s="795" t="s">
        <v>748</v>
      </c>
      <c r="D27" s="405">
        <v>130</v>
      </c>
      <c r="E27" s="405"/>
      <c r="F27" s="405">
        <f>D27*E27</f>
        <v>0</v>
      </c>
    </row>
    <row r="28" spans="1:6" s="493" customFormat="1" ht="28.8">
      <c r="A28" s="794"/>
      <c r="B28" s="158" t="s">
        <v>1412</v>
      </c>
      <c r="C28" s="795"/>
      <c r="D28" s="405"/>
      <c r="E28" s="405"/>
      <c r="F28" s="405"/>
    </row>
    <row r="29" spans="1:6" s="493" customFormat="1">
      <c r="A29" s="794"/>
      <c r="B29" s="798"/>
      <c r="C29" s="795"/>
      <c r="D29" s="405"/>
      <c r="E29" s="405"/>
      <c r="F29" s="405"/>
    </row>
    <row r="30" spans="1:6" s="493" customFormat="1">
      <c r="A30" s="794">
        <v>11.5</v>
      </c>
      <c r="B30" s="158" t="s">
        <v>751</v>
      </c>
      <c r="C30" s="795" t="s">
        <v>752</v>
      </c>
      <c r="D30" s="405">
        <v>12.5</v>
      </c>
      <c r="E30" s="405"/>
      <c r="F30" s="405">
        <f>D30*E30</f>
        <v>0</v>
      </c>
    </row>
    <row r="31" spans="1:6" s="493" customFormat="1">
      <c r="A31" s="794"/>
      <c r="B31" s="798"/>
      <c r="C31" s="795"/>
      <c r="D31" s="405"/>
      <c r="E31" s="405"/>
      <c r="F31" s="405"/>
    </row>
    <row r="32" spans="1:6" s="493" customFormat="1">
      <c r="A32" s="794"/>
      <c r="B32" s="453" t="s">
        <v>753</v>
      </c>
      <c r="C32" s="795"/>
      <c r="D32" s="405"/>
      <c r="E32" s="405"/>
      <c r="F32" s="405"/>
    </row>
    <row r="33" spans="1:6" s="493" customFormat="1">
      <c r="A33" s="794"/>
      <c r="B33" s="442" t="s">
        <v>55</v>
      </c>
      <c r="C33" s="795"/>
      <c r="D33" s="405"/>
      <c r="E33" s="405"/>
      <c r="F33" s="405"/>
    </row>
    <row r="34" spans="1:6" s="493" customFormat="1">
      <c r="A34" s="794"/>
      <c r="B34" s="442" t="s">
        <v>56</v>
      </c>
      <c r="C34" s="795"/>
      <c r="D34" s="405"/>
      <c r="E34" s="405"/>
      <c r="F34" s="405"/>
    </row>
    <row r="35" spans="1:6" s="493" customFormat="1">
      <c r="A35" s="794"/>
      <c r="B35" s="442" t="s">
        <v>57</v>
      </c>
      <c r="C35" s="795"/>
      <c r="D35" s="405"/>
      <c r="E35" s="405"/>
      <c r="F35" s="405"/>
    </row>
    <row r="36" spans="1:6" s="493" customFormat="1">
      <c r="A36" s="794"/>
      <c r="B36" s="798"/>
      <c r="C36" s="795"/>
      <c r="D36" s="405"/>
      <c r="E36" s="405"/>
      <c r="F36" s="405"/>
    </row>
    <row r="37" spans="1:6" s="495" customFormat="1">
      <c r="A37" s="791"/>
      <c r="B37" s="793" t="s">
        <v>1103</v>
      </c>
      <c r="C37" s="799"/>
      <c r="D37" s="446"/>
      <c r="E37" s="446"/>
      <c r="F37" s="446">
        <f>SUM(F11:F36)</f>
        <v>0</v>
      </c>
    </row>
    <row r="38" spans="1:6" s="137" customFormat="1" ht="28.8">
      <c r="A38" s="147" t="s">
        <v>21</v>
      </c>
      <c r="B38" s="147" t="s">
        <v>1</v>
      </c>
      <c r="C38" s="147" t="s">
        <v>684</v>
      </c>
      <c r="D38" s="148" t="s">
        <v>785</v>
      </c>
      <c r="E38" s="433" t="s">
        <v>627</v>
      </c>
      <c r="F38" s="149" t="s">
        <v>628</v>
      </c>
    </row>
    <row r="39" spans="1:6" s="137" customFormat="1">
      <c r="A39" s="447"/>
      <c r="B39" s="447" t="s">
        <v>1106</v>
      </c>
      <c r="C39" s="447"/>
      <c r="D39" s="448"/>
      <c r="E39" s="449"/>
      <c r="F39" s="450">
        <f>F37</f>
        <v>0</v>
      </c>
    </row>
    <row r="40" spans="1:6" s="493" customFormat="1">
      <c r="A40" s="794">
        <v>11.6</v>
      </c>
      <c r="B40" s="158" t="s">
        <v>754</v>
      </c>
      <c r="C40" s="795" t="s">
        <v>755</v>
      </c>
      <c r="D40" s="405">
        <v>43.75</v>
      </c>
      <c r="E40" s="405"/>
      <c r="F40" s="405">
        <f>D40*E40</f>
        <v>0</v>
      </c>
    </row>
    <row r="41" spans="1:6" s="493" customFormat="1">
      <c r="A41" s="794"/>
      <c r="B41" s="158"/>
      <c r="C41" s="795"/>
      <c r="D41" s="405"/>
      <c r="E41" s="405"/>
      <c r="F41" s="405"/>
    </row>
    <row r="42" spans="1:6" s="493" customFormat="1">
      <c r="A42" s="794"/>
      <c r="B42" s="442" t="s">
        <v>61</v>
      </c>
      <c r="C42" s="795"/>
      <c r="D42" s="405"/>
      <c r="E42" s="405"/>
      <c r="F42" s="405"/>
    </row>
    <row r="43" spans="1:6" s="493" customFormat="1">
      <c r="A43" s="794"/>
      <c r="B43" s="798"/>
      <c r="C43" s="795"/>
      <c r="D43" s="405"/>
      <c r="E43" s="405"/>
      <c r="F43" s="405"/>
    </row>
    <row r="44" spans="1:6" s="493" customFormat="1" ht="28.8">
      <c r="A44" s="794">
        <v>11.7</v>
      </c>
      <c r="B44" s="158" t="s">
        <v>756</v>
      </c>
      <c r="C44" s="795" t="s">
        <v>755</v>
      </c>
      <c r="D44" s="405">
        <v>62.5</v>
      </c>
      <c r="E44" s="405"/>
      <c r="F44" s="405">
        <f>D44*E44</f>
        <v>0</v>
      </c>
    </row>
    <row r="45" spans="1:6" s="493" customFormat="1" ht="28.8">
      <c r="A45" s="794"/>
      <c r="B45" s="158" t="s">
        <v>757</v>
      </c>
      <c r="C45" s="795"/>
      <c r="D45" s="405"/>
      <c r="E45" s="405"/>
      <c r="F45" s="405"/>
    </row>
    <row r="46" spans="1:6" s="493" customFormat="1">
      <c r="A46" s="794"/>
      <c r="B46" s="158"/>
      <c r="C46" s="795"/>
      <c r="D46" s="405"/>
      <c r="E46" s="405"/>
      <c r="F46" s="405"/>
    </row>
    <row r="47" spans="1:6" s="493" customFormat="1">
      <c r="A47" s="794"/>
      <c r="B47" s="442" t="s">
        <v>1421</v>
      </c>
      <c r="C47" s="795"/>
      <c r="D47" s="405"/>
      <c r="E47" s="405"/>
      <c r="F47" s="405"/>
    </row>
    <row r="48" spans="1:6" s="493" customFormat="1">
      <c r="A48" s="794"/>
      <c r="B48" s="798"/>
      <c r="C48" s="795"/>
      <c r="D48" s="405"/>
      <c r="E48" s="405"/>
      <c r="F48" s="405"/>
    </row>
    <row r="49" spans="1:6" s="493" customFormat="1" ht="28.8">
      <c r="A49" s="794">
        <v>11.8</v>
      </c>
      <c r="B49" s="158" t="s">
        <v>758</v>
      </c>
      <c r="C49" s="795" t="s">
        <v>737</v>
      </c>
      <c r="D49" s="405">
        <v>1.6</v>
      </c>
      <c r="E49" s="405"/>
      <c r="F49" s="405">
        <f>D49*E49</f>
        <v>0</v>
      </c>
    </row>
    <row r="50" spans="1:6" s="493" customFormat="1" ht="28.8">
      <c r="A50" s="794"/>
      <c r="B50" s="158" t="s">
        <v>759</v>
      </c>
      <c r="C50" s="795"/>
      <c r="D50" s="405"/>
      <c r="E50" s="405"/>
      <c r="F50" s="405"/>
    </row>
    <row r="51" spans="1:6" s="493" customFormat="1">
      <c r="A51" s="794"/>
      <c r="B51" s="158"/>
      <c r="C51" s="795"/>
      <c r="D51" s="405"/>
      <c r="E51" s="405"/>
      <c r="F51" s="405"/>
    </row>
    <row r="52" spans="1:6" s="493" customFormat="1">
      <c r="A52" s="794"/>
      <c r="B52" s="442" t="s">
        <v>745</v>
      </c>
      <c r="C52" s="795"/>
      <c r="D52" s="405"/>
      <c r="E52" s="405"/>
      <c r="F52" s="405"/>
    </row>
    <row r="53" spans="1:6" s="493" customFormat="1">
      <c r="A53" s="794"/>
      <c r="B53" s="442"/>
      <c r="C53" s="795"/>
      <c r="D53" s="405"/>
      <c r="E53" s="405"/>
      <c r="F53" s="405"/>
    </row>
    <row r="54" spans="1:6" s="493" customFormat="1">
      <c r="A54" s="794"/>
      <c r="B54" s="442" t="s">
        <v>746</v>
      </c>
      <c r="C54" s="795"/>
      <c r="D54" s="405"/>
      <c r="E54" s="405"/>
      <c r="F54" s="405"/>
    </row>
    <row r="55" spans="1:6" s="493" customFormat="1">
      <c r="A55" s="794"/>
      <c r="B55" s="798"/>
      <c r="C55" s="795"/>
      <c r="D55" s="405"/>
      <c r="E55" s="405"/>
      <c r="F55" s="405"/>
    </row>
    <row r="56" spans="1:6" s="493" customFormat="1" ht="28.8">
      <c r="A56" s="794">
        <v>11.9</v>
      </c>
      <c r="B56" s="158" t="s">
        <v>747</v>
      </c>
      <c r="C56" s="795" t="s">
        <v>748</v>
      </c>
      <c r="D56" s="405">
        <v>130</v>
      </c>
      <c r="E56" s="405"/>
      <c r="F56" s="405">
        <f>D56*E56</f>
        <v>0</v>
      </c>
    </row>
    <row r="57" spans="1:6" s="493" customFormat="1" ht="28.8">
      <c r="A57" s="794"/>
      <c r="B57" s="158" t="s">
        <v>760</v>
      </c>
      <c r="C57" s="795"/>
      <c r="D57" s="405"/>
      <c r="E57" s="405"/>
      <c r="F57" s="405"/>
    </row>
    <row r="58" spans="1:6" s="493" customFormat="1">
      <c r="A58" s="794"/>
      <c r="B58" s="158" t="s">
        <v>761</v>
      </c>
      <c r="C58" s="795"/>
      <c r="D58" s="405"/>
      <c r="E58" s="405"/>
      <c r="F58" s="405"/>
    </row>
    <row r="59" spans="1:6" s="493" customFormat="1">
      <c r="A59" s="794"/>
      <c r="B59" s="798"/>
      <c r="C59" s="795"/>
      <c r="D59" s="405"/>
      <c r="E59" s="405"/>
      <c r="F59" s="405"/>
    </row>
    <row r="60" spans="1:6" s="493" customFormat="1">
      <c r="A60" s="800">
        <v>11.1</v>
      </c>
      <c r="B60" s="158" t="s">
        <v>751</v>
      </c>
      <c r="C60" s="795" t="s">
        <v>752</v>
      </c>
      <c r="D60" s="405">
        <v>12.5</v>
      </c>
      <c r="E60" s="405"/>
      <c r="F60" s="405">
        <f>D60*E60</f>
        <v>0</v>
      </c>
    </row>
    <row r="61" spans="1:6" s="493" customFormat="1">
      <c r="A61" s="794"/>
      <c r="B61" s="158"/>
      <c r="C61" s="795"/>
      <c r="D61" s="405"/>
      <c r="E61" s="405"/>
      <c r="F61" s="405"/>
    </row>
    <row r="62" spans="1:6" s="493" customFormat="1">
      <c r="A62" s="794">
        <v>11.11</v>
      </c>
      <c r="B62" s="158" t="s">
        <v>762</v>
      </c>
      <c r="C62" s="795" t="s">
        <v>755</v>
      </c>
      <c r="D62" s="405">
        <v>12.5</v>
      </c>
      <c r="E62" s="405"/>
      <c r="F62" s="405">
        <f>D62*E62</f>
        <v>0</v>
      </c>
    </row>
    <row r="63" spans="1:6" s="493" customFormat="1">
      <c r="A63" s="794"/>
      <c r="B63" s="158"/>
      <c r="C63" s="795"/>
      <c r="D63" s="405"/>
      <c r="E63" s="405"/>
      <c r="F63" s="405"/>
    </row>
    <row r="64" spans="1:6" s="493" customFormat="1" ht="28.8">
      <c r="A64" s="794">
        <v>11.12</v>
      </c>
      <c r="B64" s="158" t="s">
        <v>763</v>
      </c>
      <c r="C64" s="795" t="s">
        <v>755</v>
      </c>
      <c r="D64" s="405">
        <v>3</v>
      </c>
      <c r="E64" s="405"/>
      <c r="F64" s="405">
        <f>D64*E64</f>
        <v>0</v>
      </c>
    </row>
    <row r="65" spans="1:6" s="493" customFormat="1">
      <c r="A65" s="794"/>
      <c r="B65" s="158"/>
      <c r="C65" s="795"/>
      <c r="D65" s="405"/>
      <c r="E65" s="405"/>
      <c r="F65" s="405"/>
    </row>
    <row r="66" spans="1:6" s="493" customFormat="1">
      <c r="A66" s="794">
        <v>11.13</v>
      </c>
      <c r="B66" s="158" t="s">
        <v>764</v>
      </c>
      <c r="C66" s="795" t="s">
        <v>765</v>
      </c>
      <c r="D66" s="405">
        <v>4</v>
      </c>
      <c r="E66" s="405"/>
      <c r="F66" s="405">
        <f>D66*E66</f>
        <v>0</v>
      </c>
    </row>
    <row r="67" spans="1:6" s="493" customFormat="1">
      <c r="A67" s="794"/>
      <c r="B67" s="798"/>
      <c r="C67" s="795"/>
      <c r="D67" s="405"/>
      <c r="E67" s="405"/>
      <c r="F67" s="405"/>
    </row>
    <row r="68" spans="1:6" s="493" customFormat="1" ht="28.8">
      <c r="A68" s="794">
        <v>11.14</v>
      </c>
      <c r="B68" s="158" t="s">
        <v>766</v>
      </c>
      <c r="C68" s="795" t="s">
        <v>389</v>
      </c>
      <c r="D68" s="405">
        <v>1</v>
      </c>
      <c r="E68" s="405"/>
      <c r="F68" s="405">
        <f>D68*E68</f>
        <v>0</v>
      </c>
    </row>
    <row r="69" spans="1:6" s="493" customFormat="1" ht="28.8">
      <c r="A69" s="794"/>
      <c r="B69" s="158" t="s">
        <v>767</v>
      </c>
      <c r="C69" s="795"/>
      <c r="D69" s="405"/>
      <c r="E69" s="405"/>
      <c r="F69" s="405"/>
    </row>
    <row r="70" spans="1:6" s="493" customFormat="1">
      <c r="A70" s="794"/>
      <c r="B70" s="158" t="s">
        <v>768</v>
      </c>
      <c r="C70" s="795"/>
      <c r="D70" s="405"/>
      <c r="E70" s="405"/>
      <c r="F70" s="405"/>
    </row>
    <row r="71" spans="1:6" s="493" customFormat="1">
      <c r="A71" s="794"/>
      <c r="B71" s="798"/>
      <c r="C71" s="795"/>
      <c r="D71" s="405"/>
      <c r="E71" s="405"/>
      <c r="F71" s="405"/>
    </row>
    <row r="72" spans="1:6" s="493" customFormat="1">
      <c r="A72" s="794"/>
      <c r="B72" s="798"/>
      <c r="C72" s="795"/>
      <c r="D72" s="405"/>
      <c r="E72" s="405"/>
      <c r="F72" s="405"/>
    </row>
    <row r="73" spans="1:6" s="495" customFormat="1">
      <c r="A73" s="791"/>
      <c r="B73" s="793" t="s">
        <v>1103</v>
      </c>
      <c r="C73" s="799"/>
      <c r="D73" s="446"/>
      <c r="E73" s="446"/>
      <c r="F73" s="446">
        <f>SUM(F39:F72)</f>
        <v>0</v>
      </c>
    </row>
    <row r="74" spans="1:6" s="137" customFormat="1" ht="28.8">
      <c r="A74" s="147" t="s">
        <v>21</v>
      </c>
      <c r="B74" s="147" t="s">
        <v>1</v>
      </c>
      <c r="C74" s="147" t="s">
        <v>684</v>
      </c>
      <c r="D74" s="148" t="s">
        <v>785</v>
      </c>
      <c r="E74" s="433" t="s">
        <v>627</v>
      </c>
      <c r="F74" s="149" t="s">
        <v>628</v>
      </c>
    </row>
    <row r="75" spans="1:6" s="137" customFormat="1">
      <c r="A75" s="447"/>
      <c r="B75" s="447" t="s">
        <v>1106</v>
      </c>
      <c r="C75" s="447"/>
      <c r="D75" s="448"/>
      <c r="E75" s="449"/>
      <c r="F75" s="450">
        <f>F73</f>
        <v>0</v>
      </c>
    </row>
    <row r="76" spans="1:6" s="493" customFormat="1" ht="28.8">
      <c r="A76" s="794">
        <v>11.15</v>
      </c>
      <c r="B76" s="158" t="s">
        <v>769</v>
      </c>
      <c r="C76" s="795" t="s">
        <v>752</v>
      </c>
      <c r="D76" s="405">
        <v>12</v>
      </c>
      <c r="E76" s="405"/>
      <c r="F76" s="405">
        <f>D76*E76</f>
        <v>0</v>
      </c>
    </row>
    <row r="77" spans="1:6" s="493" customFormat="1">
      <c r="A77" s="794"/>
      <c r="B77" s="158" t="s">
        <v>770</v>
      </c>
      <c r="C77" s="795"/>
      <c r="D77" s="405"/>
      <c r="E77" s="405"/>
      <c r="F77" s="405"/>
    </row>
    <row r="78" spans="1:6" s="493" customFormat="1">
      <c r="A78" s="794"/>
      <c r="B78" s="798"/>
      <c r="C78" s="795"/>
      <c r="D78" s="405"/>
      <c r="E78" s="405"/>
      <c r="F78" s="405"/>
    </row>
    <row r="79" spans="1:6" s="493" customFormat="1">
      <c r="A79" s="794"/>
      <c r="B79" s="442" t="s">
        <v>742</v>
      </c>
      <c r="C79" s="795"/>
      <c r="D79" s="405"/>
      <c r="E79" s="405"/>
      <c r="F79" s="405"/>
    </row>
    <row r="80" spans="1:6" s="493" customFormat="1">
      <c r="A80" s="794"/>
      <c r="B80" s="798"/>
      <c r="C80" s="795"/>
      <c r="D80" s="405"/>
      <c r="E80" s="405"/>
      <c r="F80" s="405"/>
    </row>
    <row r="81" spans="1:6" s="493" customFormat="1" ht="28.8">
      <c r="A81" s="794">
        <v>11.16</v>
      </c>
      <c r="B81" s="158" t="s">
        <v>771</v>
      </c>
      <c r="C81" s="795" t="s">
        <v>737</v>
      </c>
      <c r="D81" s="405">
        <v>0.3</v>
      </c>
      <c r="E81" s="405"/>
      <c r="F81" s="405">
        <f>D81*E81</f>
        <v>0</v>
      </c>
    </row>
    <row r="82" spans="1:6" s="493" customFormat="1">
      <c r="A82" s="794"/>
      <c r="B82" s="158" t="s">
        <v>772</v>
      </c>
      <c r="C82" s="795"/>
      <c r="D82" s="405"/>
      <c r="E82" s="405"/>
      <c r="F82" s="405"/>
    </row>
    <row r="83" spans="1:6" s="493" customFormat="1">
      <c r="A83" s="794"/>
      <c r="B83" s="798"/>
      <c r="C83" s="795"/>
      <c r="D83" s="405"/>
      <c r="E83" s="405"/>
      <c r="F83" s="405"/>
    </row>
    <row r="84" spans="1:6" s="493" customFormat="1" ht="28.8">
      <c r="A84" s="794">
        <v>11.17</v>
      </c>
      <c r="B84" s="158" t="s">
        <v>773</v>
      </c>
      <c r="C84" s="795" t="s">
        <v>748</v>
      </c>
      <c r="D84" s="405">
        <v>22</v>
      </c>
      <c r="E84" s="405"/>
      <c r="F84" s="405">
        <f>D84*E84</f>
        <v>0</v>
      </c>
    </row>
    <row r="85" spans="1:6" s="493" customFormat="1" ht="28.8">
      <c r="A85" s="794"/>
      <c r="B85" s="158" t="s">
        <v>774</v>
      </c>
      <c r="C85" s="795"/>
      <c r="D85" s="405"/>
      <c r="E85" s="405"/>
      <c r="F85" s="405"/>
    </row>
    <row r="86" spans="1:6" s="493" customFormat="1">
      <c r="A86" s="794"/>
      <c r="B86" s="158" t="s">
        <v>775</v>
      </c>
      <c r="C86" s="795"/>
      <c r="D86" s="405"/>
      <c r="E86" s="405"/>
      <c r="F86" s="405"/>
    </row>
    <row r="87" spans="1:6" s="493" customFormat="1">
      <c r="A87" s="794"/>
      <c r="B87" s="798"/>
      <c r="C87" s="795"/>
      <c r="D87" s="405"/>
      <c r="E87" s="405"/>
      <c r="F87" s="405"/>
    </row>
    <row r="88" spans="1:6" s="493" customFormat="1" ht="28.8">
      <c r="A88" s="794">
        <v>11.18</v>
      </c>
      <c r="B88" s="158" t="s">
        <v>776</v>
      </c>
      <c r="C88" s="795" t="s">
        <v>389</v>
      </c>
      <c r="D88" s="405">
        <v>1</v>
      </c>
      <c r="E88" s="405"/>
      <c r="F88" s="405">
        <f>D88*E88</f>
        <v>0</v>
      </c>
    </row>
    <row r="89" spans="1:6" s="493" customFormat="1" ht="28.8">
      <c r="A89" s="794"/>
      <c r="B89" s="158" t="s">
        <v>777</v>
      </c>
      <c r="C89" s="795"/>
      <c r="D89" s="405"/>
      <c r="E89" s="405"/>
      <c r="F89" s="405"/>
    </row>
    <row r="90" spans="1:6" s="493" customFormat="1">
      <c r="A90" s="794"/>
      <c r="B90" s="158" t="s">
        <v>778</v>
      </c>
      <c r="C90" s="795"/>
      <c r="D90" s="405"/>
      <c r="E90" s="405"/>
      <c r="F90" s="405"/>
    </row>
    <row r="91" spans="1:6" s="493" customFormat="1">
      <c r="A91" s="794"/>
      <c r="B91" s="798"/>
      <c r="C91" s="795"/>
      <c r="D91" s="405"/>
      <c r="E91" s="405"/>
      <c r="F91" s="405"/>
    </row>
    <row r="92" spans="1:6" s="493" customFormat="1">
      <c r="A92" s="801"/>
      <c r="B92" s="151" t="s">
        <v>779</v>
      </c>
      <c r="C92" s="795"/>
      <c r="D92" s="405"/>
      <c r="E92" s="405"/>
      <c r="F92" s="405"/>
    </row>
    <row r="93" spans="1:6" s="493" customFormat="1" ht="10.199999999999999" customHeight="1">
      <c r="A93" s="801"/>
      <c r="B93" s="802"/>
      <c r="C93" s="795"/>
      <c r="D93" s="405"/>
      <c r="E93" s="405"/>
      <c r="F93" s="405"/>
    </row>
    <row r="94" spans="1:6" s="493" customFormat="1" ht="19.95" customHeight="1">
      <c r="A94" s="794">
        <v>11.19</v>
      </c>
      <c r="B94" s="158" t="s">
        <v>780</v>
      </c>
      <c r="C94" s="795" t="s">
        <v>737</v>
      </c>
      <c r="D94" s="405">
        <v>5.5</v>
      </c>
      <c r="E94" s="405"/>
      <c r="F94" s="405">
        <f>D94*E94</f>
        <v>0</v>
      </c>
    </row>
    <row r="95" spans="1:6" s="493" customFormat="1" ht="19.95" customHeight="1">
      <c r="A95" s="794"/>
      <c r="B95" s="158"/>
      <c r="C95" s="795"/>
      <c r="D95" s="405"/>
      <c r="E95" s="405"/>
      <c r="F95" s="405"/>
    </row>
    <row r="96" spans="1:6" s="493" customFormat="1" ht="19.95" customHeight="1">
      <c r="A96" s="800">
        <v>11.2</v>
      </c>
      <c r="B96" s="158" t="s">
        <v>781</v>
      </c>
      <c r="C96" s="795" t="s">
        <v>737</v>
      </c>
      <c r="D96" s="405">
        <v>3.5</v>
      </c>
      <c r="E96" s="405"/>
      <c r="F96" s="405">
        <f>D96*E96</f>
        <v>0</v>
      </c>
    </row>
    <row r="97" spans="1:6" s="493" customFormat="1" ht="19.95" customHeight="1">
      <c r="A97" s="794"/>
      <c r="B97" s="158"/>
      <c r="C97" s="795"/>
      <c r="D97" s="405"/>
      <c r="E97" s="405"/>
      <c r="F97" s="405"/>
    </row>
    <row r="98" spans="1:6" s="493" customFormat="1" ht="19.95" customHeight="1">
      <c r="A98" s="794">
        <v>11.21</v>
      </c>
      <c r="B98" s="158" t="s">
        <v>782</v>
      </c>
      <c r="C98" s="795" t="s">
        <v>755</v>
      </c>
      <c r="D98" s="405">
        <v>2</v>
      </c>
      <c r="E98" s="405"/>
      <c r="F98" s="405">
        <f>D98*E98</f>
        <v>0</v>
      </c>
    </row>
    <row r="99" spans="1:6" s="493" customFormat="1" ht="19.95" customHeight="1">
      <c r="A99" s="794"/>
      <c r="B99" s="158"/>
      <c r="C99" s="795"/>
      <c r="D99" s="405"/>
      <c r="E99" s="405"/>
      <c r="F99" s="405"/>
    </row>
    <row r="100" spans="1:6" s="493" customFormat="1" ht="19.95" customHeight="1">
      <c r="A100" s="794">
        <v>11.22</v>
      </c>
      <c r="B100" s="158" t="s">
        <v>783</v>
      </c>
      <c r="C100" s="795" t="s">
        <v>737</v>
      </c>
      <c r="D100" s="405">
        <v>0.4</v>
      </c>
      <c r="E100" s="405"/>
      <c r="F100" s="405">
        <f>D100*E100</f>
        <v>0</v>
      </c>
    </row>
    <row r="101" spans="1:6" s="493" customFormat="1" ht="19.95" customHeight="1">
      <c r="A101" s="794"/>
      <c r="B101" s="798"/>
      <c r="C101" s="795"/>
      <c r="D101" s="405"/>
      <c r="E101" s="405"/>
      <c r="F101" s="405"/>
    </row>
    <row r="102" spans="1:6" s="493" customFormat="1" ht="19.95" customHeight="1">
      <c r="A102" s="447"/>
      <c r="B102" s="793" t="s">
        <v>1413</v>
      </c>
      <c r="C102" s="795"/>
      <c r="D102" s="405"/>
      <c r="E102" s="405"/>
      <c r="F102" s="446">
        <f>SUM(F75:F101)</f>
        <v>0</v>
      </c>
    </row>
    <row r="103" spans="1:6" s="493" customFormat="1" ht="19.95" customHeight="1">
      <c r="A103" s="447"/>
      <c r="B103" s="793"/>
      <c r="C103" s="795"/>
      <c r="D103" s="405"/>
      <c r="E103" s="405"/>
      <c r="F103" s="405"/>
    </row>
  </sheetData>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6"/>
  <sheetViews>
    <sheetView view="pageBreakPreview" zoomScale="96" zoomScaleNormal="100" zoomScaleSheetLayoutView="96" workbookViewId="0">
      <pane xSplit="1" ySplit="1" topLeftCell="B2" activePane="bottomRight" state="frozen"/>
      <selection pane="topRight" activeCell="B1" sqref="B1"/>
      <selection pane="bottomLeft" activeCell="A2" sqref="A2"/>
      <selection pane="bottomRight" activeCell="I263" sqref="I263"/>
    </sheetView>
  </sheetViews>
  <sheetFormatPr defaultColWidth="9.109375" defaultRowHeight="14.4"/>
  <cols>
    <col min="1" max="1" width="8.21875" style="241" customWidth="1"/>
    <col min="2" max="2" width="46.6640625" style="146" customWidth="1"/>
    <col min="3" max="3" width="5.44140625" style="243" bestFit="1" customWidth="1"/>
    <col min="4" max="4" width="6.77734375" style="244" bestFit="1" customWidth="1"/>
    <col min="5" max="5" width="9.33203125" style="393" bestFit="1" customWidth="1"/>
    <col min="6" max="6" width="10.88671875" style="392" bestFit="1" customWidth="1"/>
    <col min="7" max="7" width="15.21875" style="236" bestFit="1" customWidth="1"/>
    <col min="8" max="8" width="9.21875" style="237" bestFit="1" customWidth="1"/>
    <col min="9" max="9" width="10.33203125" style="237" bestFit="1" customWidth="1"/>
    <col min="10" max="11" width="9.109375" style="237"/>
    <col min="12" max="12" width="11.5546875" style="237" bestFit="1" customWidth="1"/>
    <col min="13" max="16384" width="9.109375" style="237"/>
  </cols>
  <sheetData>
    <row r="1" spans="1:6" s="137" customFormat="1">
      <c r="A1" s="147" t="s">
        <v>0</v>
      </c>
      <c r="B1" s="147" t="s">
        <v>1</v>
      </c>
      <c r="C1" s="147" t="s">
        <v>684</v>
      </c>
      <c r="D1" s="148" t="s">
        <v>785</v>
      </c>
      <c r="E1" s="433" t="s">
        <v>627</v>
      </c>
      <c r="F1" s="149" t="s">
        <v>628</v>
      </c>
    </row>
    <row r="2" spans="1:6" s="138" customFormat="1">
      <c r="A2" s="415"/>
      <c r="B2" s="151" t="str">
        <f>[1]Offices!B3</f>
        <v>GRANT No. ……………………………………….</v>
      </c>
      <c r="C2" s="154"/>
      <c r="D2" s="437"/>
      <c r="E2" s="438"/>
      <c r="F2" s="416"/>
    </row>
    <row r="3" spans="1:6" s="138" customFormat="1">
      <c r="A3" s="415"/>
      <c r="B3" s="151" t="str">
        <f>[1]Offices!B4</f>
        <v>PROPOSED ……………………………………....</v>
      </c>
      <c r="C3" s="154"/>
      <c r="D3" s="437"/>
      <c r="E3" s="438"/>
      <c r="F3" s="416"/>
    </row>
    <row r="4" spans="1:6" s="138" customFormat="1">
      <c r="A4" s="415"/>
      <c r="B4" s="155"/>
      <c r="C4" s="154"/>
      <c r="D4" s="437"/>
      <c r="E4" s="438"/>
      <c r="F4" s="416"/>
    </row>
    <row r="5" spans="1:6" s="138" customFormat="1">
      <c r="A5" s="156">
        <v>11</v>
      </c>
      <c r="B5" s="151" t="s">
        <v>956</v>
      </c>
      <c r="C5" s="157"/>
      <c r="D5" s="159"/>
      <c r="E5" s="439"/>
      <c r="F5" s="440"/>
    </row>
    <row r="6" spans="1:6" s="138" customFormat="1">
      <c r="A6" s="156"/>
      <c r="B6" s="151"/>
      <c r="C6" s="157"/>
      <c r="D6" s="159"/>
      <c r="E6" s="439"/>
      <c r="F6" s="440"/>
    </row>
    <row r="7" spans="1:6">
      <c r="A7" s="156"/>
      <c r="B7" s="151" t="s">
        <v>898</v>
      </c>
      <c r="C7" s="157"/>
      <c r="D7" s="159"/>
      <c r="E7" s="439"/>
      <c r="F7" s="405"/>
    </row>
    <row r="8" spans="1:6">
      <c r="A8" s="156"/>
      <c r="B8" s="151"/>
      <c r="C8" s="157"/>
      <c r="D8" s="159"/>
      <c r="E8" s="439"/>
      <c r="F8" s="405"/>
    </row>
    <row r="9" spans="1:6" ht="28.8">
      <c r="A9" s="156">
        <v>11.1</v>
      </c>
      <c r="B9" s="158" t="s">
        <v>899</v>
      </c>
      <c r="C9" s="157"/>
      <c r="D9" s="159"/>
      <c r="E9" s="439"/>
      <c r="F9" s="405"/>
    </row>
    <row r="10" spans="1:6">
      <c r="A10" s="156"/>
      <c r="B10" s="158" t="s">
        <v>900</v>
      </c>
      <c r="C10" s="157"/>
      <c r="D10" s="159"/>
      <c r="E10" s="439"/>
      <c r="F10" s="405"/>
    </row>
    <row r="11" spans="1:6">
      <c r="A11" s="156"/>
      <c r="B11" s="158"/>
      <c r="C11" s="157"/>
      <c r="D11" s="159"/>
      <c r="E11" s="439"/>
      <c r="F11" s="405"/>
    </row>
    <row r="12" spans="1:6" ht="28.8">
      <c r="A12" s="156">
        <v>11.2</v>
      </c>
      <c r="B12" s="158" t="s">
        <v>23</v>
      </c>
      <c r="C12" s="157"/>
      <c r="D12" s="159"/>
      <c r="E12" s="439"/>
      <c r="F12" s="405"/>
    </row>
    <row r="13" spans="1:6" ht="28.8">
      <c r="A13" s="156"/>
      <c r="B13" s="158" t="s">
        <v>24</v>
      </c>
      <c r="C13" s="157"/>
      <c r="D13" s="159"/>
      <c r="E13" s="439"/>
      <c r="F13" s="405"/>
    </row>
    <row r="14" spans="1:6">
      <c r="A14" s="156"/>
      <c r="B14" s="158" t="s">
        <v>25</v>
      </c>
      <c r="C14" s="157" t="s">
        <v>26</v>
      </c>
      <c r="D14" s="159">
        <v>1</v>
      </c>
      <c r="E14" s="439"/>
      <c r="F14" s="405">
        <f>E14*D14</f>
        <v>0</v>
      </c>
    </row>
    <row r="15" spans="1:6">
      <c r="A15" s="156"/>
      <c r="B15" s="158"/>
      <c r="C15" s="157"/>
      <c r="D15" s="159"/>
      <c r="E15" s="439"/>
      <c r="F15" s="441"/>
    </row>
    <row r="16" spans="1:6">
      <c r="A16" s="156"/>
      <c r="B16" s="151" t="s">
        <v>901</v>
      </c>
      <c r="C16" s="157"/>
      <c r="D16" s="159"/>
      <c r="E16" s="439"/>
      <c r="F16" s="405"/>
    </row>
    <row r="17" spans="1:7">
      <c r="A17" s="156"/>
      <c r="B17" s="151"/>
      <c r="C17" s="157"/>
      <c r="D17" s="159"/>
      <c r="E17" s="439"/>
      <c r="F17" s="405"/>
    </row>
    <row r="18" spans="1:7">
      <c r="A18" s="156"/>
      <c r="B18" s="442" t="s">
        <v>27</v>
      </c>
      <c r="C18" s="157"/>
      <c r="D18" s="159"/>
      <c r="E18" s="439"/>
      <c r="F18" s="405"/>
    </row>
    <row r="19" spans="1:7">
      <c r="A19" s="156"/>
      <c r="B19" s="442" t="s">
        <v>28</v>
      </c>
      <c r="C19" s="157"/>
      <c r="D19" s="159"/>
      <c r="E19" s="439"/>
      <c r="F19" s="405"/>
    </row>
    <row r="20" spans="1:7">
      <c r="A20" s="156"/>
      <c r="B20" s="407"/>
      <c r="C20" s="157"/>
      <c r="D20" s="159"/>
      <c r="E20" s="439"/>
      <c r="F20" s="405"/>
    </row>
    <row r="21" spans="1:7" ht="28.8">
      <c r="A21" s="156">
        <v>11.3</v>
      </c>
      <c r="B21" s="158" t="s">
        <v>902</v>
      </c>
      <c r="C21" s="157"/>
      <c r="D21" s="159"/>
      <c r="E21" s="439"/>
      <c r="F21" s="405"/>
    </row>
    <row r="22" spans="1:7">
      <c r="A22" s="156"/>
      <c r="B22" s="158" t="s">
        <v>903</v>
      </c>
      <c r="C22" s="157" t="s">
        <v>688</v>
      </c>
      <c r="D22" s="159">
        <f>24*0.6*1</f>
        <v>14.399999999999999</v>
      </c>
      <c r="E22" s="439"/>
      <c r="F22" s="405">
        <f>E22*D22</f>
        <v>0</v>
      </c>
      <c r="G22" s="237"/>
    </row>
    <row r="23" spans="1:7">
      <c r="A23" s="156"/>
      <c r="B23" s="158"/>
      <c r="C23" s="157"/>
      <c r="D23" s="159"/>
      <c r="E23" s="439"/>
      <c r="F23" s="405"/>
      <c r="G23" s="237"/>
    </row>
    <row r="24" spans="1:7">
      <c r="A24" s="156"/>
      <c r="B24" s="442" t="s">
        <v>29</v>
      </c>
      <c r="C24" s="157"/>
      <c r="D24" s="159"/>
      <c r="E24" s="439"/>
      <c r="F24" s="405"/>
      <c r="G24" s="237"/>
    </row>
    <row r="25" spans="1:7">
      <c r="A25" s="156"/>
      <c r="B25" s="158"/>
      <c r="C25" s="157"/>
      <c r="D25" s="159"/>
      <c r="E25" s="439"/>
      <c r="F25" s="405"/>
      <c r="G25" s="237"/>
    </row>
    <row r="26" spans="1:7" ht="28.8">
      <c r="A26" s="156">
        <v>11.4</v>
      </c>
      <c r="B26" s="158" t="s">
        <v>30</v>
      </c>
      <c r="C26" s="157"/>
      <c r="D26" s="159"/>
      <c r="E26" s="439"/>
      <c r="F26" s="405"/>
      <c r="G26" s="237"/>
    </row>
    <row r="27" spans="1:7">
      <c r="A27" s="156"/>
      <c r="B27" s="158" t="s">
        <v>31</v>
      </c>
      <c r="C27" s="157" t="s">
        <v>688</v>
      </c>
      <c r="D27" s="159">
        <f>0.4*1*24</f>
        <v>9.6000000000000014</v>
      </c>
      <c r="E27" s="439"/>
      <c r="F27" s="405">
        <f>E27*D27</f>
        <v>0</v>
      </c>
      <c r="G27" s="237"/>
    </row>
    <row r="28" spans="1:7">
      <c r="A28" s="156"/>
      <c r="B28" s="158"/>
      <c r="C28" s="157"/>
      <c r="D28" s="159"/>
      <c r="E28" s="439"/>
      <c r="F28" s="405"/>
      <c r="G28" s="237"/>
    </row>
    <row r="29" spans="1:7" ht="28.8">
      <c r="A29" s="156">
        <v>11.5</v>
      </c>
      <c r="B29" s="158" t="s">
        <v>23</v>
      </c>
      <c r="C29" s="157"/>
      <c r="D29" s="159"/>
      <c r="E29" s="439"/>
      <c r="F29" s="405"/>
      <c r="G29" s="237"/>
    </row>
    <row r="30" spans="1:7" ht="28.8">
      <c r="A30" s="156"/>
      <c r="B30" s="158" t="s">
        <v>24</v>
      </c>
      <c r="C30" s="157"/>
      <c r="D30" s="159"/>
      <c r="E30" s="439"/>
      <c r="F30" s="405"/>
      <c r="G30" s="237"/>
    </row>
    <row r="31" spans="1:7">
      <c r="A31" s="156"/>
      <c r="B31" s="158" t="s">
        <v>25</v>
      </c>
      <c r="C31" s="157" t="s">
        <v>688</v>
      </c>
      <c r="D31" s="159">
        <f>D22-D27</f>
        <v>4.7999999999999972</v>
      </c>
      <c r="E31" s="439"/>
      <c r="F31" s="405">
        <f>E31*D31</f>
        <v>0</v>
      </c>
      <c r="G31" s="237"/>
    </row>
    <row r="32" spans="1:7">
      <c r="A32" s="156"/>
      <c r="B32" s="158"/>
      <c r="C32" s="157"/>
      <c r="D32" s="159"/>
      <c r="E32" s="439"/>
      <c r="F32" s="405"/>
      <c r="G32" s="237"/>
    </row>
    <row r="33" spans="1:7">
      <c r="A33" s="156"/>
      <c r="B33" s="442" t="s">
        <v>32</v>
      </c>
      <c r="C33" s="157"/>
      <c r="D33" s="159"/>
      <c r="E33" s="439"/>
      <c r="F33" s="405"/>
      <c r="G33" s="237"/>
    </row>
    <row r="34" spans="1:7" ht="28.8">
      <c r="A34" s="156">
        <v>11.6</v>
      </c>
      <c r="B34" s="158" t="s">
        <v>33</v>
      </c>
      <c r="C34" s="157"/>
      <c r="D34" s="159"/>
      <c r="E34" s="439"/>
      <c r="F34" s="405"/>
      <c r="G34" s="237"/>
    </row>
    <row r="35" spans="1:7">
      <c r="A35" s="156"/>
      <c r="B35" s="158" t="s">
        <v>34</v>
      </c>
      <c r="C35" s="157" t="s">
        <v>35</v>
      </c>
      <c r="D35" s="159">
        <v>37</v>
      </c>
      <c r="E35" s="439"/>
      <c r="F35" s="405">
        <f>E35*D35</f>
        <v>0</v>
      </c>
      <c r="G35" s="237"/>
    </row>
    <row r="36" spans="1:7">
      <c r="A36" s="156"/>
      <c r="B36" s="158"/>
      <c r="C36" s="157"/>
      <c r="D36" s="159" t="s">
        <v>36</v>
      </c>
      <c r="E36" s="439"/>
      <c r="F36" s="405"/>
      <c r="G36" s="237"/>
    </row>
    <row r="37" spans="1:7">
      <c r="A37" s="156"/>
      <c r="B37" s="442" t="s">
        <v>37</v>
      </c>
      <c r="C37" s="157"/>
      <c r="D37" s="159"/>
      <c r="E37" s="439"/>
      <c r="F37" s="405"/>
      <c r="G37" s="237"/>
    </row>
    <row r="38" spans="1:7">
      <c r="A38" s="156">
        <v>11.7</v>
      </c>
      <c r="B38" s="158" t="s">
        <v>38</v>
      </c>
      <c r="C38" s="157"/>
      <c r="D38" s="159"/>
      <c r="E38" s="439"/>
      <c r="F38" s="405"/>
      <c r="G38" s="237"/>
    </row>
    <row r="39" spans="1:7" ht="28.8">
      <c r="A39" s="156"/>
      <c r="B39" s="158" t="s">
        <v>39</v>
      </c>
      <c r="C39" s="157"/>
      <c r="D39" s="159"/>
      <c r="E39" s="439"/>
      <c r="F39" s="405"/>
      <c r="G39" s="237"/>
    </row>
    <row r="40" spans="1:7">
      <c r="A40" s="156"/>
      <c r="B40" s="158" t="s">
        <v>904</v>
      </c>
      <c r="C40" s="157" t="s">
        <v>35</v>
      </c>
      <c r="D40" s="159">
        <f>D35</f>
        <v>37</v>
      </c>
      <c r="E40" s="439"/>
      <c r="F40" s="405">
        <f>E40*D40</f>
        <v>0</v>
      </c>
      <c r="G40" s="237"/>
    </row>
    <row r="41" spans="1:7">
      <c r="A41" s="156"/>
      <c r="B41" s="158"/>
      <c r="C41" s="157"/>
      <c r="D41" s="159"/>
      <c r="E41" s="439"/>
      <c r="F41" s="405"/>
      <c r="G41" s="237"/>
    </row>
    <row r="42" spans="1:7" s="387" customFormat="1">
      <c r="A42" s="443"/>
      <c r="B42" s="411" t="s">
        <v>1105</v>
      </c>
      <c r="C42" s="444"/>
      <c r="D42" s="226"/>
      <c r="E42" s="445"/>
      <c r="F42" s="446">
        <f>SUM(F7:F40)</f>
        <v>0</v>
      </c>
    </row>
    <row r="43" spans="1:7" s="137" customFormat="1" ht="28.8">
      <c r="A43" s="147" t="s">
        <v>21</v>
      </c>
      <c r="B43" s="147" t="s">
        <v>1</v>
      </c>
      <c r="C43" s="147" t="s">
        <v>684</v>
      </c>
      <c r="D43" s="148" t="s">
        <v>785</v>
      </c>
      <c r="E43" s="433" t="s">
        <v>627</v>
      </c>
      <c r="F43" s="149" t="s">
        <v>628</v>
      </c>
    </row>
    <row r="44" spans="1:7" s="137" customFormat="1">
      <c r="A44" s="447"/>
      <c r="B44" s="447" t="s">
        <v>1367</v>
      </c>
      <c r="C44" s="447"/>
      <c r="D44" s="448"/>
      <c r="E44" s="449"/>
      <c r="F44" s="450">
        <f>F42</f>
        <v>0</v>
      </c>
    </row>
    <row r="45" spans="1:7">
      <c r="A45" s="156"/>
      <c r="B45" s="442" t="s">
        <v>40</v>
      </c>
      <c r="C45" s="157"/>
      <c r="D45" s="226"/>
      <c r="E45" s="439"/>
      <c r="F45" s="405"/>
      <c r="G45" s="237"/>
    </row>
    <row r="46" spans="1:7">
      <c r="A46" s="156"/>
      <c r="B46" s="158"/>
      <c r="C46" s="157"/>
      <c r="D46" s="159"/>
      <c r="E46" s="439"/>
      <c r="F46" s="405"/>
      <c r="G46" s="237"/>
    </row>
    <row r="47" spans="1:7" ht="57.6">
      <c r="A47" s="156">
        <v>11.8</v>
      </c>
      <c r="B47" s="158" t="s">
        <v>1366</v>
      </c>
      <c r="C47" s="157" t="s">
        <v>35</v>
      </c>
      <c r="D47" s="159">
        <f>D35</f>
        <v>37</v>
      </c>
      <c r="E47" s="439"/>
      <c r="F47" s="405">
        <f>E47*D47</f>
        <v>0</v>
      </c>
      <c r="G47" s="237"/>
    </row>
    <row r="48" spans="1:7">
      <c r="A48" s="156"/>
      <c r="B48" s="158"/>
      <c r="C48" s="157"/>
      <c r="D48" s="159"/>
      <c r="E48" s="439"/>
      <c r="F48" s="405"/>
      <c r="G48" s="237"/>
    </row>
    <row r="49" spans="1:7">
      <c r="A49" s="156"/>
      <c r="B49" s="442" t="s">
        <v>45</v>
      </c>
      <c r="C49" s="157"/>
      <c r="D49" s="159"/>
      <c r="E49" s="439"/>
      <c r="F49" s="405"/>
      <c r="G49" s="237"/>
    </row>
    <row r="50" spans="1:7">
      <c r="A50" s="156"/>
      <c r="B50" s="158"/>
      <c r="C50" s="157"/>
      <c r="D50" s="159"/>
      <c r="E50" s="439"/>
      <c r="F50" s="405"/>
      <c r="G50" s="237"/>
    </row>
    <row r="51" spans="1:7">
      <c r="A51" s="156">
        <v>11.9</v>
      </c>
      <c r="B51" s="158" t="s">
        <v>905</v>
      </c>
      <c r="C51" s="157" t="s">
        <v>35</v>
      </c>
      <c r="D51" s="159">
        <f>24*0.6</f>
        <v>14.399999999999999</v>
      </c>
      <c r="E51" s="439"/>
      <c r="F51" s="405">
        <f>E51*D51</f>
        <v>0</v>
      </c>
      <c r="G51" s="237"/>
    </row>
    <row r="52" spans="1:7">
      <c r="A52" s="156"/>
      <c r="B52" s="158"/>
      <c r="C52" s="157"/>
      <c r="D52" s="159"/>
      <c r="E52" s="439"/>
      <c r="F52" s="405"/>
      <c r="G52" s="237"/>
    </row>
    <row r="53" spans="1:7">
      <c r="A53" s="156"/>
      <c r="B53" s="442" t="s">
        <v>906</v>
      </c>
      <c r="C53" s="157"/>
      <c r="D53" s="159"/>
      <c r="E53" s="439"/>
      <c r="F53" s="405"/>
      <c r="G53" s="237"/>
    </row>
    <row r="54" spans="1:7">
      <c r="A54" s="156"/>
      <c r="B54" s="158"/>
      <c r="C54" s="157"/>
      <c r="D54" s="159"/>
      <c r="E54" s="439"/>
      <c r="F54" s="405"/>
      <c r="G54" s="237"/>
    </row>
    <row r="55" spans="1:7">
      <c r="A55" s="451">
        <v>11.1</v>
      </c>
      <c r="B55" s="158" t="s">
        <v>907</v>
      </c>
      <c r="C55" s="157" t="s">
        <v>688</v>
      </c>
      <c r="D55" s="159">
        <f>24*0.6*0.2</f>
        <v>2.88</v>
      </c>
      <c r="E55" s="439"/>
      <c r="F55" s="405">
        <f>E55*D55</f>
        <v>0</v>
      </c>
      <c r="G55" s="237"/>
    </row>
    <row r="56" spans="1:7">
      <c r="A56" s="156"/>
      <c r="B56" s="158"/>
      <c r="C56" s="157"/>
      <c r="D56" s="159"/>
      <c r="E56" s="439"/>
      <c r="F56" s="405"/>
      <c r="G56" s="237"/>
    </row>
    <row r="57" spans="1:7">
      <c r="A57" s="156">
        <v>11.11</v>
      </c>
      <c r="B57" s="158" t="s">
        <v>1368</v>
      </c>
      <c r="C57" s="157" t="s">
        <v>688</v>
      </c>
      <c r="D57" s="452">
        <v>6.9000000000000006E-2</v>
      </c>
      <c r="E57" s="439"/>
      <c r="F57" s="405">
        <f>E57*D57</f>
        <v>0</v>
      </c>
      <c r="G57" s="237"/>
    </row>
    <row r="58" spans="1:7">
      <c r="A58" s="156"/>
      <c r="B58" s="158"/>
      <c r="C58" s="157"/>
      <c r="D58" s="159"/>
      <c r="E58" s="439"/>
      <c r="F58" s="405"/>
      <c r="G58" s="237"/>
    </row>
    <row r="59" spans="1:7">
      <c r="A59" s="156">
        <v>11.12</v>
      </c>
      <c r="B59" s="158" t="s">
        <v>908</v>
      </c>
      <c r="C59" s="157"/>
      <c r="D59" s="159"/>
      <c r="E59" s="439"/>
      <c r="F59" s="405"/>
      <c r="G59" s="237"/>
    </row>
    <row r="60" spans="1:7">
      <c r="A60" s="156"/>
      <c r="B60" s="158" t="s">
        <v>46</v>
      </c>
      <c r="C60" s="157" t="s">
        <v>688</v>
      </c>
      <c r="D60" s="159">
        <f>24*0.125</f>
        <v>3</v>
      </c>
      <c r="E60" s="439"/>
      <c r="F60" s="405">
        <f>E60*D60</f>
        <v>0</v>
      </c>
      <c r="G60" s="237"/>
    </row>
    <row r="61" spans="1:7">
      <c r="A61" s="156"/>
      <c r="B61" s="158"/>
      <c r="C61" s="157"/>
      <c r="D61" s="159"/>
      <c r="E61" s="439"/>
      <c r="F61" s="405"/>
      <c r="G61" s="237"/>
    </row>
    <row r="62" spans="1:7">
      <c r="A62" s="156">
        <v>11.13</v>
      </c>
      <c r="B62" s="158" t="s">
        <v>909</v>
      </c>
      <c r="C62" s="157" t="s">
        <v>688</v>
      </c>
      <c r="D62" s="159">
        <f>(1.2*2*2)*0.15</f>
        <v>0.72</v>
      </c>
      <c r="E62" s="439"/>
      <c r="F62" s="405">
        <f>E62*D62</f>
        <v>0</v>
      </c>
      <c r="G62" s="237"/>
    </row>
    <row r="63" spans="1:7">
      <c r="A63" s="156"/>
      <c r="B63" s="158"/>
      <c r="C63" s="157"/>
      <c r="D63" s="159"/>
      <c r="E63" s="439"/>
      <c r="F63" s="405"/>
      <c r="G63" s="237"/>
    </row>
    <row r="64" spans="1:7">
      <c r="A64" s="156"/>
      <c r="B64" s="442" t="s">
        <v>47</v>
      </c>
      <c r="C64" s="157"/>
      <c r="D64" s="159"/>
      <c r="E64" s="439"/>
      <c r="F64" s="405"/>
      <c r="G64" s="237"/>
    </row>
    <row r="65" spans="1:7">
      <c r="A65" s="156"/>
      <c r="B65" s="158"/>
      <c r="C65" s="157"/>
      <c r="D65" s="159"/>
      <c r="E65" s="439"/>
      <c r="F65" s="405"/>
      <c r="G65" s="237"/>
    </row>
    <row r="66" spans="1:7" ht="28.8">
      <c r="A66" s="156"/>
      <c r="B66" s="442" t="s">
        <v>48</v>
      </c>
      <c r="C66" s="157"/>
      <c r="D66" s="159"/>
      <c r="E66" s="439"/>
      <c r="F66" s="405"/>
      <c r="G66" s="237"/>
    </row>
    <row r="67" spans="1:7">
      <c r="A67" s="156"/>
      <c r="B67" s="407"/>
      <c r="C67" s="157"/>
      <c r="D67" s="159"/>
      <c r="E67" s="439"/>
      <c r="F67" s="405"/>
      <c r="G67" s="237"/>
    </row>
    <row r="68" spans="1:7">
      <c r="A68" s="156"/>
      <c r="B68" s="442" t="s">
        <v>910</v>
      </c>
      <c r="C68" s="157"/>
      <c r="D68" s="159"/>
      <c r="E68" s="439"/>
      <c r="F68" s="405"/>
      <c r="G68" s="237"/>
    </row>
    <row r="69" spans="1:7">
      <c r="A69" s="156"/>
      <c r="B69" s="407"/>
      <c r="C69" s="157"/>
      <c r="D69" s="159"/>
      <c r="E69" s="439"/>
      <c r="F69" s="405"/>
      <c r="G69" s="237"/>
    </row>
    <row r="70" spans="1:7">
      <c r="A70" s="156">
        <v>11.14</v>
      </c>
      <c r="B70" s="158" t="s">
        <v>689</v>
      </c>
      <c r="C70" s="157" t="s">
        <v>20</v>
      </c>
      <c r="D70" s="159">
        <f>24*3*0.617</f>
        <v>44.423999999999999</v>
      </c>
      <c r="E70" s="439"/>
      <c r="F70" s="405">
        <f>E70*D70</f>
        <v>0</v>
      </c>
      <c r="G70" s="237"/>
    </row>
    <row r="71" spans="1:7">
      <c r="A71" s="156"/>
      <c r="B71" s="407"/>
      <c r="C71" s="157"/>
      <c r="D71" s="159"/>
      <c r="E71" s="439"/>
      <c r="F71" s="405"/>
      <c r="G71" s="237"/>
    </row>
    <row r="72" spans="1:7">
      <c r="A72" s="156">
        <v>11.15</v>
      </c>
      <c r="B72" s="158" t="s">
        <v>911</v>
      </c>
      <c r="C72" s="157" t="s">
        <v>20</v>
      </c>
      <c r="D72" s="159">
        <f>24/0.25*0.7*0.395</f>
        <v>26.543999999999997</v>
      </c>
      <c r="E72" s="439"/>
      <c r="F72" s="405">
        <f>E72*D72</f>
        <v>0</v>
      </c>
      <c r="G72" s="237"/>
    </row>
    <row r="73" spans="1:7">
      <c r="A73" s="156"/>
      <c r="B73" s="158"/>
      <c r="C73" s="157"/>
      <c r="D73" s="159"/>
      <c r="E73" s="439"/>
      <c r="F73" s="405"/>
      <c r="G73" s="237"/>
    </row>
    <row r="74" spans="1:7">
      <c r="A74" s="156"/>
      <c r="B74" s="158" t="s">
        <v>912</v>
      </c>
      <c r="C74" s="157"/>
      <c r="D74" s="159"/>
      <c r="E74" s="439"/>
      <c r="F74" s="405"/>
      <c r="G74" s="237"/>
    </row>
    <row r="75" spans="1:7">
      <c r="A75" s="156"/>
      <c r="B75" s="158"/>
      <c r="C75" s="157"/>
      <c r="D75" s="159"/>
      <c r="E75" s="439"/>
      <c r="F75" s="405"/>
      <c r="G75" s="237"/>
    </row>
    <row r="76" spans="1:7">
      <c r="A76" s="156">
        <v>11.16</v>
      </c>
      <c r="B76" s="158" t="s">
        <v>689</v>
      </c>
      <c r="C76" s="157" t="s">
        <v>20</v>
      </c>
      <c r="D76" s="159">
        <f>2*3*0.617</f>
        <v>3.702</v>
      </c>
      <c r="E76" s="439"/>
      <c r="F76" s="405">
        <f>E76*D76</f>
        <v>0</v>
      </c>
      <c r="G76" s="237"/>
    </row>
    <row r="77" spans="1:7">
      <c r="A77" s="156"/>
      <c r="B77" s="407"/>
      <c r="C77" s="157"/>
      <c r="D77" s="159"/>
      <c r="E77" s="439"/>
      <c r="F77" s="405"/>
      <c r="G77" s="237"/>
    </row>
    <row r="78" spans="1:7">
      <c r="A78" s="156">
        <v>11.17</v>
      </c>
      <c r="B78" s="158" t="s">
        <v>911</v>
      </c>
      <c r="C78" s="157" t="s">
        <v>20</v>
      </c>
      <c r="D78" s="159">
        <f>2/0.25*0.7*0.395</f>
        <v>2.2119999999999997</v>
      </c>
      <c r="E78" s="439"/>
      <c r="F78" s="405">
        <f>E78*D78</f>
        <v>0</v>
      </c>
      <c r="G78" s="237"/>
    </row>
    <row r="79" spans="1:7">
      <c r="A79" s="156"/>
      <c r="B79" s="158"/>
      <c r="C79" s="157"/>
      <c r="D79" s="159"/>
      <c r="E79" s="439"/>
      <c r="F79" s="405"/>
      <c r="G79" s="237"/>
    </row>
    <row r="80" spans="1:7">
      <c r="A80" s="156"/>
      <c r="B80" s="442" t="s">
        <v>913</v>
      </c>
      <c r="C80" s="157"/>
      <c r="D80" s="159"/>
      <c r="E80" s="439"/>
      <c r="F80" s="405"/>
      <c r="G80" s="237"/>
    </row>
    <row r="81" spans="1:7">
      <c r="A81" s="156"/>
      <c r="B81" s="442" t="s">
        <v>914</v>
      </c>
      <c r="C81" s="157"/>
      <c r="D81" s="159"/>
      <c r="E81" s="439"/>
      <c r="F81" s="405"/>
      <c r="G81" s="237"/>
    </row>
    <row r="82" spans="1:7">
      <c r="A82" s="156"/>
      <c r="B82" s="442" t="s">
        <v>915</v>
      </c>
      <c r="C82" s="157"/>
      <c r="D82" s="159"/>
      <c r="E82" s="439"/>
      <c r="F82" s="405"/>
      <c r="G82" s="237"/>
    </row>
    <row r="83" spans="1:7">
      <c r="A83" s="156"/>
      <c r="B83" s="158"/>
      <c r="C83" s="157"/>
      <c r="D83" s="159"/>
      <c r="E83" s="439"/>
      <c r="F83" s="405"/>
      <c r="G83" s="237"/>
    </row>
    <row r="84" spans="1:7">
      <c r="A84" s="156">
        <v>11.18</v>
      </c>
      <c r="B84" s="158" t="s">
        <v>49</v>
      </c>
      <c r="C84" s="157"/>
      <c r="D84" s="159"/>
      <c r="E84" s="439"/>
      <c r="F84" s="405"/>
      <c r="G84" s="237"/>
    </row>
    <row r="85" spans="1:7">
      <c r="A85" s="156"/>
      <c r="B85" s="158" t="s">
        <v>50</v>
      </c>
      <c r="C85" s="157" t="s">
        <v>35</v>
      </c>
      <c r="D85" s="159">
        <v>32</v>
      </c>
      <c r="E85" s="439"/>
      <c r="F85" s="405">
        <f>E85*D85</f>
        <v>0</v>
      </c>
      <c r="G85" s="237"/>
    </row>
    <row r="86" spans="1:7">
      <c r="A86" s="156"/>
      <c r="B86" s="158"/>
      <c r="C86" s="157"/>
      <c r="D86" s="159"/>
      <c r="E86" s="439"/>
      <c r="F86" s="405"/>
      <c r="G86" s="237"/>
    </row>
    <row r="87" spans="1:7">
      <c r="A87" s="156">
        <v>11.19</v>
      </c>
      <c r="B87" s="158" t="s">
        <v>916</v>
      </c>
      <c r="C87" s="157" t="s">
        <v>35</v>
      </c>
      <c r="D87" s="159">
        <v>7</v>
      </c>
      <c r="E87" s="439"/>
      <c r="F87" s="405">
        <f>E87*D87</f>
        <v>0</v>
      </c>
      <c r="G87" s="237"/>
    </row>
    <row r="88" spans="1:7">
      <c r="A88" s="156"/>
      <c r="B88" s="158"/>
      <c r="C88" s="157"/>
      <c r="D88" s="159"/>
      <c r="E88" s="439"/>
      <c r="F88" s="405"/>
      <c r="G88" s="237"/>
    </row>
    <row r="89" spans="1:7" s="387" customFormat="1">
      <c r="A89" s="443"/>
      <c r="B89" s="411" t="s">
        <v>1105</v>
      </c>
      <c r="C89" s="444"/>
      <c r="D89" s="226"/>
      <c r="E89" s="445"/>
      <c r="F89" s="446">
        <f>SUM(F44:F87)</f>
        <v>0</v>
      </c>
    </row>
    <row r="90" spans="1:7" s="137" customFormat="1" ht="28.8">
      <c r="A90" s="147" t="s">
        <v>21</v>
      </c>
      <c r="B90" s="147" t="s">
        <v>1</v>
      </c>
      <c r="C90" s="147" t="s">
        <v>684</v>
      </c>
      <c r="D90" s="148" t="s">
        <v>785</v>
      </c>
      <c r="E90" s="433" t="s">
        <v>627</v>
      </c>
      <c r="F90" s="149" t="s">
        <v>628</v>
      </c>
    </row>
    <row r="91" spans="1:7" s="387" customFormat="1">
      <c r="A91" s="443"/>
      <c r="B91" s="411" t="s">
        <v>1369</v>
      </c>
      <c r="C91" s="444"/>
      <c r="D91" s="226"/>
      <c r="E91" s="445"/>
      <c r="F91" s="446">
        <f>F89</f>
        <v>0</v>
      </c>
    </row>
    <row r="92" spans="1:7">
      <c r="A92" s="156"/>
      <c r="B92" s="442" t="s">
        <v>51</v>
      </c>
      <c r="C92" s="444"/>
      <c r="D92" s="226"/>
      <c r="E92" s="439"/>
      <c r="F92" s="446"/>
      <c r="G92" s="237"/>
    </row>
    <row r="93" spans="1:7">
      <c r="A93" s="156"/>
      <c r="B93" s="407"/>
      <c r="C93" s="444"/>
      <c r="D93" s="226"/>
      <c r="E93" s="439"/>
      <c r="F93" s="446"/>
      <c r="G93" s="237"/>
    </row>
    <row r="94" spans="1:7" ht="28.8">
      <c r="A94" s="156">
        <v>11.2</v>
      </c>
      <c r="B94" s="158" t="s">
        <v>917</v>
      </c>
      <c r="C94" s="157"/>
      <c r="D94" s="159"/>
      <c r="E94" s="439"/>
      <c r="F94" s="405"/>
      <c r="G94" s="237"/>
    </row>
    <row r="95" spans="1:7">
      <c r="A95" s="156"/>
      <c r="B95" s="158" t="s">
        <v>918</v>
      </c>
      <c r="C95" s="157" t="s">
        <v>52</v>
      </c>
      <c r="D95" s="159">
        <v>24</v>
      </c>
      <c r="E95" s="439"/>
      <c r="F95" s="405">
        <f>E95*D95</f>
        <v>0</v>
      </c>
      <c r="G95" s="237"/>
    </row>
    <row r="96" spans="1:7">
      <c r="A96" s="156"/>
      <c r="B96" s="158"/>
      <c r="C96" s="157"/>
      <c r="D96" s="159"/>
      <c r="E96" s="439"/>
      <c r="F96" s="405"/>
      <c r="G96" s="237"/>
    </row>
    <row r="97" spans="1:7">
      <c r="A97" s="156">
        <v>11.21</v>
      </c>
      <c r="B97" s="158" t="s">
        <v>919</v>
      </c>
      <c r="C97" s="157" t="s">
        <v>52</v>
      </c>
      <c r="D97" s="159">
        <v>2</v>
      </c>
      <c r="E97" s="439"/>
      <c r="F97" s="405">
        <f>E97*D97</f>
        <v>0</v>
      </c>
      <c r="G97" s="237"/>
    </row>
    <row r="98" spans="1:7">
      <c r="A98" s="156"/>
      <c r="B98" s="158"/>
      <c r="C98" s="157"/>
      <c r="D98" s="159"/>
      <c r="E98" s="439"/>
      <c r="F98" s="405"/>
      <c r="G98" s="237"/>
    </row>
    <row r="99" spans="1:7">
      <c r="A99" s="156"/>
      <c r="B99" s="151" t="s">
        <v>920</v>
      </c>
      <c r="C99" s="157"/>
      <c r="D99" s="159"/>
      <c r="E99" s="439"/>
      <c r="F99" s="405"/>
      <c r="G99" s="237"/>
    </row>
    <row r="100" spans="1:7">
      <c r="A100" s="156"/>
      <c r="B100" s="151"/>
      <c r="C100" s="157"/>
      <c r="D100" s="159"/>
      <c r="E100" s="439"/>
      <c r="F100" s="405"/>
      <c r="G100" s="237"/>
    </row>
    <row r="101" spans="1:7">
      <c r="A101" s="156"/>
      <c r="B101" s="151" t="s">
        <v>812</v>
      </c>
      <c r="C101" s="157"/>
      <c r="D101" s="159"/>
      <c r="E101" s="439"/>
      <c r="F101" s="405"/>
      <c r="G101" s="237"/>
    </row>
    <row r="102" spans="1:7">
      <c r="A102" s="156"/>
      <c r="B102" s="158"/>
      <c r="C102" s="157"/>
      <c r="D102" s="159"/>
      <c r="E102" s="439"/>
      <c r="F102" s="405"/>
      <c r="G102" s="237"/>
    </row>
    <row r="103" spans="1:7" ht="57.6">
      <c r="A103" s="156"/>
      <c r="B103" s="453" t="s">
        <v>1422</v>
      </c>
      <c r="C103" s="157"/>
      <c r="D103" s="159"/>
      <c r="E103" s="439"/>
      <c r="F103" s="405"/>
      <c r="G103" s="237"/>
    </row>
    <row r="104" spans="1:7">
      <c r="A104" s="156"/>
      <c r="B104" s="442"/>
      <c r="C104" s="157"/>
      <c r="D104" s="159"/>
      <c r="E104" s="439"/>
      <c r="F104" s="405"/>
      <c r="G104" s="237"/>
    </row>
    <row r="105" spans="1:7">
      <c r="A105" s="156">
        <v>11.22</v>
      </c>
      <c r="B105" s="158" t="s">
        <v>921</v>
      </c>
      <c r="C105" s="157" t="s">
        <v>35</v>
      </c>
      <c r="D105" s="159">
        <f>24*0.8</f>
        <v>19.200000000000003</v>
      </c>
      <c r="E105" s="439"/>
      <c r="F105" s="405">
        <f>E105*D105</f>
        <v>0</v>
      </c>
      <c r="G105" s="237"/>
    </row>
    <row r="106" spans="1:7">
      <c r="A106" s="156"/>
      <c r="B106" s="158"/>
      <c r="C106" s="157"/>
      <c r="D106" s="159"/>
      <c r="E106" s="439"/>
      <c r="F106" s="405"/>
      <c r="G106" s="237"/>
    </row>
    <row r="107" spans="1:7">
      <c r="A107" s="156">
        <v>11.23</v>
      </c>
      <c r="B107" s="158" t="s">
        <v>922</v>
      </c>
      <c r="C107" s="157" t="s">
        <v>35</v>
      </c>
      <c r="D107" s="159">
        <f>10*2.7</f>
        <v>27</v>
      </c>
      <c r="E107" s="439"/>
      <c r="F107" s="405">
        <f>E107*D107</f>
        <v>0</v>
      </c>
      <c r="G107" s="237"/>
    </row>
    <row r="108" spans="1:7">
      <c r="A108" s="156"/>
      <c r="B108" s="158"/>
      <c r="C108" s="157"/>
      <c r="D108" s="159"/>
      <c r="E108" s="439"/>
      <c r="F108" s="405"/>
      <c r="G108" s="237"/>
    </row>
    <row r="109" spans="1:7">
      <c r="A109" s="156">
        <v>11.24</v>
      </c>
      <c r="B109" s="158" t="s">
        <v>615</v>
      </c>
      <c r="C109" s="157" t="s">
        <v>35</v>
      </c>
      <c r="D109" s="159">
        <f>13*0.8</f>
        <v>10.4</v>
      </c>
      <c r="E109" s="439"/>
      <c r="F109" s="405">
        <f>E109*D109</f>
        <v>0</v>
      </c>
      <c r="G109" s="237"/>
    </row>
    <row r="110" spans="1:7">
      <c r="A110" s="156"/>
      <c r="B110" s="158"/>
      <c r="C110" s="157"/>
      <c r="D110" s="159"/>
      <c r="E110" s="439"/>
      <c r="F110" s="405"/>
      <c r="G110" s="237"/>
    </row>
    <row r="111" spans="1:7">
      <c r="A111" s="156"/>
      <c r="B111" s="442" t="s">
        <v>923</v>
      </c>
      <c r="C111" s="157"/>
      <c r="D111" s="159"/>
      <c r="E111" s="439"/>
      <c r="F111" s="405"/>
      <c r="G111" s="237"/>
    </row>
    <row r="112" spans="1:7">
      <c r="A112" s="156"/>
      <c r="B112" s="158"/>
      <c r="C112" s="157"/>
      <c r="D112" s="159"/>
      <c r="E112" s="439"/>
      <c r="F112" s="405"/>
      <c r="G112" s="237"/>
    </row>
    <row r="113" spans="1:11">
      <c r="A113" s="156">
        <v>11.25</v>
      </c>
      <c r="B113" s="158" t="s">
        <v>924</v>
      </c>
      <c r="C113" s="157" t="s">
        <v>52</v>
      </c>
      <c r="D113" s="159">
        <f>D107+D109</f>
        <v>37.4</v>
      </c>
      <c r="E113" s="439"/>
      <c r="F113" s="405">
        <f>E113*D113</f>
        <v>0</v>
      </c>
      <c r="G113" s="237"/>
    </row>
    <row r="114" spans="1:11">
      <c r="A114" s="156"/>
      <c r="B114" s="454"/>
      <c r="C114" s="156"/>
      <c r="D114" s="159"/>
      <c r="E114" s="439"/>
      <c r="F114" s="405"/>
      <c r="G114" s="237"/>
    </row>
    <row r="115" spans="1:11" ht="28.8">
      <c r="A115" s="156">
        <v>11.26</v>
      </c>
      <c r="B115" s="158" t="s">
        <v>925</v>
      </c>
      <c r="C115" s="157" t="s">
        <v>5</v>
      </c>
      <c r="D115" s="159">
        <v>4</v>
      </c>
      <c r="E115" s="439"/>
      <c r="F115" s="405">
        <f>E115*D115</f>
        <v>0</v>
      </c>
      <c r="G115" s="237"/>
    </row>
    <row r="116" spans="1:11">
      <c r="A116" s="156"/>
      <c r="B116" s="455"/>
      <c r="C116" s="157"/>
      <c r="D116" s="159"/>
      <c r="E116" s="439"/>
      <c r="F116" s="405"/>
      <c r="G116" s="237"/>
    </row>
    <row r="117" spans="1:11">
      <c r="A117" s="156">
        <v>11.27</v>
      </c>
      <c r="B117" s="455" t="s">
        <v>926</v>
      </c>
      <c r="C117" s="157" t="s">
        <v>35</v>
      </c>
      <c r="D117" s="159">
        <v>26</v>
      </c>
      <c r="E117" s="439"/>
      <c r="F117" s="405">
        <f>E117*D117</f>
        <v>0</v>
      </c>
      <c r="G117" s="237"/>
    </row>
    <row r="118" spans="1:11">
      <c r="A118" s="156"/>
      <c r="B118" s="455"/>
      <c r="C118" s="157"/>
      <c r="D118" s="159"/>
      <c r="E118" s="439"/>
      <c r="F118" s="405"/>
      <c r="G118" s="237"/>
    </row>
    <row r="119" spans="1:11">
      <c r="A119" s="156">
        <v>11.28</v>
      </c>
      <c r="B119" s="455" t="s">
        <v>927</v>
      </c>
      <c r="C119" s="157" t="s">
        <v>52</v>
      </c>
      <c r="D119" s="159">
        <v>48</v>
      </c>
      <c r="E119" s="439"/>
      <c r="F119" s="405">
        <f>E119*D119</f>
        <v>0</v>
      </c>
      <c r="G119" s="237"/>
    </row>
    <row r="120" spans="1:11">
      <c r="A120" s="156"/>
      <c r="B120" s="151"/>
      <c r="C120" s="157"/>
      <c r="D120" s="159"/>
      <c r="E120" s="439"/>
      <c r="F120" s="405"/>
    </row>
    <row r="121" spans="1:11" s="384" customFormat="1">
      <c r="A121" s="156"/>
      <c r="B121" s="151" t="s">
        <v>928</v>
      </c>
      <c r="C121" s="456"/>
      <c r="D121" s="457"/>
      <c r="E121" s="439"/>
      <c r="F121" s="405"/>
      <c r="G121" s="383"/>
    </row>
    <row r="122" spans="1:11" s="384" customFormat="1">
      <c r="A122" s="156"/>
      <c r="B122" s="151"/>
      <c r="C122" s="456"/>
      <c r="D122" s="457"/>
      <c r="E122" s="439"/>
      <c r="F122" s="405"/>
      <c r="G122" s="383"/>
    </row>
    <row r="123" spans="1:11" s="384" customFormat="1">
      <c r="A123" s="156"/>
      <c r="B123" s="151" t="s">
        <v>929</v>
      </c>
      <c r="C123" s="456"/>
      <c r="D123" s="457"/>
      <c r="E123" s="439"/>
      <c r="F123" s="405"/>
      <c r="G123" s="383"/>
    </row>
    <row r="124" spans="1:11">
      <c r="A124" s="156"/>
      <c r="B124" s="158"/>
      <c r="C124" s="157"/>
      <c r="D124" s="159"/>
      <c r="E124" s="439"/>
      <c r="F124" s="405"/>
    </row>
    <row r="125" spans="1:11" ht="28.8">
      <c r="A125" s="156"/>
      <c r="B125" s="442" t="s">
        <v>930</v>
      </c>
      <c r="C125" s="157"/>
      <c r="D125" s="159"/>
      <c r="E125" s="439"/>
      <c r="F125" s="405"/>
    </row>
    <row r="126" spans="1:11">
      <c r="A126" s="156"/>
      <c r="B126" s="442" t="s">
        <v>931</v>
      </c>
      <c r="C126" s="157"/>
      <c r="D126" s="159"/>
      <c r="E126" s="439"/>
      <c r="F126" s="405"/>
    </row>
    <row r="127" spans="1:11">
      <c r="A127" s="156"/>
      <c r="B127" s="158"/>
      <c r="C127" s="157"/>
      <c r="D127" s="159"/>
      <c r="E127" s="439"/>
      <c r="F127" s="405"/>
    </row>
    <row r="128" spans="1:11" s="386" customFormat="1">
      <c r="A128" s="156">
        <v>11.29</v>
      </c>
      <c r="B128" s="158" t="s">
        <v>932</v>
      </c>
      <c r="C128" s="157" t="s">
        <v>52</v>
      </c>
      <c r="D128" s="159">
        <v>60</v>
      </c>
      <c r="E128" s="439"/>
      <c r="F128" s="405">
        <f>E128*D128</f>
        <v>0</v>
      </c>
      <c r="G128" s="385"/>
      <c r="K128" s="237"/>
    </row>
    <row r="129" spans="1:20" s="386" customFormat="1">
      <c r="A129" s="156"/>
      <c r="B129" s="158"/>
      <c r="C129" s="157"/>
      <c r="D129" s="159"/>
      <c r="E129" s="439"/>
      <c r="F129" s="405"/>
      <c r="G129" s="385"/>
      <c r="K129" s="237"/>
    </row>
    <row r="130" spans="1:20" s="386" customFormat="1">
      <c r="A130" s="451">
        <v>11.3</v>
      </c>
      <c r="B130" s="158" t="s">
        <v>933</v>
      </c>
      <c r="C130" s="157" t="s">
        <v>52</v>
      </c>
      <c r="D130" s="159">
        <v>30</v>
      </c>
      <c r="E130" s="439"/>
      <c r="F130" s="405">
        <f>E130*D130</f>
        <v>0</v>
      </c>
      <c r="G130" s="385"/>
      <c r="K130" s="237"/>
    </row>
    <row r="131" spans="1:20" s="386" customFormat="1">
      <c r="A131" s="156"/>
      <c r="B131" s="158"/>
      <c r="C131" s="157"/>
      <c r="D131" s="159"/>
      <c r="E131" s="439"/>
      <c r="F131" s="405"/>
      <c r="G131" s="385"/>
      <c r="K131" s="237"/>
    </row>
    <row r="132" spans="1:20" s="386" customFormat="1">
      <c r="A132" s="156"/>
      <c r="B132" s="158"/>
      <c r="C132" s="157"/>
      <c r="D132" s="159"/>
      <c r="E132" s="439"/>
      <c r="F132" s="405"/>
      <c r="G132" s="385"/>
      <c r="K132" s="237"/>
    </row>
    <row r="133" spans="1:20" s="386" customFormat="1">
      <c r="A133" s="156"/>
      <c r="B133" s="158"/>
      <c r="C133" s="157"/>
      <c r="D133" s="159"/>
      <c r="E133" s="439"/>
      <c r="F133" s="405"/>
      <c r="G133" s="385"/>
      <c r="K133" s="237"/>
    </row>
    <row r="134" spans="1:20" s="431" customFormat="1">
      <c r="A134" s="443"/>
      <c r="B134" s="411" t="s">
        <v>1105</v>
      </c>
      <c r="C134" s="444"/>
      <c r="D134" s="226"/>
      <c r="E134" s="445"/>
      <c r="F134" s="446">
        <f>SUM(F91:F131)</f>
        <v>0</v>
      </c>
      <c r="G134" s="430"/>
      <c r="K134" s="387"/>
    </row>
    <row r="135" spans="1:20" s="137" customFormat="1" ht="28.8">
      <c r="A135" s="147" t="s">
        <v>21</v>
      </c>
      <c r="B135" s="147" t="s">
        <v>1</v>
      </c>
      <c r="C135" s="147" t="s">
        <v>684</v>
      </c>
      <c r="D135" s="148" t="s">
        <v>785</v>
      </c>
      <c r="E135" s="433" t="s">
        <v>627</v>
      </c>
      <c r="F135" s="149" t="s">
        <v>628</v>
      </c>
    </row>
    <row r="136" spans="1:20" s="431" customFormat="1">
      <c r="A136" s="443"/>
      <c r="B136" s="411" t="s">
        <v>1106</v>
      </c>
      <c r="C136" s="444"/>
      <c r="D136" s="226"/>
      <c r="E136" s="445"/>
      <c r="F136" s="446">
        <f>F134</f>
        <v>0</v>
      </c>
      <c r="G136" s="430"/>
      <c r="K136" s="387"/>
    </row>
    <row r="137" spans="1:20" s="386" customFormat="1">
      <c r="A137" s="156">
        <v>11.31</v>
      </c>
      <c r="B137" s="158" t="s">
        <v>934</v>
      </c>
      <c r="C137" s="157" t="s">
        <v>52</v>
      </c>
      <c r="D137" s="159">
        <v>35</v>
      </c>
      <c r="E137" s="439"/>
      <c r="F137" s="405">
        <f>E137*D137</f>
        <v>0</v>
      </c>
      <c r="G137" s="385"/>
      <c r="K137" s="237"/>
    </row>
    <row r="138" spans="1:20" s="386" customFormat="1">
      <c r="A138" s="458"/>
      <c r="B138" s="459"/>
      <c r="C138" s="458"/>
      <c r="D138" s="460"/>
      <c r="E138" s="461"/>
      <c r="F138" s="458"/>
      <c r="K138" s="237"/>
    </row>
    <row r="139" spans="1:20">
      <c r="A139" s="156">
        <v>11.32</v>
      </c>
      <c r="B139" s="158" t="s">
        <v>935</v>
      </c>
      <c r="C139" s="157"/>
      <c r="D139" s="159"/>
      <c r="E139" s="439"/>
      <c r="F139" s="405"/>
      <c r="K139" s="387"/>
    </row>
    <row r="140" spans="1:20" ht="28.8">
      <c r="A140" s="156"/>
      <c r="B140" s="158" t="s">
        <v>1407</v>
      </c>
      <c r="C140" s="157" t="s">
        <v>52</v>
      </c>
      <c r="D140" s="159">
        <v>24</v>
      </c>
      <c r="E140" s="439"/>
      <c r="F140" s="405">
        <f>E140*D140</f>
        <v>0</v>
      </c>
    </row>
    <row r="141" spans="1:20">
      <c r="A141" s="156"/>
      <c r="B141" s="158"/>
      <c r="C141" s="157"/>
      <c r="D141" s="159"/>
      <c r="E141" s="439"/>
      <c r="F141" s="405"/>
    </row>
    <row r="142" spans="1:20" s="388" customFormat="1" ht="28.8">
      <c r="A142" s="156"/>
      <c r="B142" s="442" t="s">
        <v>936</v>
      </c>
      <c r="C142" s="156"/>
      <c r="D142" s="159"/>
      <c r="E142" s="439"/>
      <c r="F142" s="405"/>
      <c r="G142" s="140"/>
      <c r="I142" s="297"/>
      <c r="J142" s="389"/>
      <c r="L142" s="297"/>
      <c r="M142" s="297"/>
      <c r="N142" s="297"/>
      <c r="O142" s="297"/>
      <c r="P142" s="297"/>
      <c r="Q142" s="297"/>
      <c r="R142" s="297"/>
      <c r="S142" s="297"/>
      <c r="T142" s="297"/>
    </row>
    <row r="143" spans="1:20" s="388" customFormat="1">
      <c r="A143" s="156"/>
      <c r="B143" s="407"/>
      <c r="C143" s="156"/>
      <c r="D143" s="159"/>
      <c r="E143" s="439"/>
      <c r="F143" s="405"/>
      <c r="G143" s="140"/>
      <c r="I143" s="297"/>
      <c r="J143" s="389"/>
      <c r="L143" s="297"/>
      <c r="M143" s="297"/>
      <c r="N143" s="297"/>
      <c r="O143" s="297"/>
      <c r="P143" s="297"/>
      <c r="Q143" s="297"/>
      <c r="R143" s="297"/>
      <c r="S143" s="297"/>
      <c r="T143" s="297"/>
    </row>
    <row r="144" spans="1:20" s="388" customFormat="1" ht="43.2">
      <c r="A144" s="156">
        <v>11.34</v>
      </c>
      <c r="B144" s="462" t="s">
        <v>1371</v>
      </c>
      <c r="C144" s="157" t="s">
        <v>35</v>
      </c>
      <c r="D144" s="159">
        <v>38</v>
      </c>
      <c r="E144" s="439"/>
      <c r="F144" s="405">
        <f>E144*D144</f>
        <v>0</v>
      </c>
      <c r="G144" s="140"/>
      <c r="I144" s="297"/>
      <c r="J144" s="389"/>
      <c r="L144" s="297"/>
      <c r="M144" s="297"/>
      <c r="N144" s="297"/>
      <c r="O144" s="297"/>
      <c r="P144" s="297"/>
      <c r="Q144" s="297"/>
      <c r="R144" s="297"/>
      <c r="S144" s="297"/>
      <c r="T144" s="297"/>
    </row>
    <row r="145" spans="1:7">
      <c r="A145" s="156"/>
      <c r="B145" s="158"/>
      <c r="C145" s="156"/>
      <c r="D145" s="159"/>
      <c r="E145" s="439"/>
      <c r="F145" s="463"/>
    </row>
    <row r="146" spans="1:7">
      <c r="A146" s="156"/>
      <c r="B146" s="151" t="s">
        <v>937</v>
      </c>
      <c r="C146" s="157"/>
      <c r="D146" s="159"/>
      <c r="E146" s="439"/>
      <c r="F146" s="405"/>
      <c r="G146" s="237"/>
    </row>
    <row r="147" spans="1:7">
      <c r="A147" s="156"/>
      <c r="B147" s="151"/>
      <c r="C147" s="157"/>
      <c r="D147" s="159"/>
      <c r="E147" s="439"/>
      <c r="F147" s="405"/>
      <c r="G147" s="237"/>
    </row>
    <row r="148" spans="1:7">
      <c r="A148" s="156"/>
      <c r="B148" s="151" t="s">
        <v>813</v>
      </c>
      <c r="C148" s="157"/>
      <c r="D148" s="159"/>
      <c r="E148" s="439"/>
      <c r="F148" s="405"/>
      <c r="G148" s="237"/>
    </row>
    <row r="149" spans="1:7">
      <c r="A149" s="156"/>
      <c r="B149" s="151"/>
      <c r="C149" s="157"/>
      <c r="D149" s="159"/>
      <c r="E149" s="439"/>
      <c r="F149" s="405"/>
      <c r="G149" s="237"/>
    </row>
    <row r="150" spans="1:7">
      <c r="A150" s="156"/>
      <c r="B150" s="442" t="s">
        <v>58</v>
      </c>
      <c r="C150" s="157"/>
      <c r="D150" s="159"/>
      <c r="E150" s="439"/>
      <c r="F150" s="405"/>
      <c r="G150" s="237"/>
    </row>
    <row r="151" spans="1:7">
      <c r="A151" s="156"/>
      <c r="B151" s="442" t="s">
        <v>59</v>
      </c>
      <c r="C151" s="157"/>
      <c r="D151" s="159"/>
      <c r="E151" s="439"/>
      <c r="F151" s="405"/>
      <c r="G151" s="237"/>
    </row>
    <row r="152" spans="1:7">
      <c r="A152" s="156"/>
      <c r="B152" s="407"/>
      <c r="C152" s="157"/>
      <c r="D152" s="159"/>
      <c r="E152" s="439"/>
      <c r="F152" s="405"/>
      <c r="G152" s="237"/>
    </row>
    <row r="153" spans="1:7">
      <c r="A153" s="156">
        <v>11.35</v>
      </c>
      <c r="B153" s="158" t="s">
        <v>60</v>
      </c>
      <c r="C153" s="157" t="s">
        <v>35</v>
      </c>
      <c r="D153" s="159">
        <f>D107+D109</f>
        <v>37.4</v>
      </c>
      <c r="E153" s="439"/>
      <c r="F153" s="405">
        <f>E153*D153</f>
        <v>0</v>
      </c>
      <c r="G153" s="237"/>
    </row>
    <row r="154" spans="1:7">
      <c r="A154" s="156"/>
      <c r="B154" s="158"/>
      <c r="C154" s="157"/>
      <c r="D154" s="159"/>
      <c r="E154" s="439"/>
      <c r="F154" s="405"/>
      <c r="G154" s="237"/>
    </row>
    <row r="155" spans="1:7">
      <c r="A155" s="156"/>
      <c r="B155" s="442" t="s">
        <v>938</v>
      </c>
      <c r="C155" s="157"/>
      <c r="D155" s="159"/>
      <c r="E155" s="439"/>
      <c r="F155" s="405"/>
      <c r="G155" s="237"/>
    </row>
    <row r="156" spans="1:7">
      <c r="A156" s="156"/>
      <c r="B156" s="158"/>
      <c r="C156" s="157"/>
      <c r="D156" s="159"/>
      <c r="E156" s="439"/>
      <c r="F156" s="405"/>
      <c r="G156" s="237"/>
    </row>
    <row r="157" spans="1:7">
      <c r="A157" s="156">
        <v>11.36</v>
      </c>
      <c r="B157" s="158" t="s">
        <v>939</v>
      </c>
      <c r="C157" s="157" t="s">
        <v>35</v>
      </c>
      <c r="D157" s="159">
        <f>D153</f>
        <v>37.4</v>
      </c>
      <c r="E157" s="439"/>
      <c r="F157" s="405">
        <f>E157*D157</f>
        <v>0</v>
      </c>
      <c r="G157" s="237"/>
    </row>
    <row r="158" spans="1:7">
      <c r="A158" s="156"/>
      <c r="B158" s="158"/>
      <c r="C158" s="157"/>
      <c r="D158" s="159"/>
      <c r="E158" s="439"/>
      <c r="F158" s="405"/>
      <c r="G158" s="237"/>
    </row>
    <row r="159" spans="1:7">
      <c r="A159" s="156"/>
      <c r="B159" s="442" t="s">
        <v>19</v>
      </c>
      <c r="C159" s="157"/>
      <c r="D159" s="159"/>
      <c r="E159" s="439"/>
      <c r="F159" s="405"/>
      <c r="G159" s="237"/>
    </row>
    <row r="160" spans="1:7">
      <c r="A160" s="156"/>
      <c r="B160" s="407"/>
      <c r="C160" s="157"/>
      <c r="D160" s="159"/>
      <c r="E160" s="439"/>
      <c r="F160" s="405"/>
      <c r="G160" s="237"/>
    </row>
    <row r="161" spans="1:7">
      <c r="A161" s="156"/>
      <c r="B161" s="442" t="s">
        <v>61</v>
      </c>
      <c r="C161" s="157"/>
      <c r="D161" s="159"/>
      <c r="E161" s="439"/>
      <c r="F161" s="405"/>
      <c r="G161" s="237"/>
    </row>
    <row r="162" spans="1:7">
      <c r="A162" s="156"/>
      <c r="B162" s="407"/>
      <c r="C162" s="157"/>
      <c r="D162" s="159"/>
      <c r="E162" s="439"/>
      <c r="F162" s="405"/>
      <c r="G162" s="237"/>
    </row>
    <row r="163" spans="1:7">
      <c r="A163" s="156">
        <v>11.37</v>
      </c>
      <c r="B163" s="158" t="s">
        <v>940</v>
      </c>
      <c r="C163" s="157" t="s">
        <v>35</v>
      </c>
      <c r="D163" s="159">
        <v>32</v>
      </c>
      <c r="E163" s="439"/>
      <c r="F163" s="405">
        <f>E163*D163</f>
        <v>0</v>
      </c>
      <c r="G163" s="237"/>
    </row>
    <row r="164" spans="1:7">
      <c r="A164" s="156"/>
      <c r="B164" s="158"/>
      <c r="C164" s="157"/>
      <c r="D164" s="159"/>
      <c r="E164" s="439"/>
      <c r="F164" s="405"/>
      <c r="G164" s="237"/>
    </row>
    <row r="165" spans="1:7">
      <c r="A165" s="156"/>
      <c r="B165" s="442" t="s">
        <v>652</v>
      </c>
      <c r="C165" s="157"/>
      <c r="D165" s="159"/>
      <c r="E165" s="439"/>
      <c r="F165" s="405"/>
      <c r="G165" s="237"/>
    </row>
    <row r="166" spans="1:7">
      <c r="A166" s="156"/>
      <c r="B166" s="407"/>
      <c r="C166" s="157"/>
      <c r="D166" s="159"/>
      <c r="E166" s="439"/>
      <c r="F166" s="405"/>
      <c r="G166" s="237"/>
    </row>
    <row r="167" spans="1:7">
      <c r="A167" s="156"/>
      <c r="B167" s="442" t="s">
        <v>941</v>
      </c>
      <c r="C167" s="157"/>
      <c r="D167" s="159"/>
      <c r="E167" s="439"/>
      <c r="F167" s="405"/>
      <c r="G167" s="237"/>
    </row>
    <row r="168" spans="1:7">
      <c r="A168" s="156"/>
      <c r="B168" s="442" t="s">
        <v>942</v>
      </c>
      <c r="C168" s="157"/>
      <c r="D168" s="159"/>
      <c r="E168" s="439"/>
      <c r="F168" s="405"/>
      <c r="G168" s="237"/>
    </row>
    <row r="169" spans="1:7">
      <c r="A169" s="156"/>
      <c r="B169" s="407"/>
      <c r="C169" s="157"/>
      <c r="D169" s="159"/>
      <c r="E169" s="439"/>
      <c r="F169" s="405"/>
      <c r="G169" s="237"/>
    </row>
    <row r="170" spans="1:7">
      <c r="A170" s="156">
        <v>11.38</v>
      </c>
      <c r="B170" s="158" t="s">
        <v>943</v>
      </c>
      <c r="C170" s="157" t="s">
        <v>35</v>
      </c>
      <c r="D170" s="159">
        <f>D153</f>
        <v>37.4</v>
      </c>
      <c r="E170" s="439"/>
      <c r="F170" s="405">
        <f>E170*D170</f>
        <v>0</v>
      </c>
      <c r="G170" s="237"/>
    </row>
    <row r="171" spans="1:7">
      <c r="A171" s="156"/>
      <c r="B171" s="158"/>
      <c r="C171" s="157"/>
      <c r="D171" s="159"/>
      <c r="E171" s="439"/>
      <c r="F171" s="405"/>
      <c r="G171" s="237"/>
    </row>
    <row r="172" spans="1:7">
      <c r="A172" s="156"/>
      <c r="B172" s="442" t="s">
        <v>797</v>
      </c>
      <c r="C172" s="157"/>
      <c r="D172" s="159"/>
      <c r="E172" s="439"/>
      <c r="F172" s="405"/>
      <c r="G172" s="237"/>
    </row>
    <row r="173" spans="1:7">
      <c r="A173" s="156"/>
      <c r="B173" s="442" t="s">
        <v>692</v>
      </c>
      <c r="C173" s="157"/>
      <c r="D173" s="159"/>
      <c r="E173" s="439"/>
      <c r="F173" s="405"/>
      <c r="G173" s="237"/>
    </row>
    <row r="174" spans="1:7">
      <c r="A174" s="156"/>
      <c r="B174" s="158"/>
      <c r="C174" s="157"/>
      <c r="D174" s="159"/>
      <c r="E174" s="439"/>
      <c r="F174" s="405"/>
      <c r="G174" s="237"/>
    </row>
    <row r="175" spans="1:7">
      <c r="A175" s="156">
        <v>11.39</v>
      </c>
      <c r="B175" s="158" t="s">
        <v>798</v>
      </c>
      <c r="C175" s="157" t="s">
        <v>35</v>
      </c>
      <c r="D175" s="159">
        <f>D157</f>
        <v>37.4</v>
      </c>
      <c r="E175" s="439"/>
      <c r="F175" s="405">
        <f>E175*D175</f>
        <v>0</v>
      </c>
      <c r="G175" s="237"/>
    </row>
    <row r="176" spans="1:7">
      <c r="A176" s="156"/>
      <c r="B176" s="158"/>
      <c r="C176" s="157"/>
      <c r="D176" s="159"/>
      <c r="E176" s="439"/>
      <c r="F176" s="405"/>
      <c r="G176" s="237"/>
    </row>
    <row r="177" spans="1:7">
      <c r="A177" s="156"/>
      <c r="B177" s="158"/>
      <c r="C177" s="157"/>
      <c r="D177" s="159"/>
      <c r="E177" s="439"/>
      <c r="F177" s="405"/>
      <c r="G177" s="237"/>
    </row>
    <row r="178" spans="1:7">
      <c r="A178" s="156"/>
      <c r="B178" s="158"/>
      <c r="C178" s="157"/>
      <c r="D178" s="159"/>
      <c r="E178" s="439"/>
      <c r="F178" s="405"/>
      <c r="G178" s="237"/>
    </row>
    <row r="179" spans="1:7">
      <c r="A179" s="156"/>
      <c r="B179" s="158"/>
      <c r="C179" s="157"/>
      <c r="D179" s="159"/>
      <c r="E179" s="439"/>
      <c r="F179" s="405"/>
      <c r="G179" s="237"/>
    </row>
    <row r="180" spans="1:7">
      <c r="A180" s="156"/>
      <c r="B180" s="158"/>
      <c r="C180" s="157"/>
      <c r="D180" s="159"/>
      <c r="E180" s="439"/>
      <c r="F180" s="405"/>
      <c r="G180" s="237"/>
    </row>
    <row r="181" spans="1:7" s="384" customFormat="1">
      <c r="A181" s="443"/>
      <c r="B181" s="464" t="s">
        <v>1105</v>
      </c>
      <c r="C181" s="456"/>
      <c r="D181" s="457"/>
      <c r="E181" s="445"/>
      <c r="F181" s="446">
        <f>SUM(F136:F175)</f>
        <v>0</v>
      </c>
      <c r="G181" s="383"/>
    </row>
    <row r="182" spans="1:7" s="137" customFormat="1" ht="28.8">
      <c r="A182" s="147" t="s">
        <v>21</v>
      </c>
      <c r="B182" s="147" t="s">
        <v>1</v>
      </c>
      <c r="C182" s="147" t="s">
        <v>684</v>
      </c>
      <c r="D182" s="148" t="s">
        <v>785</v>
      </c>
      <c r="E182" s="433" t="s">
        <v>627</v>
      </c>
      <c r="F182" s="149" t="s">
        <v>628</v>
      </c>
    </row>
    <row r="183" spans="1:7" s="137" customFormat="1">
      <c r="A183" s="447"/>
      <c r="B183" s="447" t="s">
        <v>1106</v>
      </c>
      <c r="C183" s="447"/>
      <c r="D183" s="448"/>
      <c r="E183" s="449"/>
      <c r="F183" s="450">
        <f>F181</f>
        <v>0</v>
      </c>
    </row>
    <row r="184" spans="1:7" s="384" customFormat="1">
      <c r="A184" s="156"/>
      <c r="B184" s="151" t="s">
        <v>944</v>
      </c>
      <c r="C184" s="456"/>
      <c r="D184" s="457"/>
      <c r="E184" s="439"/>
      <c r="F184" s="405"/>
      <c r="G184" s="383"/>
    </row>
    <row r="185" spans="1:7" s="384" customFormat="1">
      <c r="A185" s="156"/>
      <c r="B185" s="151"/>
      <c r="C185" s="456"/>
      <c r="D185" s="457"/>
      <c r="E185" s="439"/>
      <c r="F185" s="405"/>
      <c r="G185" s="383"/>
    </row>
    <row r="186" spans="1:7" s="384" customFormat="1">
      <c r="A186" s="156"/>
      <c r="B186" s="151" t="s">
        <v>62</v>
      </c>
      <c r="C186" s="456"/>
      <c r="D186" s="457"/>
      <c r="E186" s="439"/>
      <c r="F186" s="405"/>
      <c r="G186" s="383"/>
    </row>
    <row r="187" spans="1:7">
      <c r="A187" s="156"/>
      <c r="B187" s="158"/>
      <c r="C187" s="157"/>
      <c r="D187" s="159"/>
      <c r="E187" s="439"/>
      <c r="F187" s="405"/>
    </row>
    <row r="188" spans="1:7">
      <c r="A188" s="156"/>
      <c r="B188" s="442" t="s">
        <v>945</v>
      </c>
      <c r="C188" s="157"/>
      <c r="D188" s="159"/>
      <c r="E188" s="439"/>
      <c r="F188" s="405"/>
    </row>
    <row r="189" spans="1:7">
      <c r="A189" s="156"/>
      <c r="B189" s="442" t="s">
        <v>946</v>
      </c>
      <c r="C189" s="157"/>
      <c r="D189" s="159"/>
      <c r="E189" s="439"/>
      <c r="F189" s="405"/>
    </row>
    <row r="190" spans="1:7" ht="28.8">
      <c r="A190" s="156"/>
      <c r="B190" s="442" t="s">
        <v>947</v>
      </c>
      <c r="C190" s="157"/>
      <c r="D190" s="159"/>
      <c r="E190" s="439"/>
      <c r="F190" s="405"/>
    </row>
    <row r="191" spans="1:7">
      <c r="A191" s="156"/>
      <c r="B191" s="442" t="s">
        <v>948</v>
      </c>
      <c r="C191" s="157"/>
      <c r="D191" s="159"/>
      <c r="E191" s="439"/>
      <c r="F191" s="405"/>
    </row>
    <row r="192" spans="1:7">
      <c r="A192" s="156"/>
      <c r="B192" s="442" t="s">
        <v>949</v>
      </c>
      <c r="C192" s="157"/>
      <c r="D192" s="159"/>
      <c r="E192" s="439"/>
      <c r="F192" s="405"/>
    </row>
    <row r="193" spans="1:7">
      <c r="A193" s="156"/>
      <c r="B193" s="407"/>
      <c r="C193" s="157"/>
      <c r="D193" s="159"/>
      <c r="E193" s="439"/>
      <c r="F193" s="405"/>
    </row>
    <row r="194" spans="1:7">
      <c r="A194" s="451">
        <v>11.4</v>
      </c>
      <c r="B194" s="158" t="s">
        <v>950</v>
      </c>
      <c r="C194" s="157" t="s">
        <v>5</v>
      </c>
      <c r="D194" s="159">
        <v>1</v>
      </c>
      <c r="E194" s="439"/>
      <c r="F194" s="405">
        <f>E194*D194</f>
        <v>0</v>
      </c>
    </row>
    <row r="195" spans="1:7">
      <c r="A195" s="156"/>
      <c r="B195" s="158" t="s">
        <v>951</v>
      </c>
      <c r="C195" s="157"/>
      <c r="D195" s="159"/>
      <c r="E195" s="439"/>
      <c r="F195" s="405"/>
    </row>
    <row r="196" spans="1:7">
      <c r="A196" s="156"/>
      <c r="B196" s="158"/>
      <c r="C196" s="157"/>
      <c r="D196" s="159"/>
      <c r="E196" s="439"/>
      <c r="F196" s="405"/>
    </row>
    <row r="197" spans="1:7">
      <c r="A197" s="156">
        <v>11.41</v>
      </c>
      <c r="B197" s="158" t="s">
        <v>952</v>
      </c>
      <c r="C197" s="157"/>
      <c r="D197" s="159"/>
      <c r="E197" s="439"/>
      <c r="F197" s="405"/>
    </row>
    <row r="198" spans="1:7">
      <c r="A198" s="156"/>
      <c r="B198" s="158" t="s">
        <v>953</v>
      </c>
      <c r="C198" s="157" t="s">
        <v>5</v>
      </c>
      <c r="D198" s="159">
        <v>1</v>
      </c>
      <c r="E198" s="439"/>
      <c r="F198" s="405">
        <f>E198*D198</f>
        <v>0</v>
      </c>
    </row>
    <row r="199" spans="1:7">
      <c r="A199" s="156"/>
      <c r="B199" s="158"/>
      <c r="C199" s="157"/>
      <c r="D199" s="159"/>
      <c r="E199" s="439"/>
      <c r="F199" s="405"/>
    </row>
    <row r="200" spans="1:7" s="387" customFormat="1">
      <c r="A200" s="156"/>
      <c r="B200" s="151" t="s">
        <v>954</v>
      </c>
      <c r="C200" s="157"/>
      <c r="D200" s="159"/>
      <c r="E200" s="439"/>
      <c r="F200" s="446"/>
      <c r="G200" s="390"/>
    </row>
    <row r="201" spans="1:7">
      <c r="A201" s="156"/>
      <c r="B201" s="442"/>
      <c r="C201" s="157"/>
      <c r="D201" s="159"/>
      <c r="E201" s="439"/>
      <c r="F201" s="405"/>
    </row>
    <row r="202" spans="1:7">
      <c r="A202" s="156">
        <v>11.42</v>
      </c>
      <c r="B202" s="158" t="s">
        <v>955</v>
      </c>
      <c r="C202" s="157" t="s">
        <v>26</v>
      </c>
      <c r="D202" s="159">
        <v>1</v>
      </c>
      <c r="E202" s="439"/>
      <c r="F202" s="405">
        <f>E202*D202</f>
        <v>0</v>
      </c>
    </row>
    <row r="203" spans="1:7">
      <c r="A203" s="156"/>
      <c r="B203" s="158"/>
      <c r="C203" s="157"/>
      <c r="D203" s="159"/>
      <c r="E203" s="439"/>
      <c r="F203" s="405"/>
      <c r="G203" s="237"/>
    </row>
    <row r="204" spans="1:7">
      <c r="A204" s="156"/>
      <c r="B204" s="158"/>
      <c r="C204" s="157"/>
      <c r="D204" s="159"/>
      <c r="E204" s="439"/>
      <c r="F204" s="405"/>
      <c r="G204" s="237"/>
    </row>
    <row r="205" spans="1:7" s="232" customFormat="1">
      <c r="A205" s="447"/>
      <c r="B205" s="151" t="s">
        <v>1372</v>
      </c>
      <c r="C205" s="447"/>
      <c r="D205" s="449"/>
      <c r="E205" s="465"/>
      <c r="F205" s="466"/>
    </row>
    <row r="206" spans="1:7" s="231" customFormat="1">
      <c r="A206" s="467"/>
      <c r="B206" s="468"/>
      <c r="C206" s="467"/>
      <c r="D206" s="469"/>
      <c r="E206" s="470"/>
      <c r="F206" s="471"/>
    </row>
    <row r="207" spans="1:7" s="231" customFormat="1">
      <c r="A207" s="472"/>
      <c r="B207" s="151" t="s">
        <v>1373</v>
      </c>
      <c r="C207" s="473"/>
      <c r="D207" s="474"/>
      <c r="E207" s="475"/>
      <c r="F207" s="471"/>
    </row>
    <row r="208" spans="1:7" s="231" customFormat="1">
      <c r="A208" s="472"/>
      <c r="B208" s="161"/>
      <c r="C208" s="473"/>
      <c r="D208" s="474"/>
      <c r="E208" s="475"/>
      <c r="F208" s="471"/>
    </row>
    <row r="209" spans="1:6" s="231" customFormat="1">
      <c r="A209" s="472"/>
      <c r="B209" s="151" t="s">
        <v>1374</v>
      </c>
      <c r="C209" s="473"/>
      <c r="D209" s="474"/>
      <c r="E209" s="475"/>
      <c r="F209" s="471"/>
    </row>
    <row r="210" spans="1:6" s="231" customFormat="1">
      <c r="A210" s="472"/>
      <c r="B210" s="151" t="s">
        <v>1375</v>
      </c>
      <c r="C210" s="473"/>
      <c r="D210" s="474"/>
      <c r="E210" s="475"/>
      <c r="F210" s="471"/>
    </row>
    <row r="211" spans="1:6" s="231" customFormat="1">
      <c r="A211" s="472"/>
      <c r="B211" s="161"/>
      <c r="C211" s="473"/>
      <c r="D211" s="474"/>
      <c r="E211" s="475"/>
      <c r="F211" s="471"/>
    </row>
    <row r="212" spans="1:6" s="231" customFormat="1" ht="86.4">
      <c r="A212" s="156">
        <v>11.44</v>
      </c>
      <c r="B212" s="158" t="s">
        <v>1408</v>
      </c>
      <c r="C212" s="473" t="s">
        <v>5</v>
      </c>
      <c r="D212" s="439">
        <v>1</v>
      </c>
      <c r="E212" s="157"/>
      <c r="F212" s="180">
        <f>D212*E212</f>
        <v>0</v>
      </c>
    </row>
    <row r="213" spans="1:6" s="231" customFormat="1">
      <c r="A213" s="472"/>
      <c r="B213" s="158"/>
      <c r="C213" s="473"/>
      <c r="D213" s="474"/>
      <c r="E213" s="475"/>
      <c r="F213" s="471"/>
    </row>
    <row r="214" spans="1:6" s="231" customFormat="1">
      <c r="A214" s="472"/>
      <c r="B214" s="158" t="s">
        <v>36</v>
      </c>
      <c r="C214" s="473"/>
      <c r="D214" s="474"/>
      <c r="E214" s="475"/>
      <c r="F214" s="471"/>
    </row>
    <row r="215" spans="1:6" s="231" customFormat="1">
      <c r="A215" s="472"/>
      <c r="B215" s="158"/>
      <c r="C215" s="473"/>
      <c r="D215" s="474"/>
      <c r="E215" s="475"/>
      <c r="F215" s="471"/>
    </row>
    <row r="216" spans="1:6" s="231" customFormat="1">
      <c r="A216" s="472"/>
      <c r="B216" s="158"/>
      <c r="C216" s="471"/>
      <c r="D216" s="471"/>
      <c r="E216" s="471"/>
      <c r="F216" s="471"/>
    </row>
    <row r="217" spans="1:6" s="231" customFormat="1">
      <c r="A217" s="472"/>
      <c r="B217" s="476"/>
      <c r="C217" s="473"/>
      <c r="D217" s="474"/>
      <c r="E217" s="475"/>
      <c r="F217" s="471"/>
    </row>
    <row r="218" spans="1:6" s="231" customFormat="1">
      <c r="A218" s="472"/>
      <c r="B218" s="476"/>
      <c r="C218" s="473"/>
      <c r="D218" s="474"/>
      <c r="E218" s="475"/>
      <c r="F218" s="471"/>
    </row>
    <row r="219" spans="1:6" s="231" customFormat="1">
      <c r="A219" s="472"/>
      <c r="B219" s="476"/>
      <c r="C219" s="473"/>
      <c r="D219" s="474"/>
      <c r="E219" s="475"/>
      <c r="F219" s="471"/>
    </row>
    <row r="220" spans="1:6" s="231" customFormat="1">
      <c r="A220" s="472"/>
      <c r="B220" s="476"/>
      <c r="C220" s="473"/>
      <c r="D220" s="474"/>
      <c r="E220" s="475"/>
      <c r="F220" s="471"/>
    </row>
    <row r="221" spans="1:6" s="231" customFormat="1">
      <c r="A221" s="472"/>
      <c r="B221" s="476"/>
      <c r="C221" s="473"/>
      <c r="D221" s="474"/>
      <c r="E221" s="475"/>
      <c r="F221" s="471"/>
    </row>
    <row r="222" spans="1:6" s="231" customFormat="1">
      <c r="A222" s="472"/>
      <c r="B222" s="476"/>
      <c r="C222" s="473"/>
      <c r="D222" s="474"/>
      <c r="E222" s="475"/>
      <c r="F222" s="471"/>
    </row>
    <row r="223" spans="1:6" s="432" customFormat="1">
      <c r="A223" s="477"/>
      <c r="B223" s="411" t="s">
        <v>1370</v>
      </c>
      <c r="C223" s="478"/>
      <c r="D223" s="479"/>
      <c r="E223" s="224"/>
      <c r="F223" s="480">
        <f>SUM(F183:F217)</f>
        <v>0</v>
      </c>
    </row>
    <row r="224" spans="1:6" s="432" customFormat="1">
      <c r="A224" s="477"/>
      <c r="B224" s="411"/>
      <c r="C224" s="478"/>
      <c r="D224" s="479"/>
      <c r="E224" s="224"/>
      <c r="F224" s="480"/>
    </row>
    <row r="225" spans="1:6" s="432" customFormat="1">
      <c r="A225" s="477"/>
      <c r="B225" s="411"/>
      <c r="C225" s="478"/>
      <c r="D225" s="479"/>
      <c r="E225" s="224"/>
      <c r="F225" s="480"/>
    </row>
    <row r="226" spans="1:6" s="432" customFormat="1">
      <c r="A226" s="477"/>
      <c r="B226" s="411"/>
      <c r="C226" s="478"/>
      <c r="D226" s="479"/>
      <c r="E226" s="224"/>
      <c r="F226" s="480"/>
    </row>
    <row r="227" spans="1:6" s="137" customFormat="1" ht="28.8">
      <c r="A227" s="147" t="s">
        <v>21</v>
      </c>
      <c r="B227" s="147" t="s">
        <v>1</v>
      </c>
      <c r="C227" s="147" t="s">
        <v>684</v>
      </c>
      <c r="D227" s="148" t="s">
        <v>785</v>
      </c>
      <c r="E227" s="433" t="s">
        <v>627</v>
      </c>
      <c r="F227" s="149" t="s">
        <v>628</v>
      </c>
    </row>
    <row r="228" spans="1:6" s="231" customFormat="1">
      <c r="A228" s="472"/>
      <c r="B228" s="481" t="s">
        <v>1109</v>
      </c>
      <c r="C228" s="471"/>
      <c r="D228" s="482"/>
      <c r="E228" s="483"/>
      <c r="F228" s="484">
        <f>F223</f>
        <v>0</v>
      </c>
    </row>
    <row r="229" spans="1:6" s="231" customFormat="1">
      <c r="A229" s="472"/>
      <c r="B229" s="151" t="s">
        <v>1376</v>
      </c>
      <c r="C229" s="473"/>
      <c r="D229" s="474"/>
      <c r="E229" s="475"/>
      <c r="F229" s="471"/>
    </row>
    <row r="230" spans="1:6" s="231" customFormat="1">
      <c r="A230" s="472"/>
      <c r="B230" s="485"/>
      <c r="C230" s="473"/>
      <c r="D230" s="474"/>
      <c r="E230" s="475"/>
      <c r="F230" s="471"/>
    </row>
    <row r="231" spans="1:6" s="231" customFormat="1">
      <c r="A231" s="472"/>
      <c r="B231" s="151" t="s">
        <v>1377</v>
      </c>
      <c r="C231" s="473"/>
      <c r="D231" s="474"/>
      <c r="E231" s="475"/>
      <c r="F231" s="471"/>
    </row>
    <row r="232" spans="1:6" s="231" customFormat="1">
      <c r="A232" s="472"/>
      <c r="B232" s="151" t="s">
        <v>1378</v>
      </c>
      <c r="C232" s="473"/>
      <c r="D232" s="474"/>
      <c r="E232" s="475"/>
      <c r="F232" s="471"/>
    </row>
    <row r="233" spans="1:6" s="231" customFormat="1">
      <c r="A233" s="472"/>
      <c r="B233" s="151" t="s">
        <v>1379</v>
      </c>
      <c r="C233" s="473"/>
      <c r="D233" s="474"/>
      <c r="E233" s="475"/>
      <c r="F233" s="471"/>
    </row>
    <row r="234" spans="1:6" s="231" customFormat="1">
      <c r="A234" s="472"/>
      <c r="B234" s="151" t="s">
        <v>1380</v>
      </c>
      <c r="C234" s="473"/>
      <c r="D234" s="474"/>
      <c r="E234" s="475"/>
      <c r="F234" s="471"/>
    </row>
    <row r="235" spans="1:6" s="231" customFormat="1" ht="28.8">
      <c r="A235" s="472"/>
      <c r="B235" s="151" t="s">
        <v>1381</v>
      </c>
      <c r="C235" s="473"/>
      <c r="D235" s="474"/>
      <c r="E235" s="475"/>
      <c r="F235" s="471"/>
    </row>
    <row r="236" spans="1:6" s="231" customFormat="1">
      <c r="A236" s="472"/>
      <c r="B236" s="485"/>
      <c r="C236" s="473"/>
      <c r="D236" s="474"/>
      <c r="E236" s="475"/>
      <c r="F236" s="471"/>
    </row>
    <row r="237" spans="1:6" s="232" customFormat="1" ht="86.4">
      <c r="A237" s="156">
        <v>11.45</v>
      </c>
      <c r="B237" s="158" t="s">
        <v>1409</v>
      </c>
      <c r="C237" s="486" t="s">
        <v>5</v>
      </c>
      <c r="D237" s="157">
        <v>1</v>
      </c>
      <c r="E237" s="157"/>
      <c r="F237" s="180"/>
    </row>
    <row r="238" spans="1:6" s="232" customFormat="1">
      <c r="A238" s="487"/>
      <c r="B238" s="158"/>
      <c r="C238" s="486"/>
      <c r="D238" s="488"/>
      <c r="E238" s="489"/>
      <c r="F238" s="466"/>
    </row>
    <row r="239" spans="1:6" s="231" customFormat="1">
      <c r="A239" s="490"/>
      <c r="B239" s="151" t="s">
        <v>1382</v>
      </c>
      <c r="C239" s="471"/>
      <c r="D239" s="473"/>
      <c r="E239" s="474"/>
      <c r="F239" s="475"/>
    </row>
    <row r="240" spans="1:6" s="231" customFormat="1">
      <c r="A240" s="490"/>
      <c r="B240" s="161"/>
      <c r="C240" s="471"/>
      <c r="D240" s="473"/>
      <c r="E240" s="474"/>
      <c r="F240" s="475"/>
    </row>
    <row r="241" spans="1:6" s="231" customFormat="1">
      <c r="A241" s="490"/>
      <c r="B241" s="442" t="s">
        <v>1383</v>
      </c>
      <c r="C241" s="471"/>
      <c r="D241" s="473"/>
      <c r="E241" s="474"/>
      <c r="F241" s="475"/>
    </row>
    <row r="242" spans="1:6" s="231" customFormat="1" ht="43.2">
      <c r="A242" s="156">
        <v>11.46</v>
      </c>
      <c r="B242" s="158" t="s">
        <v>1410</v>
      </c>
      <c r="C242" s="471" t="s">
        <v>1388</v>
      </c>
      <c r="D242" s="157">
        <v>200</v>
      </c>
      <c r="E242" s="157"/>
      <c r="F242" s="180"/>
    </row>
    <row r="243" spans="1:6" s="231" customFormat="1">
      <c r="A243" s="490"/>
      <c r="B243" s="491"/>
      <c r="C243" s="471"/>
      <c r="D243" s="473"/>
      <c r="E243" s="474"/>
      <c r="F243" s="475"/>
    </row>
    <row r="244" spans="1:6" s="231" customFormat="1">
      <c r="A244" s="490"/>
      <c r="B244" s="442" t="s">
        <v>1384</v>
      </c>
      <c r="C244" s="471"/>
      <c r="D244" s="473"/>
      <c r="E244" s="474"/>
      <c r="F244" s="475"/>
    </row>
    <row r="245" spans="1:6" s="231" customFormat="1">
      <c r="A245" s="156">
        <v>11.47</v>
      </c>
      <c r="B245" s="158" t="s">
        <v>1385</v>
      </c>
      <c r="C245" s="471"/>
      <c r="D245" s="473"/>
      <c r="E245" s="474"/>
      <c r="F245" s="475"/>
    </row>
    <row r="246" spans="1:6" s="231" customFormat="1">
      <c r="A246" s="490"/>
      <c r="B246" s="158" t="s">
        <v>1386</v>
      </c>
      <c r="C246" s="471"/>
      <c r="D246" s="473"/>
      <c r="E246" s="474"/>
      <c r="F246" s="475"/>
    </row>
    <row r="247" spans="1:6" s="231" customFormat="1" ht="28.8">
      <c r="A247" s="490"/>
      <c r="B247" s="158" t="s">
        <v>1387</v>
      </c>
      <c r="C247" s="471" t="s">
        <v>1388</v>
      </c>
      <c r="D247" s="157">
        <v>200</v>
      </c>
      <c r="E247" s="157"/>
      <c r="F247" s="180"/>
    </row>
    <row r="248" spans="1:6" s="231" customFormat="1">
      <c r="A248" s="490"/>
      <c r="B248" s="158"/>
      <c r="C248" s="471"/>
      <c r="D248" s="157"/>
      <c r="E248" s="157"/>
      <c r="F248" s="180"/>
    </row>
    <row r="249" spans="1:6" s="231" customFormat="1">
      <c r="A249" s="490"/>
      <c r="B249" s="151" t="s">
        <v>1389</v>
      </c>
      <c r="C249" s="473"/>
      <c r="D249" s="474"/>
      <c r="E249" s="475"/>
      <c r="F249" s="471"/>
    </row>
    <row r="250" spans="1:6" s="231" customFormat="1">
      <c r="A250" s="490"/>
      <c r="B250" s="161"/>
      <c r="C250" s="473"/>
      <c r="D250" s="474"/>
      <c r="E250" s="475"/>
      <c r="F250" s="471"/>
    </row>
    <row r="251" spans="1:6" s="231" customFormat="1">
      <c r="A251" s="156">
        <v>11.48</v>
      </c>
      <c r="B251" s="158" t="s">
        <v>1390</v>
      </c>
      <c r="C251" s="156" t="s">
        <v>1391</v>
      </c>
      <c r="D251" s="157">
        <v>2</v>
      </c>
      <c r="E251" s="157"/>
      <c r="F251" s="180"/>
    </row>
    <row r="252" spans="1:6" s="231" customFormat="1">
      <c r="A252" s="156">
        <v>11.48</v>
      </c>
      <c r="B252" s="158" t="s">
        <v>1392</v>
      </c>
      <c r="C252" s="156" t="s">
        <v>4</v>
      </c>
      <c r="D252" s="157">
        <v>20</v>
      </c>
      <c r="E252" s="157"/>
      <c r="F252" s="180"/>
    </row>
    <row r="253" spans="1:6" s="231" customFormat="1">
      <c r="A253" s="156">
        <v>11.48</v>
      </c>
      <c r="B253" s="158" t="s">
        <v>1393</v>
      </c>
      <c r="C253" s="156" t="s">
        <v>1391</v>
      </c>
      <c r="D253" s="157">
        <v>4</v>
      </c>
      <c r="E253" s="157"/>
      <c r="F253" s="180"/>
    </row>
    <row r="254" spans="1:6" s="231" customFormat="1">
      <c r="A254" s="156">
        <v>11.48</v>
      </c>
      <c r="B254" s="158" t="s">
        <v>1394</v>
      </c>
      <c r="C254" s="156" t="s">
        <v>1395</v>
      </c>
      <c r="D254" s="157">
        <v>3</v>
      </c>
      <c r="E254" s="157"/>
      <c r="F254" s="180"/>
    </row>
    <row r="255" spans="1:6" s="231" customFormat="1">
      <c r="A255" s="156">
        <v>11.48</v>
      </c>
      <c r="B255" s="158" t="s">
        <v>1396</v>
      </c>
      <c r="C255" s="156" t="s">
        <v>1391</v>
      </c>
      <c r="D255" s="157">
        <v>1</v>
      </c>
      <c r="E255" s="157"/>
      <c r="F255" s="180"/>
    </row>
    <row r="256" spans="1:6" s="231" customFormat="1">
      <c r="A256" s="156">
        <v>11.48</v>
      </c>
      <c r="B256" s="158" t="s">
        <v>1397</v>
      </c>
      <c r="C256" s="156" t="s">
        <v>1391</v>
      </c>
      <c r="D256" s="157">
        <v>1</v>
      </c>
      <c r="E256" s="157"/>
      <c r="F256" s="180"/>
    </row>
    <row r="257" spans="1:20" s="231" customFormat="1">
      <c r="A257" s="156">
        <v>11.48</v>
      </c>
      <c r="B257" s="158" t="s">
        <v>1398</v>
      </c>
      <c r="C257" s="156" t="s">
        <v>1391</v>
      </c>
      <c r="D257" s="157">
        <v>12</v>
      </c>
      <c r="E257" s="157"/>
      <c r="F257" s="180"/>
    </row>
    <row r="258" spans="1:20" s="231" customFormat="1">
      <c r="A258" s="156">
        <v>11.48</v>
      </c>
      <c r="B258" s="158" t="s">
        <v>1399</v>
      </c>
      <c r="C258" s="156" t="s">
        <v>1391</v>
      </c>
      <c r="D258" s="157">
        <v>12</v>
      </c>
      <c r="E258" s="157"/>
      <c r="F258" s="180"/>
    </row>
    <row r="259" spans="1:20" s="231" customFormat="1">
      <c r="A259" s="156">
        <v>11.48</v>
      </c>
      <c r="B259" s="158" t="s">
        <v>1400</v>
      </c>
      <c r="C259" s="156" t="s">
        <v>1401</v>
      </c>
      <c r="D259" s="157">
        <v>4</v>
      </c>
      <c r="E259" s="157"/>
      <c r="F259" s="180"/>
    </row>
    <row r="260" spans="1:20" s="231" customFormat="1">
      <c r="A260" s="156">
        <v>11.48</v>
      </c>
      <c r="B260" s="158" t="s">
        <v>1402</v>
      </c>
      <c r="C260" s="156" t="s">
        <v>1391</v>
      </c>
      <c r="D260" s="157">
        <v>10</v>
      </c>
      <c r="E260" s="157"/>
      <c r="F260" s="180"/>
    </row>
    <row r="261" spans="1:20" s="231" customFormat="1">
      <c r="A261" s="156">
        <v>11.48</v>
      </c>
      <c r="B261" s="158" t="s">
        <v>1403</v>
      </c>
      <c r="C261" s="156" t="s">
        <v>4</v>
      </c>
      <c r="D261" s="157">
        <v>9</v>
      </c>
      <c r="E261" s="157"/>
      <c r="F261" s="180"/>
    </row>
    <row r="262" spans="1:20" s="231" customFormat="1">
      <c r="A262" s="156">
        <v>11.48</v>
      </c>
      <c r="B262" s="158" t="s">
        <v>1404</v>
      </c>
      <c r="C262" s="156" t="s">
        <v>1405</v>
      </c>
      <c r="D262" s="157">
        <v>20</v>
      </c>
      <c r="E262" s="157"/>
      <c r="F262" s="180"/>
    </row>
    <row r="263" spans="1:20" s="231" customFormat="1">
      <c r="A263" s="156">
        <v>11.48</v>
      </c>
      <c r="B263" s="158" t="s">
        <v>1406</v>
      </c>
      <c r="C263" s="156" t="s">
        <v>26</v>
      </c>
      <c r="D263" s="157">
        <v>1</v>
      </c>
      <c r="E263" s="157"/>
      <c r="F263" s="180"/>
    </row>
    <row r="264" spans="1:20" s="231" customFormat="1" ht="28.8">
      <c r="A264" s="156">
        <v>11.48</v>
      </c>
      <c r="B264" s="158" t="s">
        <v>1423</v>
      </c>
      <c r="C264" s="156" t="s">
        <v>26</v>
      </c>
      <c r="D264" s="157">
        <v>1</v>
      </c>
      <c r="E264" s="157"/>
      <c r="F264" s="180"/>
    </row>
    <row r="265" spans="1:20" s="387" customFormat="1" ht="28.8">
      <c r="A265" s="443"/>
      <c r="B265" s="411" t="s">
        <v>1411</v>
      </c>
      <c r="C265" s="444"/>
      <c r="D265" s="226"/>
      <c r="E265" s="445"/>
      <c r="F265" s="446">
        <f>SUM(F228:F264)</f>
        <v>0</v>
      </c>
    </row>
    <row r="266" spans="1:20" s="236" customFormat="1">
      <c r="A266" s="241"/>
      <c r="B266" s="146"/>
      <c r="C266" s="139"/>
      <c r="D266" s="144"/>
      <c r="E266" s="393"/>
      <c r="F266" s="391"/>
      <c r="H266" s="237"/>
      <c r="I266" s="237"/>
      <c r="J266" s="237"/>
      <c r="K266" s="237"/>
      <c r="L266" s="237"/>
      <c r="M266" s="237"/>
      <c r="N266" s="237"/>
      <c r="O266" s="237"/>
      <c r="P266" s="237"/>
      <c r="Q266" s="237"/>
      <c r="R266" s="237"/>
      <c r="S266" s="237"/>
      <c r="T266" s="237"/>
    </row>
    <row r="267" spans="1:20" s="236" customFormat="1">
      <c r="A267" s="241"/>
      <c r="B267" s="146"/>
      <c r="C267" s="139"/>
      <c r="D267" s="144"/>
      <c r="E267" s="393"/>
      <c r="F267" s="391"/>
      <c r="H267" s="237"/>
      <c r="I267" s="237"/>
      <c r="J267" s="237"/>
      <c r="K267" s="237"/>
      <c r="L267" s="237"/>
      <c r="M267" s="237"/>
      <c r="N267" s="237"/>
      <c r="O267" s="237"/>
      <c r="P267" s="237"/>
      <c r="Q267" s="237"/>
      <c r="R267" s="237"/>
      <c r="S267" s="237"/>
      <c r="T267" s="237"/>
    </row>
    <row r="268" spans="1:20" s="236" customFormat="1">
      <c r="A268" s="241"/>
      <c r="B268" s="146"/>
      <c r="C268" s="139"/>
      <c r="D268" s="144"/>
      <c r="E268" s="393"/>
      <c r="F268" s="391"/>
      <c r="H268" s="237"/>
      <c r="I268" s="237"/>
      <c r="J268" s="237"/>
      <c r="K268" s="237"/>
      <c r="L268" s="237"/>
      <c r="M268" s="237"/>
      <c r="N268" s="237"/>
      <c r="O268" s="237"/>
      <c r="P268" s="237"/>
      <c r="Q268" s="237"/>
      <c r="R268" s="237"/>
      <c r="S268" s="237"/>
      <c r="T268" s="237"/>
    </row>
    <row r="269" spans="1:20" s="236" customFormat="1">
      <c r="A269" s="241"/>
      <c r="B269" s="146"/>
      <c r="C269" s="139"/>
      <c r="D269" s="144"/>
      <c r="E269" s="393"/>
      <c r="F269" s="391"/>
      <c r="H269" s="237"/>
      <c r="I269" s="237"/>
      <c r="J269" s="237"/>
      <c r="K269" s="237"/>
      <c r="L269" s="237"/>
      <c r="M269" s="237"/>
      <c r="N269" s="237"/>
      <c r="O269" s="237"/>
      <c r="P269" s="237"/>
      <c r="Q269" s="237"/>
      <c r="R269" s="237"/>
      <c r="S269" s="237"/>
      <c r="T269" s="237"/>
    </row>
    <row r="270" spans="1:20" s="236" customFormat="1">
      <c r="A270" s="241"/>
      <c r="B270" s="146"/>
      <c r="C270" s="139"/>
      <c r="D270" s="144"/>
      <c r="E270" s="393"/>
      <c r="F270" s="391"/>
      <c r="H270" s="237"/>
      <c r="I270" s="237"/>
      <c r="J270" s="237"/>
      <c r="K270" s="237"/>
      <c r="L270" s="237"/>
      <c r="M270" s="237"/>
      <c r="N270" s="237"/>
      <c r="O270" s="237"/>
      <c r="P270" s="237"/>
      <c r="Q270" s="237"/>
      <c r="R270" s="237"/>
      <c r="S270" s="237"/>
      <c r="T270" s="237"/>
    </row>
    <row r="271" spans="1:20" s="236" customFormat="1">
      <c r="A271" s="241"/>
      <c r="B271" s="146"/>
      <c r="C271" s="139"/>
      <c r="D271" s="144"/>
      <c r="E271" s="393"/>
      <c r="F271" s="391"/>
      <c r="H271" s="237"/>
      <c r="I271" s="237"/>
      <c r="J271" s="237"/>
      <c r="K271" s="237"/>
      <c r="L271" s="237"/>
      <c r="M271" s="237"/>
      <c r="N271" s="237"/>
      <c r="O271" s="237"/>
      <c r="P271" s="237"/>
      <c r="Q271" s="237"/>
      <c r="R271" s="237"/>
      <c r="S271" s="237"/>
      <c r="T271" s="237"/>
    </row>
    <row r="272" spans="1:20" s="236" customFormat="1">
      <c r="A272" s="241"/>
      <c r="B272" s="146"/>
      <c r="C272" s="139"/>
      <c r="D272" s="144"/>
      <c r="E272" s="393"/>
      <c r="F272" s="391"/>
      <c r="H272" s="237"/>
      <c r="I272" s="237"/>
      <c r="J272" s="237"/>
      <c r="K272" s="237"/>
      <c r="L272" s="237"/>
      <c r="M272" s="237"/>
      <c r="N272" s="237"/>
      <c r="O272" s="237"/>
      <c r="P272" s="237"/>
      <c r="Q272" s="237"/>
      <c r="R272" s="237"/>
      <c r="S272" s="237"/>
      <c r="T272" s="237"/>
    </row>
    <row r="273" spans="1:20" s="236" customFormat="1">
      <c r="A273" s="241"/>
      <c r="B273" s="146"/>
      <c r="C273" s="139"/>
      <c r="D273" s="144"/>
      <c r="E273" s="393"/>
      <c r="F273" s="391"/>
      <c r="H273" s="237"/>
      <c r="I273" s="237"/>
      <c r="J273" s="237"/>
      <c r="K273" s="237"/>
      <c r="L273" s="237"/>
      <c r="M273" s="237"/>
      <c r="N273" s="237"/>
      <c r="O273" s="237"/>
      <c r="P273" s="237"/>
      <c r="Q273" s="237"/>
      <c r="R273" s="237"/>
      <c r="S273" s="237"/>
      <c r="T273" s="237"/>
    </row>
    <row r="274" spans="1:20" s="236" customFormat="1">
      <c r="A274" s="241"/>
      <c r="B274" s="146"/>
      <c r="C274" s="139"/>
      <c r="D274" s="144"/>
      <c r="E274" s="393"/>
      <c r="F274" s="391"/>
      <c r="H274" s="237"/>
      <c r="I274" s="237"/>
      <c r="J274" s="237"/>
      <c r="K274" s="237"/>
      <c r="L274" s="237"/>
      <c r="M274" s="237"/>
      <c r="N274" s="237"/>
      <c r="O274" s="237"/>
      <c r="P274" s="237"/>
      <c r="Q274" s="237"/>
      <c r="R274" s="237"/>
      <c r="S274" s="237"/>
      <c r="T274" s="237"/>
    </row>
    <row r="275" spans="1:20" s="236" customFormat="1">
      <c r="A275" s="241"/>
      <c r="B275" s="146"/>
      <c r="C275" s="139"/>
      <c r="D275" s="144"/>
      <c r="E275" s="393"/>
      <c r="F275" s="391"/>
      <c r="H275" s="237"/>
      <c r="I275" s="237"/>
      <c r="J275" s="237"/>
      <c r="K275" s="237"/>
      <c r="L275" s="237"/>
      <c r="M275" s="237"/>
      <c r="N275" s="237"/>
      <c r="O275" s="237"/>
      <c r="P275" s="237"/>
      <c r="Q275" s="237"/>
      <c r="R275" s="237"/>
      <c r="S275" s="237"/>
      <c r="T275" s="237"/>
    </row>
    <row r="276" spans="1:20" s="236" customFormat="1">
      <c r="A276" s="241"/>
      <c r="B276" s="146"/>
      <c r="C276" s="139"/>
      <c r="D276" s="144"/>
      <c r="E276" s="393"/>
      <c r="F276" s="391"/>
      <c r="H276" s="237"/>
      <c r="I276" s="237"/>
      <c r="J276" s="237"/>
      <c r="K276" s="237"/>
      <c r="L276" s="237"/>
      <c r="M276" s="237"/>
      <c r="N276" s="237"/>
      <c r="O276" s="237"/>
      <c r="P276" s="237"/>
      <c r="Q276" s="237"/>
      <c r="R276" s="237"/>
      <c r="S276" s="237"/>
      <c r="T276" s="237"/>
    </row>
    <row r="277" spans="1:20" s="236" customFormat="1">
      <c r="A277" s="241"/>
      <c r="B277" s="146"/>
      <c r="C277" s="139"/>
      <c r="D277" s="144"/>
      <c r="E277" s="393"/>
      <c r="F277" s="391"/>
      <c r="H277" s="237"/>
      <c r="I277" s="237"/>
      <c r="J277" s="237"/>
      <c r="K277" s="237"/>
      <c r="L277" s="237"/>
      <c r="M277" s="237"/>
      <c r="N277" s="237"/>
      <c r="O277" s="237"/>
      <c r="P277" s="237"/>
      <c r="Q277" s="237"/>
      <c r="R277" s="237"/>
      <c r="S277" s="237"/>
      <c r="T277" s="237"/>
    </row>
    <row r="278" spans="1:20" s="236" customFormat="1">
      <c r="A278" s="241"/>
      <c r="B278" s="146"/>
      <c r="C278" s="139"/>
      <c r="D278" s="144"/>
      <c r="E278" s="393"/>
      <c r="F278" s="391"/>
      <c r="H278" s="237"/>
      <c r="I278" s="237"/>
      <c r="J278" s="237"/>
      <c r="K278" s="237"/>
      <c r="L278" s="237"/>
      <c r="M278" s="237"/>
      <c r="N278" s="237"/>
      <c r="O278" s="237"/>
      <c r="P278" s="237"/>
      <c r="Q278" s="237"/>
      <c r="R278" s="237"/>
      <c r="S278" s="237"/>
      <c r="T278" s="237"/>
    </row>
    <row r="279" spans="1:20" s="236" customFormat="1">
      <c r="A279" s="241"/>
      <c r="B279" s="146"/>
      <c r="C279" s="139"/>
      <c r="D279" s="144"/>
      <c r="E279" s="393"/>
      <c r="F279" s="391"/>
      <c r="H279" s="237"/>
      <c r="I279" s="237"/>
      <c r="J279" s="237"/>
      <c r="K279" s="237"/>
      <c r="L279" s="237"/>
      <c r="M279" s="237"/>
      <c r="N279" s="237"/>
      <c r="O279" s="237"/>
      <c r="P279" s="237"/>
      <c r="Q279" s="237"/>
      <c r="R279" s="237"/>
      <c r="S279" s="237"/>
      <c r="T279" s="237"/>
    </row>
    <row r="280" spans="1:20" s="236" customFormat="1">
      <c r="A280" s="241"/>
      <c r="B280" s="146"/>
      <c r="C280" s="139"/>
      <c r="D280" s="144"/>
      <c r="E280" s="393"/>
      <c r="F280" s="391"/>
      <c r="H280" s="237"/>
      <c r="I280" s="237"/>
      <c r="J280" s="237"/>
      <c r="K280" s="237"/>
      <c r="L280" s="237"/>
      <c r="M280" s="237"/>
      <c r="N280" s="237"/>
      <c r="O280" s="237"/>
      <c r="P280" s="237"/>
      <c r="Q280" s="237"/>
      <c r="R280" s="237"/>
      <c r="S280" s="237"/>
      <c r="T280" s="237"/>
    </row>
    <row r="281" spans="1:20" s="236" customFormat="1">
      <c r="A281" s="241"/>
      <c r="B281" s="146"/>
      <c r="C281" s="139"/>
      <c r="D281" s="144"/>
      <c r="E281" s="393"/>
      <c r="F281" s="391"/>
      <c r="H281" s="237"/>
      <c r="I281" s="237"/>
      <c r="J281" s="237"/>
      <c r="K281" s="237"/>
      <c r="L281" s="237"/>
      <c r="M281" s="237"/>
      <c r="N281" s="237"/>
      <c r="O281" s="237"/>
      <c r="P281" s="237"/>
      <c r="Q281" s="237"/>
      <c r="R281" s="237"/>
      <c r="S281" s="237"/>
      <c r="T281" s="237"/>
    </row>
    <row r="282" spans="1:20" s="236" customFormat="1">
      <c r="A282" s="241"/>
      <c r="B282" s="146"/>
      <c r="C282" s="139"/>
      <c r="D282" s="144"/>
      <c r="E282" s="393"/>
      <c r="F282" s="391"/>
      <c r="H282" s="237"/>
      <c r="I282" s="237"/>
      <c r="J282" s="237"/>
      <c r="K282" s="237"/>
      <c r="L282" s="237"/>
      <c r="M282" s="237"/>
      <c r="N282" s="237"/>
      <c r="O282" s="237"/>
      <c r="P282" s="237"/>
      <c r="Q282" s="237"/>
      <c r="R282" s="237"/>
      <c r="S282" s="237"/>
      <c r="T282" s="237"/>
    </row>
    <row r="283" spans="1:20" s="236" customFormat="1">
      <c r="A283" s="241"/>
      <c r="B283" s="146"/>
      <c r="C283" s="139"/>
      <c r="D283" s="144"/>
      <c r="E283" s="393"/>
      <c r="F283" s="391"/>
      <c r="H283" s="237"/>
      <c r="I283" s="237"/>
      <c r="J283" s="237"/>
      <c r="K283" s="237"/>
      <c r="L283" s="237"/>
      <c r="M283" s="237"/>
      <c r="N283" s="237"/>
      <c r="O283" s="237"/>
      <c r="P283" s="237"/>
      <c r="Q283" s="237"/>
      <c r="R283" s="237"/>
      <c r="S283" s="237"/>
      <c r="T283" s="237"/>
    </row>
    <row r="284" spans="1:20" s="236" customFormat="1">
      <c r="A284" s="241"/>
      <c r="B284" s="146"/>
      <c r="C284" s="139"/>
      <c r="D284" s="144"/>
      <c r="E284" s="393"/>
      <c r="F284" s="391"/>
      <c r="H284" s="237"/>
      <c r="I284" s="237"/>
      <c r="J284" s="237"/>
      <c r="K284" s="237"/>
      <c r="L284" s="237"/>
      <c r="M284" s="237"/>
      <c r="N284" s="237"/>
      <c r="O284" s="237"/>
      <c r="P284" s="237"/>
      <c r="Q284" s="237"/>
      <c r="R284" s="237"/>
      <c r="S284" s="237"/>
      <c r="T284" s="237"/>
    </row>
    <row r="285" spans="1:20" s="236" customFormat="1">
      <c r="A285" s="241"/>
      <c r="B285" s="146"/>
      <c r="C285" s="139"/>
      <c r="D285" s="144"/>
      <c r="E285" s="393"/>
      <c r="F285" s="391"/>
      <c r="H285" s="237"/>
      <c r="I285" s="237"/>
      <c r="J285" s="237"/>
      <c r="K285" s="237"/>
      <c r="L285" s="237"/>
      <c r="M285" s="237"/>
      <c r="N285" s="237"/>
      <c r="O285" s="237"/>
      <c r="P285" s="237"/>
      <c r="Q285" s="237"/>
      <c r="R285" s="237"/>
      <c r="S285" s="237"/>
      <c r="T285" s="237"/>
    </row>
    <row r="286" spans="1:20" s="236" customFormat="1">
      <c r="A286" s="241"/>
      <c r="B286" s="146"/>
      <c r="C286" s="139"/>
      <c r="D286" s="144"/>
      <c r="E286" s="393"/>
      <c r="F286" s="391"/>
      <c r="H286" s="237"/>
      <c r="I286" s="237"/>
      <c r="J286" s="237"/>
      <c r="K286" s="237"/>
      <c r="L286" s="237"/>
      <c r="M286" s="237"/>
      <c r="N286" s="237"/>
      <c r="O286" s="237"/>
      <c r="P286" s="237"/>
      <c r="Q286" s="237"/>
      <c r="R286" s="237"/>
      <c r="S286" s="237"/>
      <c r="T286" s="237"/>
    </row>
    <row r="287" spans="1:20" s="236" customFormat="1">
      <c r="A287" s="241"/>
      <c r="B287" s="146"/>
      <c r="C287" s="139"/>
      <c r="D287" s="144"/>
      <c r="E287" s="393"/>
      <c r="F287" s="391"/>
      <c r="H287" s="237"/>
      <c r="I287" s="237"/>
      <c r="J287" s="237"/>
      <c r="K287" s="237"/>
      <c r="L287" s="237"/>
      <c r="M287" s="237"/>
      <c r="N287" s="237"/>
      <c r="O287" s="237"/>
      <c r="P287" s="237"/>
      <c r="Q287" s="237"/>
      <c r="R287" s="237"/>
      <c r="S287" s="237"/>
      <c r="T287" s="237"/>
    </row>
    <row r="288" spans="1:20" s="236" customFormat="1">
      <c r="A288" s="241"/>
      <c r="B288" s="146"/>
      <c r="C288" s="139"/>
      <c r="D288" s="144"/>
      <c r="E288" s="393"/>
      <c r="F288" s="391"/>
      <c r="H288" s="237"/>
      <c r="I288" s="237"/>
      <c r="J288" s="237"/>
      <c r="K288" s="237"/>
      <c r="L288" s="237"/>
      <c r="M288" s="237"/>
      <c r="N288" s="237"/>
      <c r="O288" s="237"/>
      <c r="P288" s="237"/>
      <c r="Q288" s="237"/>
      <c r="R288" s="237"/>
      <c r="S288" s="237"/>
      <c r="T288" s="237"/>
    </row>
    <row r="289" spans="1:20" s="236" customFormat="1">
      <c r="A289" s="241"/>
      <c r="B289" s="146"/>
      <c r="C289" s="139"/>
      <c r="D289" s="144"/>
      <c r="E289" s="393"/>
      <c r="F289" s="391"/>
      <c r="H289" s="237"/>
      <c r="I289" s="237"/>
      <c r="J289" s="237"/>
      <c r="K289" s="237"/>
      <c r="L289" s="237"/>
      <c r="M289" s="237"/>
      <c r="N289" s="237"/>
      <c r="O289" s="237"/>
      <c r="P289" s="237"/>
      <c r="Q289" s="237"/>
      <c r="R289" s="237"/>
      <c r="S289" s="237"/>
      <c r="T289" s="237"/>
    </row>
    <row r="290" spans="1:20" s="236" customFormat="1">
      <c r="A290" s="241"/>
      <c r="B290" s="146"/>
      <c r="C290" s="139"/>
      <c r="D290" s="144"/>
      <c r="E290" s="393"/>
      <c r="F290" s="391"/>
      <c r="H290" s="237"/>
      <c r="I290" s="237"/>
      <c r="J290" s="237"/>
      <c r="K290" s="237"/>
      <c r="L290" s="237"/>
      <c r="M290" s="237"/>
      <c r="N290" s="237"/>
      <c r="O290" s="237"/>
      <c r="P290" s="237"/>
      <c r="Q290" s="237"/>
      <c r="R290" s="237"/>
      <c r="S290" s="237"/>
      <c r="T290" s="237"/>
    </row>
    <row r="291" spans="1:20" s="236" customFormat="1">
      <c r="A291" s="241"/>
      <c r="B291" s="146"/>
      <c r="C291" s="139"/>
      <c r="D291" s="144"/>
      <c r="E291" s="393"/>
      <c r="F291" s="391"/>
      <c r="H291" s="237"/>
      <c r="I291" s="237"/>
      <c r="J291" s="237"/>
      <c r="K291" s="237"/>
      <c r="L291" s="237"/>
      <c r="M291" s="237"/>
      <c r="N291" s="237"/>
      <c r="O291" s="237"/>
      <c r="P291" s="237"/>
      <c r="Q291" s="237"/>
      <c r="R291" s="237"/>
      <c r="S291" s="237"/>
      <c r="T291" s="237"/>
    </row>
    <row r="292" spans="1:20" s="236" customFormat="1">
      <c r="A292" s="241"/>
      <c r="B292" s="146"/>
      <c r="C292" s="139"/>
      <c r="D292" s="144"/>
      <c r="E292" s="393"/>
      <c r="F292" s="391"/>
      <c r="H292" s="237"/>
      <c r="I292" s="237"/>
      <c r="J292" s="237"/>
      <c r="K292" s="237"/>
      <c r="L292" s="237"/>
      <c r="M292" s="237"/>
      <c r="N292" s="237"/>
      <c r="O292" s="237"/>
      <c r="P292" s="237"/>
      <c r="Q292" s="237"/>
      <c r="R292" s="237"/>
      <c r="S292" s="237"/>
      <c r="T292" s="237"/>
    </row>
    <row r="293" spans="1:20" s="236" customFormat="1">
      <c r="A293" s="241"/>
      <c r="B293" s="146"/>
      <c r="C293" s="139"/>
      <c r="D293" s="144"/>
      <c r="E293" s="393"/>
      <c r="F293" s="391"/>
      <c r="H293" s="237"/>
      <c r="I293" s="237"/>
      <c r="J293" s="237"/>
      <c r="K293" s="237"/>
      <c r="L293" s="237"/>
      <c r="M293" s="237"/>
      <c r="N293" s="237"/>
      <c r="O293" s="237"/>
      <c r="P293" s="237"/>
      <c r="Q293" s="237"/>
      <c r="R293" s="237"/>
      <c r="S293" s="237"/>
      <c r="T293" s="237"/>
    </row>
    <row r="294" spans="1:20" s="236" customFormat="1">
      <c r="A294" s="241"/>
      <c r="B294" s="146"/>
      <c r="C294" s="139"/>
      <c r="D294" s="144"/>
      <c r="E294" s="393"/>
      <c r="F294" s="391"/>
      <c r="H294" s="237"/>
      <c r="I294" s="237"/>
      <c r="J294" s="237"/>
      <c r="K294" s="237"/>
      <c r="L294" s="237"/>
      <c r="M294" s="237"/>
      <c r="N294" s="237"/>
      <c r="O294" s="237"/>
      <c r="P294" s="237"/>
      <c r="Q294" s="237"/>
      <c r="R294" s="237"/>
      <c r="S294" s="237"/>
      <c r="T294" s="237"/>
    </row>
    <row r="295" spans="1:20" s="236" customFormat="1">
      <c r="A295" s="241"/>
      <c r="B295" s="146"/>
      <c r="C295" s="139"/>
      <c r="D295" s="144"/>
      <c r="E295" s="393"/>
      <c r="F295" s="391"/>
      <c r="H295" s="237"/>
      <c r="I295" s="237"/>
      <c r="J295" s="237"/>
      <c r="K295" s="237"/>
      <c r="L295" s="237"/>
      <c r="M295" s="237"/>
      <c r="N295" s="237"/>
      <c r="O295" s="237"/>
      <c r="P295" s="237"/>
      <c r="Q295" s="237"/>
      <c r="R295" s="237"/>
      <c r="S295" s="237"/>
      <c r="T295" s="237"/>
    </row>
    <row r="296" spans="1:20" s="236" customFormat="1">
      <c r="A296" s="241"/>
      <c r="B296" s="146"/>
      <c r="C296" s="139"/>
      <c r="D296" s="144"/>
      <c r="E296" s="393"/>
      <c r="F296" s="391"/>
      <c r="H296" s="237"/>
      <c r="I296" s="237"/>
      <c r="J296" s="237"/>
      <c r="K296" s="237"/>
      <c r="L296" s="237"/>
      <c r="M296" s="237"/>
      <c r="N296" s="237"/>
      <c r="O296" s="237"/>
      <c r="P296" s="237"/>
      <c r="Q296" s="237"/>
      <c r="R296" s="237"/>
      <c r="S296" s="237"/>
      <c r="T296" s="237"/>
    </row>
    <row r="297" spans="1:20" s="236" customFormat="1">
      <c r="A297" s="241"/>
      <c r="B297" s="146"/>
      <c r="C297" s="139"/>
      <c r="D297" s="144"/>
      <c r="E297" s="393"/>
      <c r="F297" s="391"/>
      <c r="H297" s="237"/>
      <c r="I297" s="237"/>
      <c r="J297" s="237"/>
      <c r="K297" s="237"/>
      <c r="L297" s="237"/>
      <c r="M297" s="237"/>
      <c r="N297" s="237"/>
      <c r="O297" s="237"/>
      <c r="P297" s="237"/>
      <c r="Q297" s="237"/>
      <c r="R297" s="237"/>
      <c r="S297" s="237"/>
      <c r="T297" s="237"/>
    </row>
    <row r="298" spans="1:20" s="236" customFormat="1">
      <c r="A298" s="241"/>
      <c r="B298" s="146"/>
      <c r="C298" s="139"/>
      <c r="D298" s="144"/>
      <c r="E298" s="393"/>
      <c r="F298" s="391"/>
      <c r="H298" s="237"/>
      <c r="I298" s="237"/>
      <c r="J298" s="237"/>
      <c r="K298" s="237"/>
      <c r="L298" s="237"/>
      <c r="M298" s="237"/>
      <c r="N298" s="237"/>
      <c r="O298" s="237"/>
      <c r="P298" s="237"/>
      <c r="Q298" s="237"/>
      <c r="R298" s="237"/>
      <c r="S298" s="237"/>
      <c r="T298" s="237"/>
    </row>
    <row r="299" spans="1:20" s="236" customFormat="1">
      <c r="A299" s="241"/>
      <c r="B299" s="146"/>
      <c r="C299" s="139"/>
      <c r="D299" s="144"/>
      <c r="E299" s="393"/>
      <c r="F299" s="391"/>
      <c r="H299" s="237"/>
      <c r="I299" s="237"/>
      <c r="J299" s="237"/>
      <c r="K299" s="237"/>
      <c r="L299" s="237"/>
      <c r="M299" s="237"/>
      <c r="N299" s="237"/>
      <c r="O299" s="237"/>
      <c r="P299" s="237"/>
      <c r="Q299" s="237"/>
      <c r="R299" s="237"/>
      <c r="S299" s="237"/>
      <c r="T299" s="237"/>
    </row>
    <row r="300" spans="1:20" s="236" customFormat="1">
      <c r="A300" s="241"/>
      <c r="B300" s="146"/>
      <c r="C300" s="139"/>
      <c r="D300" s="144"/>
      <c r="E300" s="393"/>
      <c r="F300" s="391"/>
      <c r="H300" s="237"/>
      <c r="I300" s="237"/>
      <c r="J300" s="237"/>
      <c r="K300" s="237"/>
      <c r="L300" s="237"/>
      <c r="M300" s="237"/>
      <c r="N300" s="237"/>
      <c r="O300" s="237"/>
      <c r="P300" s="237"/>
      <c r="Q300" s="237"/>
      <c r="R300" s="237"/>
      <c r="S300" s="237"/>
      <c r="T300" s="237"/>
    </row>
    <row r="301" spans="1:20" s="236" customFormat="1">
      <c r="A301" s="241"/>
      <c r="B301" s="146"/>
      <c r="C301" s="139"/>
      <c r="D301" s="144"/>
      <c r="E301" s="393"/>
      <c r="F301" s="391"/>
      <c r="H301" s="237"/>
      <c r="I301" s="237"/>
      <c r="J301" s="237"/>
      <c r="K301" s="237"/>
      <c r="L301" s="237"/>
      <c r="M301" s="237"/>
      <c r="N301" s="237"/>
      <c r="O301" s="237"/>
      <c r="P301" s="237"/>
      <c r="Q301" s="237"/>
      <c r="R301" s="237"/>
      <c r="S301" s="237"/>
      <c r="T301" s="237"/>
    </row>
    <row r="302" spans="1:20" s="236" customFormat="1">
      <c r="A302" s="241"/>
      <c r="B302" s="146"/>
      <c r="C302" s="139"/>
      <c r="D302" s="144"/>
      <c r="E302" s="393"/>
      <c r="F302" s="391"/>
      <c r="H302" s="237"/>
      <c r="I302" s="237"/>
      <c r="J302" s="237"/>
      <c r="K302" s="237"/>
      <c r="L302" s="237"/>
      <c r="M302" s="237"/>
      <c r="N302" s="237"/>
      <c r="O302" s="237"/>
      <c r="P302" s="237"/>
      <c r="Q302" s="237"/>
      <c r="R302" s="237"/>
      <c r="S302" s="237"/>
      <c r="T302" s="237"/>
    </row>
    <row r="303" spans="1:20" s="236" customFormat="1">
      <c r="A303" s="241"/>
      <c r="B303" s="146"/>
      <c r="C303" s="139"/>
      <c r="D303" s="144"/>
      <c r="E303" s="393"/>
      <c r="F303" s="391"/>
      <c r="H303" s="237"/>
      <c r="I303" s="237"/>
      <c r="J303" s="237"/>
      <c r="K303" s="237"/>
      <c r="L303" s="237"/>
      <c r="M303" s="237"/>
      <c r="N303" s="237"/>
      <c r="O303" s="237"/>
      <c r="P303" s="237"/>
      <c r="Q303" s="237"/>
      <c r="R303" s="237"/>
      <c r="S303" s="237"/>
      <c r="T303" s="237"/>
    </row>
    <row r="304" spans="1:20" s="236" customFormat="1">
      <c r="A304" s="241"/>
      <c r="B304" s="146"/>
      <c r="C304" s="139"/>
      <c r="D304" s="144"/>
      <c r="E304" s="393"/>
      <c r="F304" s="391"/>
      <c r="H304" s="237"/>
      <c r="I304" s="237"/>
      <c r="J304" s="237"/>
      <c r="K304" s="237"/>
      <c r="L304" s="237"/>
      <c r="M304" s="237"/>
      <c r="N304" s="237"/>
      <c r="O304" s="237"/>
      <c r="P304" s="237"/>
      <c r="Q304" s="237"/>
      <c r="R304" s="237"/>
      <c r="S304" s="237"/>
      <c r="T304" s="237"/>
    </row>
    <row r="305" spans="1:20" s="236" customFormat="1">
      <c r="A305" s="241"/>
      <c r="B305" s="146"/>
      <c r="C305" s="139"/>
      <c r="D305" s="144"/>
      <c r="E305" s="393"/>
      <c r="F305" s="391"/>
      <c r="H305" s="237"/>
      <c r="I305" s="237"/>
      <c r="J305" s="237"/>
      <c r="K305" s="237"/>
      <c r="L305" s="237"/>
      <c r="M305" s="237"/>
      <c r="N305" s="237"/>
      <c r="O305" s="237"/>
      <c r="P305" s="237"/>
      <c r="Q305" s="237"/>
      <c r="R305" s="237"/>
      <c r="S305" s="237"/>
      <c r="T305" s="237"/>
    </row>
    <row r="306" spans="1:20" s="236" customFormat="1">
      <c r="A306" s="241"/>
      <c r="B306" s="146"/>
      <c r="C306" s="139"/>
      <c r="D306" s="144"/>
      <c r="E306" s="393"/>
      <c r="F306" s="391"/>
      <c r="H306" s="237"/>
      <c r="I306" s="237"/>
      <c r="J306" s="237"/>
      <c r="K306" s="237"/>
      <c r="L306" s="237"/>
      <c r="M306" s="237"/>
      <c r="N306" s="237"/>
      <c r="O306" s="237"/>
      <c r="P306" s="237"/>
      <c r="Q306" s="237"/>
      <c r="R306" s="237"/>
      <c r="S306" s="237"/>
      <c r="T306" s="237"/>
    </row>
    <row r="307" spans="1:20" s="236" customFormat="1">
      <c r="A307" s="241"/>
      <c r="B307" s="146"/>
      <c r="C307" s="139"/>
      <c r="D307" s="144"/>
      <c r="E307" s="393"/>
      <c r="F307" s="391"/>
      <c r="H307" s="237"/>
      <c r="I307" s="237"/>
      <c r="J307" s="237"/>
      <c r="K307" s="237"/>
      <c r="L307" s="237"/>
      <c r="M307" s="237"/>
      <c r="N307" s="237"/>
      <c r="O307" s="237"/>
      <c r="P307" s="237"/>
      <c r="Q307" s="237"/>
      <c r="R307" s="237"/>
      <c r="S307" s="237"/>
      <c r="T307" s="237"/>
    </row>
    <row r="308" spans="1:20" s="236" customFormat="1">
      <c r="A308" s="241"/>
      <c r="B308" s="146"/>
      <c r="C308" s="139"/>
      <c r="D308" s="144"/>
      <c r="E308" s="393"/>
      <c r="F308" s="391"/>
      <c r="H308" s="237"/>
      <c r="I308" s="237"/>
      <c r="J308" s="237"/>
      <c r="K308" s="237"/>
      <c r="L308" s="237"/>
      <c r="M308" s="237"/>
      <c r="N308" s="237"/>
      <c r="O308" s="237"/>
      <c r="P308" s="237"/>
      <c r="Q308" s="237"/>
      <c r="R308" s="237"/>
      <c r="S308" s="237"/>
      <c r="T308" s="237"/>
    </row>
    <row r="309" spans="1:20" s="236" customFormat="1">
      <c r="A309" s="241"/>
      <c r="B309" s="146"/>
      <c r="C309" s="139"/>
      <c r="D309" s="144"/>
      <c r="E309" s="393"/>
      <c r="F309" s="391"/>
      <c r="H309" s="237"/>
      <c r="I309" s="237"/>
      <c r="J309" s="237"/>
      <c r="K309" s="237"/>
      <c r="L309" s="237"/>
      <c r="M309" s="237"/>
      <c r="N309" s="237"/>
      <c r="O309" s="237"/>
      <c r="P309" s="237"/>
      <c r="Q309" s="237"/>
      <c r="R309" s="237"/>
      <c r="S309" s="237"/>
      <c r="T309" s="237"/>
    </row>
    <row r="310" spans="1:20" s="236" customFormat="1">
      <c r="A310" s="241"/>
      <c r="B310" s="146"/>
      <c r="C310" s="139"/>
      <c r="D310" s="144"/>
      <c r="E310" s="393"/>
      <c r="F310" s="391"/>
      <c r="H310" s="237"/>
      <c r="I310" s="237"/>
      <c r="J310" s="237"/>
      <c r="K310" s="237"/>
      <c r="L310" s="237"/>
      <c r="M310" s="237"/>
      <c r="N310" s="237"/>
      <c r="O310" s="237"/>
      <c r="P310" s="237"/>
      <c r="Q310" s="237"/>
      <c r="R310" s="237"/>
      <c r="S310" s="237"/>
      <c r="T310" s="237"/>
    </row>
    <row r="311" spans="1:20" s="236" customFormat="1">
      <c r="A311" s="241"/>
      <c r="B311" s="146"/>
      <c r="C311" s="139"/>
      <c r="D311" s="144"/>
      <c r="E311" s="393"/>
      <c r="F311" s="391"/>
      <c r="H311" s="237"/>
      <c r="I311" s="237"/>
      <c r="J311" s="237"/>
      <c r="K311" s="237"/>
      <c r="L311" s="237"/>
      <c r="M311" s="237"/>
      <c r="N311" s="237"/>
      <c r="O311" s="237"/>
      <c r="P311" s="237"/>
      <c r="Q311" s="237"/>
      <c r="R311" s="237"/>
      <c r="S311" s="237"/>
      <c r="T311" s="237"/>
    </row>
    <row r="312" spans="1:20" s="236" customFormat="1">
      <c r="A312" s="241"/>
      <c r="B312" s="146"/>
      <c r="C312" s="139"/>
      <c r="D312" s="144"/>
      <c r="E312" s="393"/>
      <c r="F312" s="391"/>
      <c r="H312" s="237"/>
      <c r="I312" s="237"/>
      <c r="J312" s="237"/>
      <c r="K312" s="237"/>
      <c r="L312" s="237"/>
      <c r="M312" s="237"/>
      <c r="N312" s="237"/>
      <c r="O312" s="237"/>
      <c r="P312" s="237"/>
      <c r="Q312" s="237"/>
      <c r="R312" s="237"/>
      <c r="S312" s="237"/>
      <c r="T312" s="237"/>
    </row>
    <row r="313" spans="1:20" s="236" customFormat="1">
      <c r="A313" s="241"/>
      <c r="B313" s="146"/>
      <c r="C313" s="139"/>
      <c r="D313" s="144"/>
      <c r="E313" s="393"/>
      <c r="F313" s="391"/>
      <c r="H313" s="237"/>
      <c r="I313" s="237"/>
      <c r="J313" s="237"/>
      <c r="K313" s="237"/>
      <c r="L313" s="237"/>
      <c r="M313" s="237"/>
      <c r="N313" s="237"/>
      <c r="O313" s="237"/>
      <c r="P313" s="237"/>
      <c r="Q313" s="237"/>
      <c r="R313" s="237"/>
      <c r="S313" s="237"/>
      <c r="T313" s="237"/>
    </row>
    <row r="314" spans="1:20" s="236" customFormat="1">
      <c r="A314" s="241"/>
      <c r="B314" s="146"/>
      <c r="C314" s="139"/>
      <c r="D314" s="144"/>
      <c r="E314" s="393"/>
      <c r="F314" s="391"/>
      <c r="H314" s="237"/>
      <c r="I314" s="237"/>
      <c r="J314" s="237"/>
      <c r="K314" s="237"/>
      <c r="L314" s="237"/>
      <c r="M314" s="237"/>
      <c r="N314" s="237"/>
      <c r="O314" s="237"/>
      <c r="P314" s="237"/>
      <c r="Q314" s="237"/>
      <c r="R314" s="237"/>
      <c r="S314" s="237"/>
      <c r="T314" s="237"/>
    </row>
    <row r="315" spans="1:20" s="236" customFormat="1">
      <c r="A315" s="241"/>
      <c r="B315" s="146"/>
      <c r="C315" s="139"/>
      <c r="D315" s="144"/>
      <c r="E315" s="393"/>
      <c r="F315" s="391"/>
      <c r="H315" s="237"/>
      <c r="I315" s="237"/>
      <c r="J315" s="237"/>
      <c r="K315" s="237"/>
      <c r="L315" s="237"/>
      <c r="M315" s="237"/>
      <c r="N315" s="237"/>
      <c r="O315" s="237"/>
      <c r="P315" s="237"/>
      <c r="Q315" s="237"/>
      <c r="R315" s="237"/>
      <c r="S315" s="237"/>
      <c r="T315" s="237"/>
    </row>
    <row r="316" spans="1:20" s="236" customFormat="1">
      <c r="A316" s="241"/>
      <c r="B316" s="146"/>
      <c r="C316" s="139"/>
      <c r="D316" s="144"/>
      <c r="E316" s="393"/>
      <c r="F316" s="391"/>
      <c r="H316" s="237"/>
      <c r="I316" s="237"/>
      <c r="J316" s="237"/>
      <c r="K316" s="237"/>
      <c r="L316" s="237"/>
      <c r="M316" s="237"/>
      <c r="N316" s="237"/>
      <c r="O316" s="237"/>
      <c r="P316" s="237"/>
      <c r="Q316" s="237"/>
      <c r="R316" s="237"/>
      <c r="S316" s="237"/>
      <c r="T316" s="237"/>
    </row>
    <row r="317" spans="1:20" s="236" customFormat="1">
      <c r="A317" s="241"/>
      <c r="B317" s="146"/>
      <c r="C317" s="139"/>
      <c r="D317" s="144"/>
      <c r="E317" s="393"/>
      <c r="F317" s="391"/>
      <c r="H317" s="237"/>
      <c r="I317" s="237"/>
      <c r="J317" s="237"/>
      <c r="K317" s="237"/>
      <c r="L317" s="237"/>
      <c r="M317" s="237"/>
      <c r="N317" s="237"/>
      <c r="O317" s="237"/>
      <c r="P317" s="237"/>
      <c r="Q317" s="237"/>
      <c r="R317" s="237"/>
      <c r="S317" s="237"/>
      <c r="T317" s="237"/>
    </row>
    <row r="318" spans="1:20" s="236" customFormat="1">
      <c r="A318" s="241"/>
      <c r="B318" s="146"/>
      <c r="C318" s="139"/>
      <c r="D318" s="144"/>
      <c r="E318" s="393"/>
      <c r="F318" s="391"/>
      <c r="H318" s="237"/>
      <c r="I318" s="237"/>
      <c r="J318" s="237"/>
      <c r="K318" s="237"/>
      <c r="L318" s="237"/>
      <c r="M318" s="237"/>
      <c r="N318" s="237"/>
      <c r="O318" s="237"/>
      <c r="P318" s="237"/>
      <c r="Q318" s="237"/>
      <c r="R318" s="237"/>
      <c r="S318" s="237"/>
      <c r="T318" s="237"/>
    </row>
    <row r="319" spans="1:20" s="236" customFormat="1">
      <c r="A319" s="241"/>
      <c r="B319" s="146"/>
      <c r="C319" s="139"/>
      <c r="D319" s="144"/>
      <c r="E319" s="393"/>
      <c r="F319" s="391"/>
      <c r="H319" s="237"/>
      <c r="I319" s="237"/>
      <c r="J319" s="237"/>
      <c r="K319" s="237"/>
      <c r="L319" s="237"/>
      <c r="M319" s="237"/>
      <c r="N319" s="237"/>
      <c r="O319" s="237"/>
      <c r="P319" s="237"/>
      <c r="Q319" s="237"/>
      <c r="R319" s="237"/>
      <c r="S319" s="237"/>
      <c r="T319" s="237"/>
    </row>
    <row r="320" spans="1:20" s="236" customFormat="1">
      <c r="A320" s="241"/>
      <c r="B320" s="146"/>
      <c r="C320" s="139"/>
      <c r="D320" s="144"/>
      <c r="E320" s="393"/>
      <c r="F320" s="391"/>
      <c r="H320" s="237"/>
      <c r="I320" s="237"/>
      <c r="J320" s="237"/>
      <c r="K320" s="237"/>
      <c r="L320" s="237"/>
      <c r="M320" s="237"/>
      <c r="N320" s="237"/>
      <c r="O320" s="237"/>
      <c r="P320" s="237"/>
      <c r="Q320" s="237"/>
      <c r="R320" s="237"/>
      <c r="S320" s="237"/>
      <c r="T320" s="237"/>
    </row>
    <row r="321" spans="1:20" s="236" customFormat="1">
      <c r="A321" s="241"/>
      <c r="B321" s="146"/>
      <c r="C321" s="139"/>
      <c r="D321" s="144"/>
      <c r="E321" s="393"/>
      <c r="F321" s="391"/>
      <c r="H321" s="237"/>
      <c r="I321" s="237"/>
      <c r="J321" s="237"/>
      <c r="K321" s="237"/>
      <c r="L321" s="237"/>
      <c r="M321" s="237"/>
      <c r="N321" s="237"/>
      <c r="O321" s="237"/>
      <c r="P321" s="237"/>
      <c r="Q321" s="237"/>
      <c r="R321" s="237"/>
      <c r="S321" s="237"/>
      <c r="T321" s="237"/>
    </row>
    <row r="322" spans="1:20" s="236" customFormat="1">
      <c r="A322" s="241"/>
      <c r="B322" s="146"/>
      <c r="C322" s="139"/>
      <c r="D322" s="144"/>
      <c r="E322" s="393"/>
      <c r="F322" s="391"/>
      <c r="H322" s="237"/>
      <c r="I322" s="237"/>
      <c r="J322" s="237"/>
      <c r="K322" s="237"/>
      <c r="L322" s="237"/>
      <c r="M322" s="237"/>
      <c r="N322" s="237"/>
      <c r="O322" s="237"/>
      <c r="P322" s="237"/>
      <c r="Q322" s="237"/>
      <c r="R322" s="237"/>
      <c r="S322" s="237"/>
      <c r="T322" s="237"/>
    </row>
    <row r="323" spans="1:20" s="236" customFormat="1">
      <c r="A323" s="241"/>
      <c r="B323" s="146"/>
      <c r="C323" s="139"/>
      <c r="D323" s="144"/>
      <c r="E323" s="393"/>
      <c r="F323" s="391"/>
      <c r="H323" s="237"/>
      <c r="I323" s="237"/>
      <c r="J323" s="237"/>
      <c r="K323" s="237"/>
      <c r="L323" s="237"/>
      <c r="M323" s="237"/>
      <c r="N323" s="237"/>
      <c r="O323" s="237"/>
      <c r="P323" s="237"/>
      <c r="Q323" s="237"/>
      <c r="R323" s="237"/>
      <c r="S323" s="237"/>
      <c r="T323" s="237"/>
    </row>
    <row r="324" spans="1:20" s="236" customFormat="1">
      <c r="A324" s="241"/>
      <c r="B324" s="146"/>
      <c r="C324" s="139"/>
      <c r="D324" s="144"/>
      <c r="E324" s="393"/>
      <c r="F324" s="391"/>
      <c r="H324" s="237"/>
      <c r="I324" s="237"/>
      <c r="J324" s="237"/>
      <c r="K324" s="237"/>
      <c r="L324" s="237"/>
      <c r="M324" s="237"/>
      <c r="N324" s="237"/>
      <c r="O324" s="237"/>
      <c r="P324" s="237"/>
      <c r="Q324" s="237"/>
      <c r="R324" s="237"/>
      <c r="S324" s="237"/>
      <c r="T324" s="237"/>
    </row>
    <row r="325" spans="1:20" s="236" customFormat="1">
      <c r="A325" s="241"/>
      <c r="B325" s="146"/>
      <c r="C325" s="139"/>
      <c r="D325" s="144"/>
      <c r="E325" s="393"/>
      <c r="F325" s="391"/>
      <c r="H325" s="237"/>
      <c r="I325" s="237"/>
      <c r="J325" s="237"/>
      <c r="K325" s="237"/>
      <c r="L325" s="237"/>
      <c r="M325" s="237"/>
      <c r="N325" s="237"/>
      <c r="O325" s="237"/>
      <c r="P325" s="237"/>
      <c r="Q325" s="237"/>
      <c r="R325" s="237"/>
      <c r="S325" s="237"/>
      <c r="T325" s="237"/>
    </row>
    <row r="326" spans="1:20" s="236" customFormat="1">
      <c r="A326" s="241"/>
      <c r="B326" s="146"/>
      <c r="C326" s="139"/>
      <c r="D326" s="144"/>
      <c r="E326" s="393"/>
      <c r="F326" s="391"/>
      <c r="H326" s="237"/>
      <c r="I326" s="237"/>
      <c r="J326" s="237"/>
      <c r="K326" s="237"/>
      <c r="L326" s="237"/>
      <c r="M326" s="237"/>
      <c r="N326" s="237"/>
      <c r="O326" s="237"/>
      <c r="P326" s="237"/>
      <c r="Q326" s="237"/>
      <c r="R326" s="237"/>
      <c r="S326" s="237"/>
      <c r="T326" s="237"/>
    </row>
    <row r="327" spans="1:20" s="236" customFormat="1">
      <c r="A327" s="241"/>
      <c r="B327" s="146"/>
      <c r="C327" s="139"/>
      <c r="D327" s="144"/>
      <c r="E327" s="393"/>
      <c r="F327" s="391"/>
      <c r="H327" s="237"/>
      <c r="I327" s="237"/>
      <c r="J327" s="237"/>
      <c r="K327" s="237"/>
      <c r="L327" s="237"/>
      <c r="M327" s="237"/>
      <c r="N327" s="237"/>
      <c r="O327" s="237"/>
      <c r="P327" s="237"/>
      <c r="Q327" s="237"/>
      <c r="R327" s="237"/>
      <c r="S327" s="237"/>
      <c r="T327" s="237"/>
    </row>
    <row r="328" spans="1:20" s="236" customFormat="1">
      <c r="A328" s="241"/>
      <c r="B328" s="146"/>
      <c r="C328" s="139"/>
      <c r="D328" s="144"/>
      <c r="E328" s="393"/>
      <c r="F328" s="391"/>
      <c r="H328" s="237"/>
      <c r="I328" s="237"/>
      <c r="J328" s="237"/>
      <c r="K328" s="237"/>
      <c r="L328" s="237"/>
      <c r="M328" s="237"/>
      <c r="N328" s="237"/>
      <c r="O328" s="237"/>
      <c r="P328" s="237"/>
      <c r="Q328" s="237"/>
      <c r="R328" s="237"/>
      <c r="S328" s="237"/>
      <c r="T328" s="237"/>
    </row>
    <row r="329" spans="1:20" s="236" customFormat="1">
      <c r="A329" s="241"/>
      <c r="B329" s="146"/>
      <c r="C329" s="139"/>
      <c r="D329" s="144"/>
      <c r="E329" s="393"/>
      <c r="F329" s="391"/>
      <c r="H329" s="237"/>
      <c r="I329" s="237"/>
      <c r="J329" s="237"/>
      <c r="K329" s="237"/>
      <c r="L329" s="237"/>
      <c r="M329" s="237"/>
      <c r="N329" s="237"/>
      <c r="O329" s="237"/>
      <c r="P329" s="237"/>
      <c r="Q329" s="237"/>
      <c r="R329" s="237"/>
      <c r="S329" s="237"/>
      <c r="T329" s="237"/>
    </row>
    <row r="330" spans="1:20" s="236" customFormat="1">
      <c r="A330" s="241"/>
      <c r="B330" s="146"/>
      <c r="C330" s="139"/>
      <c r="D330" s="144"/>
      <c r="E330" s="393"/>
      <c r="F330" s="391"/>
      <c r="H330" s="237"/>
      <c r="I330" s="237"/>
      <c r="J330" s="237"/>
      <c r="K330" s="237"/>
      <c r="L330" s="237"/>
      <c r="M330" s="237"/>
      <c r="N330" s="237"/>
      <c r="O330" s="237"/>
      <c r="P330" s="237"/>
      <c r="Q330" s="237"/>
      <c r="R330" s="237"/>
      <c r="S330" s="237"/>
      <c r="T330" s="237"/>
    </row>
    <row r="331" spans="1:20" s="236" customFormat="1">
      <c r="A331" s="241"/>
      <c r="B331" s="146"/>
      <c r="C331" s="139"/>
      <c r="D331" s="144"/>
      <c r="E331" s="393"/>
      <c r="F331" s="391"/>
      <c r="H331" s="237"/>
      <c r="I331" s="237"/>
      <c r="J331" s="237"/>
      <c r="K331" s="237"/>
      <c r="L331" s="237"/>
      <c r="M331" s="237"/>
      <c r="N331" s="237"/>
      <c r="O331" s="237"/>
      <c r="P331" s="237"/>
      <c r="Q331" s="237"/>
      <c r="R331" s="237"/>
      <c r="S331" s="237"/>
      <c r="T331" s="237"/>
    </row>
    <row r="332" spans="1:20" s="236" customFormat="1">
      <c r="A332" s="241"/>
      <c r="B332" s="146"/>
      <c r="C332" s="139"/>
      <c r="D332" s="144"/>
      <c r="E332" s="393"/>
      <c r="F332" s="391"/>
      <c r="H332" s="237"/>
      <c r="I332" s="237"/>
      <c r="J332" s="237"/>
      <c r="K332" s="237"/>
      <c r="L332" s="237"/>
      <c r="M332" s="237"/>
      <c r="N332" s="237"/>
      <c r="O332" s="237"/>
      <c r="P332" s="237"/>
      <c r="Q332" s="237"/>
      <c r="R332" s="237"/>
      <c r="S332" s="237"/>
      <c r="T332" s="237"/>
    </row>
    <row r="333" spans="1:20" s="236" customFormat="1">
      <c r="A333" s="241"/>
      <c r="B333" s="146"/>
      <c r="C333" s="139"/>
      <c r="D333" s="144"/>
      <c r="E333" s="393"/>
      <c r="F333" s="391"/>
      <c r="H333" s="237"/>
      <c r="I333" s="237"/>
      <c r="J333" s="237"/>
      <c r="K333" s="237"/>
      <c r="L333" s="237"/>
      <c r="M333" s="237"/>
      <c r="N333" s="237"/>
      <c r="O333" s="237"/>
      <c r="P333" s="237"/>
      <c r="Q333" s="237"/>
      <c r="R333" s="237"/>
      <c r="S333" s="237"/>
      <c r="T333" s="237"/>
    </row>
    <row r="334" spans="1:20" s="236" customFormat="1">
      <c r="A334" s="241"/>
      <c r="B334" s="146"/>
      <c r="C334" s="139"/>
      <c r="D334" s="144"/>
      <c r="E334" s="393"/>
      <c r="F334" s="391"/>
      <c r="H334" s="237"/>
      <c r="I334" s="237"/>
      <c r="J334" s="237"/>
      <c r="K334" s="237"/>
      <c r="L334" s="237"/>
      <c r="M334" s="237"/>
      <c r="N334" s="237"/>
      <c r="O334" s="237"/>
      <c r="P334" s="237"/>
      <c r="Q334" s="237"/>
      <c r="R334" s="237"/>
      <c r="S334" s="237"/>
      <c r="T334" s="237"/>
    </row>
    <row r="335" spans="1:20" s="236" customFormat="1">
      <c r="A335" s="241"/>
      <c r="B335" s="146"/>
      <c r="C335" s="139"/>
      <c r="D335" s="144"/>
      <c r="E335" s="393"/>
      <c r="F335" s="391"/>
      <c r="H335" s="237"/>
      <c r="I335" s="237"/>
      <c r="J335" s="237"/>
      <c r="K335" s="237"/>
      <c r="L335" s="237"/>
      <c r="M335" s="237"/>
      <c r="N335" s="237"/>
      <c r="O335" s="237"/>
      <c r="P335" s="237"/>
      <c r="Q335" s="237"/>
      <c r="R335" s="237"/>
      <c r="S335" s="237"/>
      <c r="T335" s="237"/>
    </row>
    <row r="336" spans="1:20" s="236" customFormat="1">
      <c r="A336" s="241"/>
      <c r="B336" s="146"/>
      <c r="C336" s="139"/>
      <c r="D336" s="144"/>
      <c r="E336" s="393"/>
      <c r="F336" s="391"/>
      <c r="H336" s="237"/>
      <c r="I336" s="237"/>
      <c r="J336" s="237"/>
      <c r="K336" s="237"/>
      <c r="L336" s="237"/>
      <c r="M336" s="237"/>
      <c r="N336" s="237"/>
      <c r="O336" s="237"/>
      <c r="P336" s="237"/>
      <c r="Q336" s="237"/>
      <c r="R336" s="237"/>
      <c r="S336" s="237"/>
      <c r="T336" s="237"/>
    </row>
    <row r="337" spans="1:20" s="236" customFormat="1">
      <c r="A337" s="241"/>
      <c r="B337" s="146"/>
      <c r="C337" s="139"/>
      <c r="D337" s="144"/>
      <c r="E337" s="393"/>
      <c r="F337" s="391"/>
      <c r="H337" s="237"/>
      <c r="I337" s="237"/>
      <c r="J337" s="237"/>
      <c r="K337" s="237"/>
      <c r="L337" s="237"/>
      <c r="M337" s="237"/>
      <c r="N337" s="237"/>
      <c r="O337" s="237"/>
      <c r="P337" s="237"/>
      <c r="Q337" s="237"/>
      <c r="R337" s="237"/>
      <c r="S337" s="237"/>
      <c r="T337" s="237"/>
    </row>
    <row r="338" spans="1:20" s="236" customFormat="1">
      <c r="A338" s="241"/>
      <c r="B338" s="146"/>
      <c r="C338" s="139"/>
      <c r="D338" s="144"/>
      <c r="E338" s="393"/>
      <c r="F338" s="391"/>
      <c r="H338" s="237"/>
      <c r="I338" s="237"/>
      <c r="J338" s="237"/>
      <c r="K338" s="237"/>
      <c r="L338" s="237"/>
      <c r="M338" s="237"/>
      <c r="N338" s="237"/>
      <c r="O338" s="237"/>
      <c r="P338" s="237"/>
      <c r="Q338" s="237"/>
      <c r="R338" s="237"/>
      <c r="S338" s="237"/>
      <c r="T338" s="237"/>
    </row>
    <row r="339" spans="1:20" s="236" customFormat="1">
      <c r="A339" s="241"/>
      <c r="B339" s="146"/>
      <c r="C339" s="139"/>
      <c r="D339" s="144"/>
      <c r="E339" s="393"/>
      <c r="F339" s="391"/>
      <c r="H339" s="237"/>
      <c r="I339" s="237"/>
      <c r="J339" s="237"/>
      <c r="K339" s="237"/>
      <c r="L339" s="237"/>
      <c r="M339" s="237"/>
      <c r="N339" s="237"/>
      <c r="O339" s="237"/>
      <c r="P339" s="237"/>
      <c r="Q339" s="237"/>
      <c r="R339" s="237"/>
      <c r="S339" s="237"/>
      <c r="T339" s="237"/>
    </row>
    <row r="340" spans="1:20" s="236" customFormat="1">
      <c r="A340" s="241"/>
      <c r="B340" s="146"/>
      <c r="C340" s="139"/>
      <c r="D340" s="144"/>
      <c r="E340" s="393"/>
      <c r="F340" s="391"/>
      <c r="H340" s="237"/>
      <c r="I340" s="237"/>
      <c r="J340" s="237"/>
      <c r="K340" s="237"/>
      <c r="L340" s="237"/>
      <c r="M340" s="237"/>
      <c r="N340" s="237"/>
      <c r="O340" s="237"/>
      <c r="P340" s="237"/>
      <c r="Q340" s="237"/>
      <c r="R340" s="237"/>
      <c r="S340" s="237"/>
      <c r="T340" s="237"/>
    </row>
    <row r="341" spans="1:20" s="236" customFormat="1">
      <c r="A341" s="241"/>
      <c r="B341" s="146"/>
      <c r="C341" s="139"/>
      <c r="D341" s="144"/>
      <c r="E341" s="393"/>
      <c r="F341" s="391"/>
      <c r="H341" s="237"/>
      <c r="I341" s="237"/>
      <c r="J341" s="237"/>
      <c r="K341" s="237"/>
      <c r="L341" s="237"/>
      <c r="M341" s="237"/>
      <c r="N341" s="237"/>
      <c r="O341" s="237"/>
      <c r="P341" s="237"/>
      <c r="Q341" s="237"/>
      <c r="R341" s="237"/>
      <c r="S341" s="237"/>
      <c r="T341" s="237"/>
    </row>
    <row r="342" spans="1:20" s="236" customFormat="1">
      <c r="A342" s="241"/>
      <c r="B342" s="146"/>
      <c r="C342" s="139"/>
      <c r="D342" s="144"/>
      <c r="E342" s="393"/>
      <c r="F342" s="391"/>
      <c r="H342" s="237"/>
      <c r="I342" s="237"/>
      <c r="J342" s="237"/>
      <c r="K342" s="237"/>
      <c r="L342" s="237"/>
      <c r="M342" s="237"/>
      <c r="N342" s="237"/>
      <c r="O342" s="237"/>
      <c r="P342" s="237"/>
      <c r="Q342" s="237"/>
      <c r="R342" s="237"/>
      <c r="S342" s="237"/>
      <c r="T342" s="237"/>
    </row>
    <row r="343" spans="1:20" s="236" customFormat="1">
      <c r="A343" s="241"/>
      <c r="B343" s="146"/>
      <c r="C343" s="139"/>
      <c r="D343" s="144"/>
      <c r="E343" s="393"/>
      <c r="F343" s="391"/>
      <c r="H343" s="237"/>
      <c r="I343" s="237"/>
      <c r="J343" s="237"/>
      <c r="K343" s="237"/>
      <c r="L343" s="237"/>
      <c r="M343" s="237"/>
      <c r="N343" s="237"/>
      <c r="O343" s="237"/>
      <c r="P343" s="237"/>
      <c r="Q343" s="237"/>
      <c r="R343" s="237"/>
      <c r="S343" s="237"/>
      <c r="T343" s="237"/>
    </row>
    <row r="344" spans="1:20" s="236" customFormat="1">
      <c r="A344" s="241"/>
      <c r="B344" s="146"/>
      <c r="C344" s="139"/>
      <c r="D344" s="144"/>
      <c r="E344" s="393"/>
      <c r="F344" s="391"/>
      <c r="H344" s="237"/>
      <c r="I344" s="237"/>
      <c r="J344" s="237"/>
      <c r="K344" s="237"/>
      <c r="L344" s="237"/>
      <c r="M344" s="237"/>
      <c r="N344" s="237"/>
      <c r="O344" s="237"/>
      <c r="P344" s="237"/>
      <c r="Q344" s="237"/>
      <c r="R344" s="237"/>
      <c r="S344" s="237"/>
      <c r="T344" s="237"/>
    </row>
    <row r="345" spans="1:20" s="236" customFormat="1">
      <c r="A345" s="241"/>
      <c r="B345" s="146"/>
      <c r="C345" s="139"/>
      <c r="D345" s="144"/>
      <c r="E345" s="393"/>
      <c r="F345" s="391"/>
      <c r="H345" s="237"/>
      <c r="I345" s="237"/>
      <c r="J345" s="237"/>
      <c r="K345" s="237"/>
      <c r="L345" s="237"/>
      <c r="M345" s="237"/>
      <c r="N345" s="237"/>
      <c r="O345" s="237"/>
      <c r="P345" s="237"/>
      <c r="Q345" s="237"/>
      <c r="R345" s="237"/>
      <c r="S345" s="237"/>
      <c r="T345" s="237"/>
    </row>
    <row r="346" spans="1:20" s="236" customFormat="1">
      <c r="A346" s="241"/>
      <c r="B346" s="146"/>
      <c r="C346" s="139"/>
      <c r="D346" s="144"/>
      <c r="E346" s="393"/>
      <c r="F346" s="391"/>
      <c r="H346" s="237"/>
      <c r="I346" s="237"/>
      <c r="J346" s="237"/>
      <c r="K346" s="237"/>
      <c r="L346" s="237"/>
      <c r="M346" s="237"/>
      <c r="N346" s="237"/>
      <c r="O346" s="237"/>
      <c r="P346" s="237"/>
      <c r="Q346" s="237"/>
      <c r="R346" s="237"/>
      <c r="S346" s="237"/>
      <c r="T346" s="237"/>
    </row>
    <row r="347" spans="1:20" s="236" customFormat="1">
      <c r="A347" s="241"/>
      <c r="B347" s="146"/>
      <c r="C347" s="139"/>
      <c r="D347" s="144"/>
      <c r="E347" s="393"/>
      <c r="F347" s="391"/>
      <c r="H347" s="237"/>
      <c r="I347" s="237"/>
      <c r="J347" s="237"/>
      <c r="K347" s="237"/>
      <c r="L347" s="237"/>
      <c r="M347" s="237"/>
      <c r="N347" s="237"/>
      <c r="O347" s="237"/>
      <c r="P347" s="237"/>
      <c r="Q347" s="237"/>
      <c r="R347" s="237"/>
      <c r="S347" s="237"/>
      <c r="T347" s="237"/>
    </row>
    <row r="348" spans="1:20" s="236" customFormat="1">
      <c r="A348" s="241"/>
      <c r="B348" s="146"/>
      <c r="C348" s="139"/>
      <c r="D348" s="144"/>
      <c r="E348" s="393"/>
      <c r="F348" s="391"/>
      <c r="H348" s="237"/>
      <c r="I348" s="237"/>
      <c r="J348" s="237"/>
      <c r="K348" s="237"/>
      <c r="L348" s="237"/>
      <c r="M348" s="237"/>
      <c r="N348" s="237"/>
      <c r="O348" s="237"/>
      <c r="P348" s="237"/>
      <c r="Q348" s="237"/>
      <c r="R348" s="237"/>
      <c r="S348" s="237"/>
      <c r="T348" s="237"/>
    </row>
    <row r="349" spans="1:20" s="236" customFormat="1">
      <c r="A349" s="241"/>
      <c r="B349" s="146"/>
      <c r="C349" s="139"/>
      <c r="D349" s="144"/>
      <c r="E349" s="393"/>
      <c r="F349" s="391"/>
      <c r="H349" s="237"/>
      <c r="I349" s="237"/>
      <c r="J349" s="237"/>
      <c r="K349" s="237"/>
      <c r="L349" s="237"/>
      <c r="M349" s="237"/>
      <c r="N349" s="237"/>
      <c r="O349" s="237"/>
      <c r="P349" s="237"/>
      <c r="Q349" s="237"/>
      <c r="R349" s="237"/>
      <c r="S349" s="237"/>
      <c r="T349" s="237"/>
    </row>
    <row r="350" spans="1:20" s="236" customFormat="1">
      <c r="A350" s="241"/>
      <c r="B350" s="146"/>
      <c r="C350" s="139"/>
      <c r="D350" s="144"/>
      <c r="E350" s="393"/>
      <c r="F350" s="391"/>
      <c r="H350" s="237"/>
      <c r="I350" s="237"/>
      <c r="J350" s="237"/>
      <c r="K350" s="237"/>
      <c r="L350" s="237"/>
      <c r="M350" s="237"/>
      <c r="N350" s="237"/>
      <c r="O350" s="237"/>
      <c r="P350" s="237"/>
      <c r="Q350" s="237"/>
      <c r="R350" s="237"/>
      <c r="S350" s="237"/>
      <c r="T350" s="237"/>
    </row>
    <row r="351" spans="1:20" s="236" customFormat="1">
      <c r="A351" s="241"/>
      <c r="B351" s="146"/>
      <c r="C351" s="139"/>
      <c r="D351" s="144"/>
      <c r="E351" s="393"/>
      <c r="F351" s="391"/>
      <c r="H351" s="237"/>
      <c r="I351" s="237"/>
      <c r="J351" s="237"/>
      <c r="K351" s="237"/>
      <c r="L351" s="237"/>
      <c r="M351" s="237"/>
      <c r="N351" s="237"/>
      <c r="O351" s="237"/>
      <c r="P351" s="237"/>
      <c r="Q351" s="237"/>
      <c r="R351" s="237"/>
      <c r="S351" s="237"/>
      <c r="T351" s="237"/>
    </row>
    <row r="352" spans="1:20" s="236" customFormat="1">
      <c r="A352" s="241"/>
      <c r="B352" s="146"/>
      <c r="C352" s="139"/>
      <c r="D352" s="144"/>
      <c r="E352" s="393"/>
      <c r="F352" s="391"/>
      <c r="H352" s="237"/>
      <c r="I352" s="237"/>
      <c r="J352" s="237"/>
      <c r="K352" s="237"/>
      <c r="L352" s="237"/>
      <c r="M352" s="237"/>
      <c r="N352" s="237"/>
      <c r="O352" s="237"/>
      <c r="P352" s="237"/>
      <c r="Q352" s="237"/>
      <c r="R352" s="237"/>
      <c r="S352" s="237"/>
      <c r="T352" s="237"/>
    </row>
    <row r="353" spans="1:20" s="236" customFormat="1">
      <c r="A353" s="241"/>
      <c r="B353" s="146"/>
      <c r="C353" s="139"/>
      <c r="D353" s="144"/>
      <c r="E353" s="393"/>
      <c r="F353" s="391"/>
      <c r="H353" s="237"/>
      <c r="I353" s="237"/>
      <c r="J353" s="237"/>
      <c r="K353" s="237"/>
      <c r="L353" s="237"/>
      <c r="M353" s="237"/>
      <c r="N353" s="237"/>
      <c r="O353" s="237"/>
      <c r="P353" s="237"/>
      <c r="Q353" s="237"/>
      <c r="R353" s="237"/>
      <c r="S353" s="237"/>
      <c r="T353" s="237"/>
    </row>
    <row r="354" spans="1:20" s="236" customFormat="1">
      <c r="A354" s="241"/>
      <c r="B354" s="146"/>
      <c r="C354" s="139"/>
      <c r="D354" s="144"/>
      <c r="E354" s="393"/>
      <c r="F354" s="391"/>
      <c r="H354" s="237"/>
      <c r="I354" s="237"/>
      <c r="J354" s="237"/>
      <c r="K354" s="237"/>
      <c r="L354" s="237"/>
      <c r="M354" s="237"/>
      <c r="N354" s="237"/>
      <c r="O354" s="237"/>
      <c r="P354" s="237"/>
      <c r="Q354" s="237"/>
      <c r="R354" s="237"/>
      <c r="S354" s="237"/>
      <c r="T354" s="237"/>
    </row>
    <row r="355" spans="1:20" s="236" customFormat="1">
      <c r="A355" s="241"/>
      <c r="B355" s="146"/>
      <c r="C355" s="139"/>
      <c r="D355" s="144"/>
      <c r="E355" s="393"/>
      <c r="F355" s="391"/>
      <c r="H355" s="237"/>
      <c r="I355" s="237"/>
      <c r="J355" s="237"/>
      <c r="K355" s="237"/>
      <c r="L355" s="237"/>
      <c r="M355" s="237"/>
      <c r="N355" s="237"/>
      <c r="O355" s="237"/>
      <c r="P355" s="237"/>
      <c r="Q355" s="237"/>
      <c r="R355" s="237"/>
      <c r="S355" s="237"/>
      <c r="T355" s="237"/>
    </row>
    <row r="356" spans="1:20" s="236" customFormat="1">
      <c r="A356" s="241"/>
      <c r="B356" s="146"/>
      <c r="C356" s="139"/>
      <c r="D356" s="144"/>
      <c r="E356" s="393"/>
      <c r="F356" s="391"/>
      <c r="H356" s="237"/>
      <c r="I356" s="237"/>
      <c r="J356" s="237"/>
      <c r="K356" s="237"/>
      <c r="L356" s="237"/>
      <c r="M356" s="237"/>
      <c r="N356" s="237"/>
      <c r="O356" s="237"/>
      <c r="P356" s="237"/>
      <c r="Q356" s="237"/>
      <c r="R356" s="237"/>
      <c r="S356" s="237"/>
      <c r="T356" s="237"/>
    </row>
    <row r="357" spans="1:20" s="236" customFormat="1">
      <c r="A357" s="241"/>
      <c r="B357" s="146"/>
      <c r="C357" s="139"/>
      <c r="D357" s="144"/>
      <c r="E357" s="393"/>
      <c r="F357" s="391"/>
      <c r="H357" s="237"/>
      <c r="I357" s="237"/>
      <c r="J357" s="237"/>
      <c r="K357" s="237"/>
      <c r="L357" s="237"/>
      <c r="M357" s="237"/>
      <c r="N357" s="237"/>
      <c r="O357" s="237"/>
      <c r="P357" s="237"/>
      <c r="Q357" s="237"/>
      <c r="R357" s="237"/>
      <c r="S357" s="237"/>
      <c r="T357" s="237"/>
    </row>
    <row r="358" spans="1:20" s="236" customFormat="1">
      <c r="A358" s="241"/>
      <c r="B358" s="146"/>
      <c r="C358" s="139"/>
      <c r="D358" s="144"/>
      <c r="E358" s="393"/>
      <c r="F358" s="391"/>
      <c r="H358" s="237"/>
      <c r="I358" s="237"/>
      <c r="J358" s="237"/>
      <c r="K358" s="237"/>
      <c r="L358" s="237"/>
      <c r="M358" s="237"/>
      <c r="N358" s="237"/>
      <c r="O358" s="237"/>
      <c r="P358" s="237"/>
      <c r="Q358" s="237"/>
      <c r="R358" s="237"/>
      <c r="S358" s="237"/>
      <c r="T358" s="237"/>
    </row>
    <row r="359" spans="1:20" s="236" customFormat="1">
      <c r="A359" s="241"/>
      <c r="B359" s="146"/>
      <c r="C359" s="139"/>
      <c r="D359" s="144"/>
      <c r="E359" s="393"/>
      <c r="F359" s="391"/>
      <c r="H359" s="237"/>
      <c r="I359" s="237"/>
      <c r="J359" s="237"/>
      <c r="K359" s="237"/>
      <c r="L359" s="237"/>
      <c r="M359" s="237"/>
      <c r="N359" s="237"/>
      <c r="O359" s="237"/>
      <c r="P359" s="237"/>
      <c r="Q359" s="237"/>
      <c r="R359" s="237"/>
      <c r="S359" s="237"/>
      <c r="T359" s="237"/>
    </row>
    <row r="360" spans="1:20" s="236" customFormat="1">
      <c r="A360" s="241"/>
      <c r="B360" s="146"/>
      <c r="C360" s="139"/>
      <c r="D360" s="144"/>
      <c r="E360" s="393"/>
      <c r="F360" s="391"/>
      <c r="H360" s="237"/>
      <c r="I360" s="237"/>
      <c r="J360" s="237"/>
      <c r="K360" s="237"/>
      <c r="L360" s="237"/>
      <c r="M360" s="237"/>
      <c r="N360" s="237"/>
      <c r="O360" s="237"/>
      <c r="P360" s="237"/>
      <c r="Q360" s="237"/>
      <c r="R360" s="237"/>
      <c r="S360" s="237"/>
      <c r="T360" s="237"/>
    </row>
    <row r="361" spans="1:20" s="236" customFormat="1">
      <c r="A361" s="241"/>
      <c r="B361" s="146"/>
      <c r="C361" s="139"/>
      <c r="D361" s="144"/>
      <c r="E361" s="393"/>
      <c r="F361" s="391"/>
      <c r="H361" s="237"/>
      <c r="I361" s="237"/>
      <c r="J361" s="237"/>
      <c r="K361" s="237"/>
      <c r="L361" s="237"/>
      <c r="M361" s="237"/>
      <c r="N361" s="237"/>
      <c r="O361" s="237"/>
      <c r="P361" s="237"/>
      <c r="Q361" s="237"/>
      <c r="R361" s="237"/>
      <c r="S361" s="237"/>
      <c r="T361" s="237"/>
    </row>
    <row r="362" spans="1:20" s="236" customFormat="1">
      <c r="A362" s="241"/>
      <c r="B362" s="146"/>
      <c r="C362" s="139"/>
      <c r="D362" s="144"/>
      <c r="E362" s="393"/>
      <c r="F362" s="391"/>
      <c r="H362" s="237"/>
      <c r="I362" s="237"/>
      <c r="J362" s="237"/>
      <c r="K362" s="237"/>
      <c r="L362" s="237"/>
      <c r="M362" s="237"/>
      <c r="N362" s="237"/>
      <c r="O362" s="237"/>
      <c r="P362" s="237"/>
      <c r="Q362" s="237"/>
      <c r="R362" s="237"/>
      <c r="S362" s="237"/>
      <c r="T362" s="237"/>
    </row>
    <row r="363" spans="1:20" s="236" customFormat="1">
      <c r="A363" s="241"/>
      <c r="B363" s="146"/>
      <c r="C363" s="139"/>
      <c r="D363" s="144"/>
      <c r="E363" s="393"/>
      <c r="F363" s="391"/>
      <c r="H363" s="237"/>
      <c r="I363" s="237"/>
      <c r="J363" s="237"/>
      <c r="K363" s="237"/>
      <c r="L363" s="237"/>
      <c r="M363" s="237"/>
      <c r="N363" s="237"/>
      <c r="O363" s="237"/>
      <c r="P363" s="237"/>
      <c r="Q363" s="237"/>
      <c r="R363" s="237"/>
      <c r="S363" s="237"/>
      <c r="T363" s="237"/>
    </row>
    <row r="364" spans="1:20" s="236" customFormat="1">
      <c r="A364" s="241"/>
      <c r="B364" s="146"/>
      <c r="C364" s="139"/>
      <c r="D364" s="144"/>
      <c r="E364" s="393"/>
      <c r="F364" s="391"/>
      <c r="H364" s="237"/>
      <c r="I364" s="237"/>
      <c r="J364" s="237"/>
      <c r="K364" s="237"/>
      <c r="L364" s="237"/>
      <c r="M364" s="237"/>
      <c r="N364" s="237"/>
      <c r="O364" s="237"/>
      <c r="P364" s="237"/>
      <c r="Q364" s="237"/>
      <c r="R364" s="237"/>
      <c r="S364" s="237"/>
      <c r="T364" s="237"/>
    </row>
    <row r="365" spans="1:20" s="236" customFormat="1">
      <c r="A365" s="241"/>
      <c r="B365" s="146"/>
      <c r="C365" s="139"/>
      <c r="D365" s="144"/>
      <c r="E365" s="393"/>
      <c r="F365" s="391"/>
      <c r="H365" s="237"/>
      <c r="I365" s="237"/>
      <c r="J365" s="237"/>
      <c r="K365" s="237"/>
      <c r="L365" s="237"/>
      <c r="M365" s="237"/>
      <c r="N365" s="237"/>
      <c r="O365" s="237"/>
      <c r="P365" s="237"/>
      <c r="Q365" s="237"/>
      <c r="R365" s="237"/>
      <c r="S365" s="237"/>
      <c r="T365" s="237"/>
    </row>
    <row r="366" spans="1:20" s="236" customFormat="1">
      <c r="A366" s="241"/>
      <c r="B366" s="146"/>
      <c r="C366" s="139"/>
      <c r="D366" s="144"/>
      <c r="E366" s="393"/>
      <c r="F366" s="391"/>
      <c r="H366" s="237"/>
      <c r="I366" s="237"/>
      <c r="J366" s="237"/>
      <c r="K366" s="237"/>
      <c r="L366" s="237"/>
      <c r="M366" s="237"/>
      <c r="N366" s="237"/>
      <c r="O366" s="237"/>
      <c r="P366" s="237"/>
      <c r="Q366" s="237"/>
      <c r="R366" s="237"/>
      <c r="S366" s="237"/>
      <c r="T366" s="237"/>
    </row>
    <row r="367" spans="1:20" s="236" customFormat="1">
      <c r="A367" s="241"/>
      <c r="B367" s="146"/>
      <c r="C367" s="139"/>
      <c r="D367" s="144"/>
      <c r="E367" s="393"/>
      <c r="F367" s="391"/>
      <c r="H367" s="237"/>
      <c r="I367" s="237"/>
      <c r="J367" s="237"/>
      <c r="K367" s="237"/>
      <c r="L367" s="237"/>
      <c r="M367" s="237"/>
      <c r="N367" s="237"/>
      <c r="O367" s="237"/>
      <c r="P367" s="237"/>
      <c r="Q367" s="237"/>
      <c r="R367" s="237"/>
      <c r="S367" s="237"/>
      <c r="T367" s="237"/>
    </row>
    <row r="368" spans="1:20" s="236" customFormat="1">
      <c r="A368" s="241"/>
      <c r="B368" s="146"/>
      <c r="C368" s="139"/>
      <c r="D368" s="144"/>
      <c r="E368" s="393"/>
      <c r="F368" s="391"/>
      <c r="H368" s="237"/>
      <c r="I368" s="237"/>
      <c r="J368" s="237"/>
      <c r="K368" s="237"/>
      <c r="L368" s="237"/>
      <c r="M368" s="237"/>
      <c r="N368" s="237"/>
      <c r="O368" s="237"/>
      <c r="P368" s="237"/>
      <c r="Q368" s="237"/>
      <c r="R368" s="237"/>
      <c r="S368" s="237"/>
      <c r="T368" s="237"/>
    </row>
    <row r="369" spans="1:20" s="236" customFormat="1">
      <c r="A369" s="241"/>
      <c r="B369" s="146"/>
      <c r="C369" s="139"/>
      <c r="D369" s="144"/>
      <c r="E369" s="393"/>
      <c r="F369" s="391"/>
      <c r="H369" s="237"/>
      <c r="I369" s="237"/>
      <c r="J369" s="237"/>
      <c r="K369" s="237"/>
      <c r="L369" s="237"/>
      <c r="M369" s="237"/>
      <c r="N369" s="237"/>
      <c r="O369" s="237"/>
      <c r="P369" s="237"/>
      <c r="Q369" s="237"/>
      <c r="R369" s="237"/>
      <c r="S369" s="237"/>
      <c r="T369" s="237"/>
    </row>
    <row r="370" spans="1:20" s="236" customFormat="1">
      <c r="A370" s="241"/>
      <c r="B370" s="146"/>
      <c r="C370" s="139"/>
      <c r="D370" s="144"/>
      <c r="E370" s="393"/>
      <c r="F370" s="391"/>
      <c r="H370" s="237"/>
      <c r="I370" s="237"/>
      <c r="J370" s="237"/>
      <c r="K370" s="237"/>
      <c r="L370" s="237"/>
      <c r="M370" s="237"/>
      <c r="N370" s="237"/>
      <c r="O370" s="237"/>
      <c r="P370" s="237"/>
      <c r="Q370" s="237"/>
      <c r="R370" s="237"/>
      <c r="S370" s="237"/>
      <c r="T370" s="237"/>
    </row>
    <row r="371" spans="1:20" s="236" customFormat="1">
      <c r="A371" s="241"/>
      <c r="B371" s="146"/>
      <c r="C371" s="139"/>
      <c r="D371" s="144"/>
      <c r="E371" s="393"/>
      <c r="F371" s="391"/>
      <c r="H371" s="237"/>
      <c r="I371" s="237"/>
      <c r="J371" s="237"/>
      <c r="K371" s="237"/>
      <c r="L371" s="237"/>
      <c r="M371" s="237"/>
      <c r="N371" s="237"/>
      <c r="O371" s="237"/>
      <c r="P371" s="237"/>
      <c r="Q371" s="237"/>
      <c r="R371" s="237"/>
      <c r="S371" s="237"/>
      <c r="T371" s="237"/>
    </row>
    <row r="372" spans="1:20" s="236" customFormat="1">
      <c r="A372" s="241"/>
      <c r="B372" s="146"/>
      <c r="C372" s="139"/>
      <c r="D372" s="144"/>
      <c r="E372" s="393"/>
      <c r="F372" s="391"/>
      <c r="H372" s="237"/>
      <c r="I372" s="237"/>
      <c r="J372" s="237"/>
      <c r="K372" s="237"/>
      <c r="L372" s="237"/>
      <c r="M372" s="237"/>
      <c r="N372" s="237"/>
      <c r="O372" s="237"/>
      <c r="P372" s="237"/>
      <c r="Q372" s="237"/>
      <c r="R372" s="237"/>
      <c r="S372" s="237"/>
      <c r="T372" s="237"/>
    </row>
    <row r="373" spans="1:20" s="236" customFormat="1">
      <c r="A373" s="241"/>
      <c r="B373" s="146"/>
      <c r="C373" s="139"/>
      <c r="D373" s="144"/>
      <c r="E373" s="393"/>
      <c r="F373" s="391"/>
      <c r="H373" s="237"/>
      <c r="I373" s="237"/>
      <c r="J373" s="237"/>
      <c r="K373" s="237"/>
      <c r="L373" s="237"/>
      <c r="M373" s="237"/>
      <c r="N373" s="237"/>
      <c r="O373" s="237"/>
      <c r="P373" s="237"/>
      <c r="Q373" s="237"/>
      <c r="R373" s="237"/>
      <c r="S373" s="237"/>
      <c r="T373" s="237"/>
    </row>
    <row r="374" spans="1:20" s="236" customFormat="1">
      <c r="A374" s="241"/>
      <c r="B374" s="146"/>
      <c r="C374" s="139"/>
      <c r="D374" s="144"/>
      <c r="E374" s="393"/>
      <c r="F374" s="391"/>
      <c r="H374" s="237"/>
      <c r="I374" s="237"/>
      <c r="J374" s="237"/>
      <c r="K374" s="237"/>
      <c r="L374" s="237"/>
      <c r="M374" s="237"/>
      <c r="N374" s="237"/>
      <c r="O374" s="237"/>
      <c r="P374" s="237"/>
      <c r="Q374" s="237"/>
      <c r="R374" s="237"/>
      <c r="S374" s="237"/>
      <c r="T374" s="237"/>
    </row>
    <row r="375" spans="1:20" s="236" customFormat="1">
      <c r="A375" s="241"/>
      <c r="B375" s="146"/>
      <c r="C375" s="139"/>
      <c r="D375" s="144"/>
      <c r="E375" s="393"/>
      <c r="F375" s="391"/>
      <c r="H375" s="237"/>
      <c r="I375" s="237"/>
      <c r="J375" s="237"/>
      <c r="K375" s="237"/>
      <c r="L375" s="237"/>
      <c r="M375" s="237"/>
      <c r="N375" s="237"/>
      <c r="O375" s="237"/>
      <c r="P375" s="237"/>
      <c r="Q375" s="237"/>
      <c r="R375" s="237"/>
      <c r="S375" s="237"/>
      <c r="T375" s="237"/>
    </row>
    <row r="376" spans="1:20" s="236" customFormat="1">
      <c r="A376" s="241"/>
      <c r="B376" s="146"/>
      <c r="C376" s="139"/>
      <c r="D376" s="144"/>
      <c r="E376" s="393"/>
      <c r="F376" s="391"/>
      <c r="H376" s="237"/>
      <c r="I376" s="237"/>
      <c r="J376" s="237"/>
      <c r="K376" s="237"/>
      <c r="L376" s="237"/>
      <c r="M376" s="237"/>
      <c r="N376" s="237"/>
      <c r="O376" s="237"/>
      <c r="P376" s="237"/>
      <c r="Q376" s="237"/>
      <c r="R376" s="237"/>
      <c r="S376" s="237"/>
      <c r="T376" s="237"/>
    </row>
    <row r="377" spans="1:20" s="236" customFormat="1">
      <c r="A377" s="241"/>
      <c r="B377" s="146"/>
      <c r="C377" s="139"/>
      <c r="D377" s="144"/>
      <c r="E377" s="393"/>
      <c r="F377" s="391"/>
      <c r="H377" s="237"/>
      <c r="I377" s="237"/>
      <c r="J377" s="237"/>
      <c r="K377" s="237"/>
      <c r="L377" s="237"/>
      <c r="M377" s="237"/>
      <c r="N377" s="237"/>
      <c r="O377" s="237"/>
      <c r="P377" s="237"/>
      <c r="Q377" s="237"/>
      <c r="R377" s="237"/>
      <c r="S377" s="237"/>
      <c r="T377" s="237"/>
    </row>
    <row r="378" spans="1:20" s="236" customFormat="1">
      <c r="A378" s="241"/>
      <c r="B378" s="146"/>
      <c r="C378" s="139"/>
      <c r="D378" s="144"/>
      <c r="E378" s="393"/>
      <c r="F378" s="391"/>
      <c r="H378" s="237"/>
      <c r="I378" s="237"/>
      <c r="J378" s="237"/>
      <c r="K378" s="237"/>
      <c r="L378" s="237"/>
      <c r="M378" s="237"/>
      <c r="N378" s="237"/>
      <c r="O378" s="237"/>
      <c r="P378" s="237"/>
      <c r="Q378" s="237"/>
      <c r="R378" s="237"/>
      <c r="S378" s="237"/>
      <c r="T378" s="237"/>
    </row>
    <row r="379" spans="1:20" s="236" customFormat="1">
      <c r="A379" s="241"/>
      <c r="B379" s="146"/>
      <c r="C379" s="139"/>
      <c r="D379" s="144"/>
      <c r="E379" s="393"/>
      <c r="F379" s="391"/>
      <c r="H379" s="237"/>
      <c r="I379" s="237"/>
      <c r="J379" s="237"/>
      <c r="K379" s="237"/>
      <c r="L379" s="237"/>
      <c r="M379" s="237"/>
      <c r="N379" s="237"/>
      <c r="O379" s="237"/>
      <c r="P379" s="237"/>
      <c r="Q379" s="237"/>
      <c r="R379" s="237"/>
      <c r="S379" s="237"/>
      <c r="T379" s="237"/>
    </row>
    <row r="380" spans="1:20" s="236" customFormat="1">
      <c r="A380" s="241"/>
      <c r="B380" s="146"/>
      <c r="C380" s="139"/>
      <c r="D380" s="144"/>
      <c r="E380" s="393"/>
      <c r="F380" s="391"/>
      <c r="H380" s="237"/>
      <c r="I380" s="237"/>
      <c r="J380" s="237"/>
      <c r="K380" s="237"/>
      <c r="L380" s="237"/>
      <c r="M380" s="237"/>
      <c r="N380" s="237"/>
      <c r="O380" s="237"/>
      <c r="P380" s="237"/>
      <c r="Q380" s="237"/>
      <c r="R380" s="237"/>
      <c r="S380" s="237"/>
      <c r="T380" s="237"/>
    </row>
    <row r="381" spans="1:20" s="236" customFormat="1">
      <c r="A381" s="241"/>
      <c r="B381" s="146"/>
      <c r="C381" s="139"/>
      <c r="D381" s="144"/>
      <c r="E381" s="393"/>
      <c r="F381" s="391"/>
      <c r="H381" s="237"/>
      <c r="I381" s="237"/>
      <c r="J381" s="237"/>
      <c r="K381" s="237"/>
      <c r="L381" s="237"/>
      <c r="M381" s="237"/>
      <c r="N381" s="237"/>
      <c r="O381" s="237"/>
      <c r="P381" s="237"/>
      <c r="Q381" s="237"/>
      <c r="R381" s="237"/>
      <c r="S381" s="237"/>
      <c r="T381" s="237"/>
    </row>
    <row r="382" spans="1:20" s="236" customFormat="1">
      <c r="A382" s="241"/>
      <c r="B382" s="146"/>
      <c r="C382" s="139"/>
      <c r="D382" s="144"/>
      <c r="E382" s="393"/>
      <c r="F382" s="391"/>
      <c r="H382" s="237"/>
      <c r="I382" s="237"/>
      <c r="J382" s="237"/>
      <c r="K382" s="237"/>
      <c r="L382" s="237"/>
      <c r="M382" s="237"/>
      <c r="N382" s="237"/>
      <c r="O382" s="237"/>
      <c r="P382" s="237"/>
      <c r="Q382" s="237"/>
      <c r="R382" s="237"/>
      <c r="S382" s="237"/>
      <c r="T382" s="237"/>
    </row>
    <row r="383" spans="1:20" s="236" customFormat="1">
      <c r="A383" s="241"/>
      <c r="B383" s="146"/>
      <c r="C383" s="139"/>
      <c r="D383" s="144"/>
      <c r="E383" s="393"/>
      <c r="F383" s="391"/>
      <c r="H383" s="237"/>
      <c r="I383" s="237"/>
      <c r="J383" s="237"/>
      <c r="K383" s="237"/>
      <c r="L383" s="237"/>
      <c r="M383" s="237"/>
      <c r="N383" s="237"/>
      <c r="O383" s="237"/>
      <c r="P383" s="237"/>
      <c r="Q383" s="237"/>
      <c r="R383" s="237"/>
      <c r="S383" s="237"/>
      <c r="T383" s="237"/>
    </row>
    <row r="384" spans="1:20" s="236" customFormat="1">
      <c r="A384" s="241"/>
      <c r="B384" s="146"/>
      <c r="C384" s="139"/>
      <c r="D384" s="144"/>
      <c r="E384" s="393"/>
      <c r="F384" s="391"/>
      <c r="H384" s="237"/>
      <c r="I384" s="237"/>
      <c r="J384" s="237"/>
      <c r="K384" s="237"/>
      <c r="L384" s="237"/>
      <c r="M384" s="237"/>
      <c r="N384" s="237"/>
      <c r="O384" s="237"/>
      <c r="P384" s="237"/>
      <c r="Q384" s="237"/>
      <c r="R384" s="237"/>
      <c r="S384" s="237"/>
      <c r="T384" s="237"/>
    </row>
    <row r="385" spans="1:20" s="236" customFormat="1">
      <c r="A385" s="241"/>
      <c r="B385" s="146"/>
      <c r="C385" s="139"/>
      <c r="D385" s="144"/>
      <c r="E385" s="393"/>
      <c r="F385" s="391"/>
      <c r="H385" s="237"/>
      <c r="I385" s="237"/>
      <c r="J385" s="237"/>
      <c r="K385" s="237"/>
      <c r="L385" s="237"/>
      <c r="M385" s="237"/>
      <c r="N385" s="237"/>
      <c r="O385" s="237"/>
      <c r="P385" s="237"/>
      <c r="Q385" s="237"/>
      <c r="R385" s="237"/>
      <c r="S385" s="237"/>
      <c r="T385" s="237"/>
    </row>
    <row r="386" spans="1:20" s="236" customFormat="1">
      <c r="A386" s="241"/>
      <c r="B386" s="146"/>
      <c r="C386" s="139"/>
      <c r="D386" s="144"/>
      <c r="E386" s="393"/>
      <c r="F386" s="391"/>
      <c r="H386" s="237"/>
      <c r="I386" s="237"/>
      <c r="J386" s="237"/>
      <c r="K386" s="237"/>
      <c r="L386" s="237"/>
      <c r="M386" s="237"/>
      <c r="N386" s="237"/>
      <c r="O386" s="237"/>
      <c r="P386" s="237"/>
      <c r="Q386" s="237"/>
      <c r="R386" s="237"/>
      <c r="S386" s="237"/>
      <c r="T386" s="237"/>
    </row>
    <row r="387" spans="1:20" s="236" customFormat="1">
      <c r="A387" s="241"/>
      <c r="B387" s="146"/>
      <c r="C387" s="139"/>
      <c r="D387" s="144"/>
      <c r="E387" s="393"/>
      <c r="F387" s="391"/>
      <c r="H387" s="237"/>
      <c r="I387" s="237"/>
      <c r="J387" s="237"/>
      <c r="K387" s="237"/>
      <c r="L387" s="237"/>
      <c r="M387" s="237"/>
      <c r="N387" s="237"/>
      <c r="O387" s="237"/>
      <c r="P387" s="237"/>
      <c r="Q387" s="237"/>
      <c r="R387" s="237"/>
      <c r="S387" s="237"/>
      <c r="T387" s="237"/>
    </row>
    <row r="388" spans="1:20" s="236" customFormat="1">
      <c r="A388" s="241"/>
      <c r="B388" s="146"/>
      <c r="C388" s="139"/>
      <c r="D388" s="144"/>
      <c r="E388" s="393"/>
      <c r="F388" s="391"/>
      <c r="H388" s="237"/>
      <c r="I388" s="237"/>
      <c r="J388" s="237"/>
      <c r="K388" s="237"/>
      <c r="L388" s="237"/>
      <c r="M388" s="237"/>
      <c r="N388" s="237"/>
      <c r="O388" s="237"/>
      <c r="P388" s="237"/>
      <c r="Q388" s="237"/>
      <c r="R388" s="237"/>
      <c r="S388" s="237"/>
      <c r="T388" s="237"/>
    </row>
    <row r="389" spans="1:20" s="236" customFormat="1">
      <c r="A389" s="241"/>
      <c r="B389" s="146"/>
      <c r="C389" s="139"/>
      <c r="D389" s="144"/>
      <c r="E389" s="393"/>
      <c r="F389" s="391"/>
      <c r="H389" s="237"/>
      <c r="I389" s="237"/>
      <c r="J389" s="237"/>
      <c r="K389" s="237"/>
      <c r="L389" s="237"/>
      <c r="M389" s="237"/>
      <c r="N389" s="237"/>
      <c r="O389" s="237"/>
      <c r="P389" s="237"/>
      <c r="Q389" s="237"/>
      <c r="R389" s="237"/>
      <c r="S389" s="237"/>
      <c r="T389" s="237"/>
    </row>
    <row r="390" spans="1:20" s="236" customFormat="1">
      <c r="A390" s="241"/>
      <c r="B390" s="146"/>
      <c r="C390" s="139"/>
      <c r="D390" s="144"/>
      <c r="E390" s="393"/>
      <c r="F390" s="391"/>
      <c r="H390" s="237"/>
      <c r="I390" s="237"/>
      <c r="J390" s="237"/>
      <c r="K390" s="237"/>
      <c r="L390" s="237"/>
      <c r="M390" s="237"/>
      <c r="N390" s="237"/>
      <c r="O390" s="237"/>
      <c r="P390" s="237"/>
      <c r="Q390" s="237"/>
      <c r="R390" s="237"/>
      <c r="S390" s="237"/>
      <c r="T390" s="237"/>
    </row>
    <row r="391" spans="1:20" s="236" customFormat="1">
      <c r="A391" s="241"/>
      <c r="B391" s="146"/>
      <c r="C391" s="139"/>
      <c r="D391" s="144"/>
      <c r="E391" s="393"/>
      <c r="F391" s="391"/>
      <c r="H391" s="237"/>
      <c r="I391" s="237"/>
      <c r="J391" s="237"/>
      <c r="K391" s="237"/>
      <c r="L391" s="237"/>
      <c r="M391" s="237"/>
      <c r="N391" s="237"/>
      <c r="O391" s="237"/>
      <c r="P391" s="237"/>
      <c r="Q391" s="237"/>
      <c r="R391" s="237"/>
      <c r="S391" s="237"/>
      <c r="T391" s="237"/>
    </row>
    <row r="392" spans="1:20" s="236" customFormat="1">
      <c r="A392" s="241"/>
      <c r="B392" s="146"/>
      <c r="C392" s="139"/>
      <c r="D392" s="144"/>
      <c r="E392" s="393"/>
      <c r="F392" s="391"/>
      <c r="H392" s="237"/>
      <c r="I392" s="237"/>
      <c r="J392" s="237"/>
      <c r="K392" s="237"/>
      <c r="L392" s="237"/>
      <c r="M392" s="237"/>
      <c r="N392" s="237"/>
      <c r="O392" s="237"/>
      <c r="P392" s="237"/>
      <c r="Q392" s="237"/>
      <c r="R392" s="237"/>
      <c r="S392" s="237"/>
      <c r="T392" s="237"/>
    </row>
    <row r="393" spans="1:20" s="236" customFormat="1">
      <c r="A393" s="241"/>
      <c r="B393" s="146"/>
      <c r="C393" s="139"/>
      <c r="D393" s="144"/>
      <c r="E393" s="393"/>
      <c r="F393" s="391"/>
      <c r="H393" s="237"/>
      <c r="I393" s="237"/>
      <c r="J393" s="237"/>
      <c r="K393" s="237"/>
      <c r="L393" s="237"/>
      <c r="M393" s="237"/>
      <c r="N393" s="237"/>
      <c r="O393" s="237"/>
      <c r="P393" s="237"/>
      <c r="Q393" s="237"/>
      <c r="R393" s="237"/>
      <c r="S393" s="237"/>
      <c r="T393" s="237"/>
    </row>
    <row r="394" spans="1:20" s="236" customFormat="1">
      <c r="A394" s="241"/>
      <c r="B394" s="146"/>
      <c r="C394" s="139"/>
      <c r="D394" s="144"/>
      <c r="E394" s="393"/>
      <c r="F394" s="391"/>
      <c r="H394" s="237"/>
      <c r="I394" s="237"/>
      <c r="J394" s="237"/>
      <c r="K394" s="237"/>
      <c r="L394" s="237"/>
      <c r="M394" s="237"/>
      <c r="N394" s="237"/>
      <c r="O394" s="237"/>
      <c r="P394" s="237"/>
      <c r="Q394" s="237"/>
      <c r="R394" s="237"/>
      <c r="S394" s="237"/>
      <c r="T394" s="237"/>
    </row>
    <row r="395" spans="1:20" s="236" customFormat="1">
      <c r="A395" s="241"/>
      <c r="B395" s="146"/>
      <c r="C395" s="139"/>
      <c r="D395" s="144"/>
      <c r="E395" s="393"/>
      <c r="F395" s="391"/>
      <c r="H395" s="237"/>
      <c r="I395" s="237"/>
      <c r="J395" s="237"/>
      <c r="K395" s="237"/>
      <c r="L395" s="237"/>
      <c r="M395" s="237"/>
      <c r="N395" s="237"/>
      <c r="O395" s="237"/>
      <c r="P395" s="237"/>
      <c r="Q395" s="237"/>
      <c r="R395" s="237"/>
      <c r="S395" s="237"/>
      <c r="T395" s="237"/>
    </row>
    <row r="396" spans="1:20" s="236" customFormat="1">
      <c r="A396" s="241"/>
      <c r="B396" s="146"/>
      <c r="C396" s="139"/>
      <c r="D396" s="144"/>
      <c r="E396" s="393"/>
      <c r="F396" s="391"/>
      <c r="H396" s="237"/>
      <c r="I396" s="237"/>
      <c r="J396" s="237"/>
      <c r="K396" s="237"/>
      <c r="L396" s="237"/>
      <c r="M396" s="237"/>
      <c r="N396" s="237"/>
      <c r="O396" s="237"/>
      <c r="P396" s="237"/>
      <c r="Q396" s="237"/>
      <c r="R396" s="237"/>
      <c r="S396" s="237"/>
      <c r="T396" s="237"/>
    </row>
    <row r="397" spans="1:20" s="236" customFormat="1">
      <c r="A397" s="241"/>
      <c r="B397" s="146"/>
      <c r="C397" s="139"/>
      <c r="D397" s="144"/>
      <c r="E397" s="393"/>
      <c r="F397" s="391"/>
      <c r="H397" s="237"/>
      <c r="I397" s="237"/>
      <c r="J397" s="237"/>
      <c r="K397" s="237"/>
      <c r="L397" s="237"/>
      <c r="M397" s="237"/>
      <c r="N397" s="237"/>
      <c r="O397" s="237"/>
      <c r="P397" s="237"/>
      <c r="Q397" s="237"/>
      <c r="R397" s="237"/>
      <c r="S397" s="237"/>
      <c r="T397" s="237"/>
    </row>
    <row r="398" spans="1:20" s="236" customFormat="1">
      <c r="A398" s="241"/>
      <c r="B398" s="146"/>
      <c r="C398" s="139"/>
      <c r="D398" s="144"/>
      <c r="E398" s="393"/>
      <c r="F398" s="391"/>
      <c r="H398" s="237"/>
      <c r="I398" s="237"/>
      <c r="J398" s="237"/>
      <c r="K398" s="237"/>
      <c r="L398" s="237"/>
      <c r="M398" s="237"/>
      <c r="N398" s="237"/>
      <c r="O398" s="237"/>
      <c r="P398" s="237"/>
      <c r="Q398" s="237"/>
      <c r="R398" s="237"/>
      <c r="S398" s="237"/>
      <c r="T398" s="237"/>
    </row>
    <row r="399" spans="1:20" s="236" customFormat="1">
      <c r="A399" s="241"/>
      <c r="B399" s="146"/>
      <c r="C399" s="139"/>
      <c r="D399" s="144"/>
      <c r="E399" s="393"/>
      <c r="F399" s="391"/>
      <c r="H399" s="237"/>
      <c r="I399" s="237"/>
      <c r="J399" s="237"/>
      <c r="K399" s="237"/>
      <c r="L399" s="237"/>
      <c r="M399" s="237"/>
      <c r="N399" s="237"/>
      <c r="O399" s="237"/>
      <c r="P399" s="237"/>
      <c r="Q399" s="237"/>
      <c r="R399" s="237"/>
      <c r="S399" s="237"/>
      <c r="T399" s="237"/>
    </row>
    <row r="400" spans="1:20" s="236" customFormat="1">
      <c r="A400" s="241"/>
      <c r="B400" s="146"/>
      <c r="C400" s="139"/>
      <c r="D400" s="144"/>
      <c r="E400" s="393"/>
      <c r="F400" s="391"/>
      <c r="H400" s="237"/>
      <c r="I400" s="237"/>
      <c r="J400" s="237"/>
      <c r="K400" s="237"/>
      <c r="L400" s="237"/>
      <c r="M400" s="237"/>
      <c r="N400" s="237"/>
      <c r="O400" s="237"/>
      <c r="P400" s="237"/>
      <c r="Q400" s="237"/>
      <c r="R400" s="237"/>
      <c r="S400" s="237"/>
      <c r="T400" s="237"/>
    </row>
    <row r="401" spans="1:20" s="236" customFormat="1">
      <c r="A401" s="241"/>
      <c r="B401" s="146"/>
      <c r="C401" s="139"/>
      <c r="D401" s="144"/>
      <c r="E401" s="393"/>
      <c r="F401" s="391"/>
      <c r="H401" s="237"/>
      <c r="I401" s="237"/>
      <c r="J401" s="237"/>
      <c r="K401" s="237"/>
      <c r="L401" s="237"/>
      <c r="M401" s="237"/>
      <c r="N401" s="237"/>
      <c r="O401" s="237"/>
      <c r="P401" s="237"/>
      <c r="Q401" s="237"/>
      <c r="R401" s="237"/>
      <c r="S401" s="237"/>
      <c r="T401" s="237"/>
    </row>
    <row r="402" spans="1:20" s="236" customFormat="1">
      <c r="A402" s="241"/>
      <c r="B402" s="146"/>
      <c r="C402" s="139"/>
      <c r="D402" s="144"/>
      <c r="E402" s="393"/>
      <c r="F402" s="391"/>
      <c r="H402" s="237"/>
      <c r="I402" s="237"/>
      <c r="J402" s="237"/>
      <c r="K402" s="237"/>
      <c r="L402" s="237"/>
      <c r="M402" s="237"/>
      <c r="N402" s="237"/>
      <c r="O402" s="237"/>
      <c r="P402" s="237"/>
      <c r="Q402" s="237"/>
      <c r="R402" s="237"/>
      <c r="S402" s="237"/>
      <c r="T402" s="237"/>
    </row>
    <row r="403" spans="1:20" s="236" customFormat="1">
      <c r="A403" s="241"/>
      <c r="B403" s="146"/>
      <c r="C403" s="139"/>
      <c r="D403" s="144"/>
      <c r="E403" s="393"/>
      <c r="F403" s="391"/>
      <c r="H403" s="237"/>
      <c r="I403" s="237"/>
      <c r="J403" s="237"/>
      <c r="K403" s="237"/>
      <c r="L403" s="237"/>
      <c r="M403" s="237"/>
      <c r="N403" s="237"/>
      <c r="O403" s="237"/>
      <c r="P403" s="237"/>
      <c r="Q403" s="237"/>
      <c r="R403" s="237"/>
      <c r="S403" s="237"/>
      <c r="T403" s="237"/>
    </row>
    <row r="404" spans="1:20" s="236" customFormat="1">
      <c r="A404" s="241"/>
      <c r="B404" s="146"/>
      <c r="C404" s="139"/>
      <c r="D404" s="144"/>
      <c r="E404" s="393"/>
      <c r="F404" s="391"/>
      <c r="H404" s="237"/>
      <c r="I404" s="237"/>
      <c r="J404" s="237"/>
      <c r="K404" s="237"/>
      <c r="L404" s="237"/>
      <c r="M404" s="237"/>
      <c r="N404" s="237"/>
      <c r="O404" s="237"/>
      <c r="P404" s="237"/>
      <c r="Q404" s="237"/>
      <c r="R404" s="237"/>
      <c r="S404" s="237"/>
      <c r="T404" s="237"/>
    </row>
    <row r="405" spans="1:20" s="236" customFormat="1">
      <c r="A405" s="241"/>
      <c r="B405" s="146"/>
      <c r="C405" s="139"/>
      <c r="D405" s="144"/>
      <c r="E405" s="393"/>
      <c r="F405" s="391"/>
      <c r="H405" s="237"/>
      <c r="I405" s="237"/>
      <c r="J405" s="237"/>
      <c r="K405" s="237"/>
      <c r="L405" s="237"/>
      <c r="M405" s="237"/>
      <c r="N405" s="237"/>
      <c r="O405" s="237"/>
      <c r="P405" s="237"/>
      <c r="Q405" s="237"/>
      <c r="R405" s="237"/>
      <c r="S405" s="237"/>
      <c r="T405" s="237"/>
    </row>
    <row r="406" spans="1:20" s="236" customFormat="1">
      <c r="A406" s="241"/>
      <c r="B406" s="146"/>
      <c r="C406" s="139"/>
      <c r="D406" s="144"/>
      <c r="E406" s="393"/>
      <c r="F406" s="391"/>
      <c r="H406" s="237"/>
      <c r="I406" s="237"/>
      <c r="J406" s="237"/>
      <c r="K406" s="237"/>
      <c r="L406" s="237"/>
      <c r="M406" s="237"/>
      <c r="N406" s="237"/>
      <c r="O406" s="237"/>
      <c r="P406" s="237"/>
      <c r="Q406" s="237"/>
      <c r="R406" s="237"/>
      <c r="S406" s="237"/>
      <c r="T406" s="237"/>
    </row>
    <row r="407" spans="1:20" s="236" customFormat="1">
      <c r="A407" s="241"/>
      <c r="B407" s="146"/>
      <c r="C407" s="139"/>
      <c r="D407" s="144"/>
      <c r="E407" s="393"/>
      <c r="F407" s="391"/>
      <c r="H407" s="237"/>
      <c r="I407" s="237"/>
      <c r="J407" s="237"/>
      <c r="K407" s="237"/>
      <c r="L407" s="237"/>
      <c r="M407" s="237"/>
      <c r="N407" s="237"/>
      <c r="O407" s="237"/>
      <c r="P407" s="237"/>
      <c r="Q407" s="237"/>
      <c r="R407" s="237"/>
      <c r="S407" s="237"/>
      <c r="T407" s="237"/>
    </row>
    <row r="408" spans="1:20" s="236" customFormat="1">
      <c r="A408" s="241"/>
      <c r="B408" s="146"/>
      <c r="C408" s="139"/>
      <c r="D408" s="144"/>
      <c r="E408" s="393"/>
      <c r="F408" s="391"/>
      <c r="H408" s="237"/>
      <c r="I408" s="237"/>
      <c r="J408" s="237"/>
      <c r="K408" s="237"/>
      <c r="L408" s="237"/>
      <c r="M408" s="237"/>
      <c r="N408" s="237"/>
      <c r="O408" s="237"/>
      <c r="P408" s="237"/>
      <c r="Q408" s="237"/>
      <c r="R408" s="237"/>
      <c r="S408" s="237"/>
      <c r="T408" s="237"/>
    </row>
    <row r="409" spans="1:20" s="236" customFormat="1">
      <c r="A409" s="241"/>
      <c r="B409" s="146"/>
      <c r="C409" s="139"/>
      <c r="D409" s="144"/>
      <c r="E409" s="393"/>
      <c r="F409" s="391"/>
      <c r="H409" s="237"/>
      <c r="I409" s="237"/>
      <c r="J409" s="237"/>
      <c r="K409" s="237"/>
      <c r="L409" s="237"/>
      <c r="M409" s="237"/>
      <c r="N409" s="237"/>
      <c r="O409" s="237"/>
      <c r="P409" s="237"/>
      <c r="Q409" s="237"/>
      <c r="R409" s="237"/>
      <c r="S409" s="237"/>
      <c r="T409" s="237"/>
    </row>
    <row r="410" spans="1:20" s="236" customFormat="1">
      <c r="A410" s="241"/>
      <c r="B410" s="146"/>
      <c r="C410" s="139"/>
      <c r="D410" s="144"/>
      <c r="E410" s="393"/>
      <c r="F410" s="391"/>
      <c r="H410" s="237"/>
      <c r="I410" s="237"/>
      <c r="J410" s="237"/>
      <c r="K410" s="237"/>
      <c r="L410" s="237"/>
      <c r="M410" s="237"/>
      <c r="N410" s="237"/>
      <c r="O410" s="237"/>
      <c r="P410" s="237"/>
      <c r="Q410" s="237"/>
      <c r="R410" s="237"/>
      <c r="S410" s="237"/>
      <c r="T410" s="237"/>
    </row>
    <row r="411" spans="1:20" s="236" customFormat="1">
      <c r="A411" s="241"/>
      <c r="B411" s="146"/>
      <c r="C411" s="139"/>
      <c r="D411" s="144"/>
      <c r="E411" s="393"/>
      <c r="F411" s="391"/>
      <c r="H411" s="237"/>
      <c r="I411" s="237"/>
      <c r="J411" s="237"/>
      <c r="K411" s="237"/>
      <c r="L411" s="237"/>
      <c r="M411" s="237"/>
      <c r="N411" s="237"/>
      <c r="O411" s="237"/>
      <c r="P411" s="237"/>
      <c r="Q411" s="237"/>
      <c r="R411" s="237"/>
      <c r="S411" s="237"/>
      <c r="T411" s="237"/>
    </row>
    <row r="412" spans="1:20" s="236" customFormat="1">
      <c r="A412" s="241"/>
      <c r="B412" s="146"/>
      <c r="C412" s="139"/>
      <c r="D412" s="144"/>
      <c r="E412" s="393"/>
      <c r="F412" s="391"/>
      <c r="H412" s="237"/>
      <c r="I412" s="237"/>
      <c r="J412" s="237"/>
      <c r="K412" s="237"/>
      <c r="L412" s="237"/>
      <c r="M412" s="237"/>
      <c r="N412" s="237"/>
      <c r="O412" s="237"/>
      <c r="P412" s="237"/>
      <c r="Q412" s="237"/>
      <c r="R412" s="237"/>
      <c r="S412" s="237"/>
      <c r="T412" s="237"/>
    </row>
    <row r="413" spans="1:20" s="236" customFormat="1">
      <c r="A413" s="241"/>
      <c r="B413" s="146"/>
      <c r="C413" s="139"/>
      <c r="D413" s="144"/>
      <c r="E413" s="393"/>
      <c r="F413" s="391"/>
      <c r="H413" s="237"/>
      <c r="I413" s="237"/>
      <c r="J413" s="237"/>
      <c r="K413" s="237"/>
      <c r="L413" s="237"/>
      <c r="M413" s="237"/>
      <c r="N413" s="237"/>
      <c r="O413" s="237"/>
      <c r="P413" s="237"/>
      <c r="Q413" s="237"/>
      <c r="R413" s="237"/>
      <c r="S413" s="237"/>
      <c r="T413" s="237"/>
    </row>
    <row r="414" spans="1:20" s="236" customFormat="1">
      <c r="A414" s="241"/>
      <c r="B414" s="146"/>
      <c r="C414" s="139"/>
      <c r="D414" s="144"/>
      <c r="E414" s="393"/>
      <c r="F414" s="391"/>
      <c r="H414" s="237"/>
      <c r="I414" s="237"/>
      <c r="J414" s="237"/>
      <c r="K414" s="237"/>
      <c r="L414" s="237"/>
      <c r="M414" s="237"/>
      <c r="N414" s="237"/>
      <c r="O414" s="237"/>
      <c r="P414" s="237"/>
      <c r="Q414" s="237"/>
      <c r="R414" s="237"/>
      <c r="S414" s="237"/>
      <c r="T414" s="237"/>
    </row>
    <row r="415" spans="1:20" s="236" customFormat="1">
      <c r="A415" s="241"/>
      <c r="B415" s="146"/>
      <c r="C415" s="139"/>
      <c r="D415" s="144"/>
      <c r="E415" s="393"/>
      <c r="F415" s="391"/>
      <c r="H415" s="237"/>
      <c r="I415" s="237"/>
      <c r="J415" s="237"/>
      <c r="K415" s="237"/>
      <c r="L415" s="237"/>
      <c r="M415" s="237"/>
      <c r="N415" s="237"/>
      <c r="O415" s="237"/>
      <c r="P415" s="237"/>
      <c r="Q415" s="237"/>
      <c r="R415" s="237"/>
      <c r="S415" s="237"/>
      <c r="T415" s="237"/>
    </row>
    <row r="416" spans="1:20" s="236" customFormat="1">
      <c r="A416" s="241"/>
      <c r="B416" s="146"/>
      <c r="C416" s="139"/>
      <c r="D416" s="144"/>
      <c r="E416" s="393"/>
      <c r="F416" s="391"/>
      <c r="H416" s="237"/>
      <c r="I416" s="237"/>
      <c r="J416" s="237"/>
      <c r="K416" s="237"/>
      <c r="L416" s="237"/>
      <c r="M416" s="237"/>
      <c r="N416" s="237"/>
      <c r="O416" s="237"/>
      <c r="P416" s="237"/>
      <c r="Q416" s="237"/>
      <c r="R416" s="237"/>
      <c r="S416" s="237"/>
      <c r="T416" s="237"/>
    </row>
    <row r="417" spans="1:20" s="236" customFormat="1">
      <c r="A417" s="241"/>
      <c r="B417" s="146"/>
      <c r="C417" s="139"/>
      <c r="D417" s="144"/>
      <c r="E417" s="393"/>
      <c r="F417" s="391"/>
      <c r="H417" s="237"/>
      <c r="I417" s="237"/>
      <c r="J417" s="237"/>
      <c r="K417" s="237"/>
      <c r="L417" s="237"/>
      <c r="M417" s="237"/>
      <c r="N417" s="237"/>
      <c r="O417" s="237"/>
      <c r="P417" s="237"/>
      <c r="Q417" s="237"/>
      <c r="R417" s="237"/>
      <c r="S417" s="237"/>
      <c r="T417" s="237"/>
    </row>
    <row r="418" spans="1:20" s="236" customFormat="1">
      <c r="A418" s="241"/>
      <c r="B418" s="146"/>
      <c r="C418" s="139"/>
      <c r="D418" s="144"/>
      <c r="E418" s="393"/>
      <c r="F418" s="391"/>
      <c r="H418" s="237"/>
      <c r="I418" s="237"/>
      <c r="J418" s="237"/>
      <c r="K418" s="237"/>
      <c r="L418" s="237"/>
      <c r="M418" s="237"/>
      <c r="N418" s="237"/>
      <c r="O418" s="237"/>
      <c r="P418" s="237"/>
      <c r="Q418" s="237"/>
      <c r="R418" s="237"/>
      <c r="S418" s="237"/>
      <c r="T418" s="237"/>
    </row>
    <row r="419" spans="1:20" s="236" customFormat="1">
      <c r="A419" s="241"/>
      <c r="B419" s="146"/>
      <c r="C419" s="139"/>
      <c r="D419" s="144"/>
      <c r="E419" s="393"/>
      <c r="F419" s="391"/>
      <c r="H419" s="237"/>
      <c r="I419" s="237"/>
      <c r="J419" s="237"/>
      <c r="K419" s="237"/>
      <c r="L419" s="237"/>
      <c r="M419" s="237"/>
      <c r="N419" s="237"/>
      <c r="O419" s="237"/>
      <c r="P419" s="237"/>
      <c r="Q419" s="237"/>
      <c r="R419" s="237"/>
      <c r="S419" s="237"/>
      <c r="T419" s="237"/>
    </row>
    <row r="420" spans="1:20" s="236" customFormat="1">
      <c r="A420" s="241"/>
      <c r="B420" s="146"/>
      <c r="C420" s="139"/>
      <c r="D420" s="144"/>
      <c r="E420" s="393"/>
      <c r="F420" s="391"/>
      <c r="H420" s="237"/>
      <c r="I420" s="237"/>
      <c r="J420" s="237"/>
      <c r="K420" s="237"/>
      <c r="L420" s="237"/>
      <c r="M420" s="237"/>
      <c r="N420" s="237"/>
      <c r="O420" s="237"/>
      <c r="P420" s="237"/>
      <c r="Q420" s="237"/>
      <c r="R420" s="237"/>
      <c r="S420" s="237"/>
      <c r="T420" s="237"/>
    </row>
    <row r="421" spans="1:20" s="236" customFormat="1">
      <c r="A421" s="241"/>
      <c r="B421" s="146"/>
      <c r="C421" s="139"/>
      <c r="D421" s="144"/>
      <c r="E421" s="393"/>
      <c r="F421" s="391"/>
      <c r="H421" s="237"/>
      <c r="I421" s="237"/>
      <c r="J421" s="237"/>
      <c r="K421" s="237"/>
      <c r="L421" s="237"/>
      <c r="M421" s="237"/>
      <c r="N421" s="237"/>
      <c r="O421" s="237"/>
      <c r="P421" s="237"/>
      <c r="Q421" s="237"/>
      <c r="R421" s="237"/>
      <c r="S421" s="237"/>
      <c r="T421" s="237"/>
    </row>
    <row r="422" spans="1:20" s="236" customFormat="1">
      <c r="A422" s="241"/>
      <c r="B422" s="146"/>
      <c r="C422" s="139"/>
      <c r="D422" s="144"/>
      <c r="E422" s="393"/>
      <c r="F422" s="391"/>
      <c r="H422" s="237"/>
      <c r="I422" s="237"/>
      <c r="J422" s="237"/>
      <c r="K422" s="237"/>
      <c r="L422" s="237"/>
      <c r="M422" s="237"/>
      <c r="N422" s="237"/>
      <c r="O422" s="237"/>
      <c r="P422" s="237"/>
      <c r="Q422" s="237"/>
      <c r="R422" s="237"/>
      <c r="S422" s="237"/>
      <c r="T422" s="237"/>
    </row>
    <row r="423" spans="1:20" s="236" customFormat="1">
      <c r="A423" s="241"/>
      <c r="B423" s="146"/>
      <c r="C423" s="139"/>
      <c r="D423" s="144"/>
      <c r="E423" s="393"/>
      <c r="F423" s="391"/>
      <c r="H423" s="237"/>
      <c r="I423" s="237"/>
      <c r="J423" s="237"/>
      <c r="K423" s="237"/>
      <c r="L423" s="237"/>
      <c r="M423" s="237"/>
      <c r="N423" s="237"/>
      <c r="O423" s="237"/>
      <c r="P423" s="237"/>
      <c r="Q423" s="237"/>
      <c r="R423" s="237"/>
      <c r="S423" s="237"/>
      <c r="T423" s="237"/>
    </row>
    <row r="424" spans="1:20" s="236" customFormat="1">
      <c r="A424" s="241"/>
      <c r="B424" s="146"/>
      <c r="C424" s="139"/>
      <c r="D424" s="144"/>
      <c r="E424" s="393"/>
      <c r="F424" s="391"/>
      <c r="H424" s="237"/>
      <c r="I424" s="237"/>
      <c r="J424" s="237"/>
      <c r="K424" s="237"/>
      <c r="L424" s="237"/>
      <c r="M424" s="237"/>
      <c r="N424" s="237"/>
      <c r="O424" s="237"/>
      <c r="P424" s="237"/>
      <c r="Q424" s="237"/>
      <c r="R424" s="237"/>
      <c r="S424" s="237"/>
      <c r="T424" s="237"/>
    </row>
    <row r="425" spans="1:20" s="236" customFormat="1">
      <c r="A425" s="241"/>
      <c r="B425" s="146"/>
      <c r="C425" s="139"/>
      <c r="D425" s="144"/>
      <c r="E425" s="393"/>
      <c r="F425" s="391"/>
      <c r="H425" s="237"/>
      <c r="I425" s="237"/>
      <c r="J425" s="237"/>
      <c r="K425" s="237"/>
      <c r="L425" s="237"/>
      <c r="M425" s="237"/>
      <c r="N425" s="237"/>
      <c r="O425" s="237"/>
      <c r="P425" s="237"/>
      <c r="Q425" s="237"/>
      <c r="R425" s="237"/>
      <c r="S425" s="237"/>
      <c r="T425" s="237"/>
    </row>
    <row r="426" spans="1:20" s="236" customFormat="1">
      <c r="A426" s="241"/>
      <c r="B426" s="146"/>
      <c r="C426" s="139"/>
      <c r="D426" s="144"/>
      <c r="E426" s="393"/>
      <c r="F426" s="391"/>
      <c r="H426" s="237"/>
      <c r="I426" s="237"/>
      <c r="J426" s="237"/>
      <c r="K426" s="237"/>
      <c r="L426" s="237"/>
      <c r="M426" s="237"/>
      <c r="N426" s="237"/>
      <c r="O426" s="237"/>
      <c r="P426" s="237"/>
      <c r="Q426" s="237"/>
      <c r="R426" s="237"/>
      <c r="S426" s="237"/>
      <c r="T426" s="237"/>
    </row>
    <row r="427" spans="1:20" s="236" customFormat="1">
      <c r="A427" s="241"/>
      <c r="B427" s="146"/>
      <c r="C427" s="139"/>
      <c r="D427" s="144"/>
      <c r="E427" s="393"/>
      <c r="F427" s="391"/>
      <c r="H427" s="237"/>
      <c r="I427" s="237"/>
      <c r="J427" s="237"/>
      <c r="K427" s="237"/>
      <c r="L427" s="237"/>
      <c r="M427" s="237"/>
      <c r="N427" s="237"/>
      <c r="O427" s="237"/>
      <c r="P427" s="237"/>
      <c r="Q427" s="237"/>
      <c r="R427" s="237"/>
      <c r="S427" s="237"/>
      <c r="T427" s="237"/>
    </row>
    <row r="428" spans="1:20" s="236" customFormat="1">
      <c r="A428" s="241"/>
      <c r="B428" s="146"/>
      <c r="C428" s="139"/>
      <c r="D428" s="144"/>
      <c r="E428" s="393"/>
      <c r="F428" s="391"/>
      <c r="H428" s="237"/>
      <c r="I428" s="237"/>
      <c r="J428" s="237"/>
      <c r="K428" s="237"/>
      <c r="L428" s="237"/>
      <c r="M428" s="237"/>
      <c r="N428" s="237"/>
      <c r="O428" s="237"/>
      <c r="P428" s="237"/>
      <c r="Q428" s="237"/>
      <c r="R428" s="237"/>
      <c r="S428" s="237"/>
      <c r="T428" s="237"/>
    </row>
    <row r="429" spans="1:20" s="236" customFormat="1">
      <c r="A429" s="241"/>
      <c r="B429" s="146"/>
      <c r="C429" s="139"/>
      <c r="D429" s="144"/>
      <c r="E429" s="393"/>
      <c r="F429" s="391"/>
      <c r="H429" s="237"/>
      <c r="I429" s="237"/>
      <c r="J429" s="237"/>
      <c r="K429" s="237"/>
      <c r="L429" s="237"/>
      <c r="M429" s="237"/>
      <c r="N429" s="237"/>
      <c r="O429" s="237"/>
      <c r="P429" s="237"/>
      <c r="Q429" s="237"/>
      <c r="R429" s="237"/>
      <c r="S429" s="237"/>
      <c r="T429" s="237"/>
    </row>
    <row r="430" spans="1:20" s="236" customFormat="1">
      <c r="A430" s="241"/>
      <c r="B430" s="146"/>
      <c r="C430" s="139"/>
      <c r="D430" s="144"/>
      <c r="E430" s="393"/>
      <c r="F430" s="391"/>
      <c r="H430" s="237"/>
      <c r="I430" s="237"/>
      <c r="J430" s="237"/>
      <c r="K430" s="237"/>
      <c r="L430" s="237"/>
      <c r="M430" s="237"/>
      <c r="N430" s="237"/>
      <c r="O430" s="237"/>
      <c r="P430" s="237"/>
      <c r="Q430" s="237"/>
      <c r="R430" s="237"/>
      <c r="S430" s="237"/>
      <c r="T430" s="237"/>
    </row>
    <row r="431" spans="1:20" s="236" customFormat="1">
      <c r="A431" s="241"/>
      <c r="B431" s="146"/>
      <c r="C431" s="139"/>
      <c r="D431" s="144"/>
      <c r="E431" s="393"/>
      <c r="F431" s="391"/>
      <c r="H431" s="237"/>
      <c r="I431" s="237"/>
      <c r="J431" s="237"/>
      <c r="K431" s="237"/>
      <c r="L431" s="237"/>
      <c r="M431" s="237"/>
      <c r="N431" s="237"/>
      <c r="O431" s="237"/>
      <c r="P431" s="237"/>
      <c r="Q431" s="237"/>
      <c r="R431" s="237"/>
      <c r="S431" s="237"/>
      <c r="T431" s="237"/>
    </row>
    <row r="432" spans="1:20" s="236" customFormat="1">
      <c r="A432" s="241"/>
      <c r="B432" s="146"/>
      <c r="C432" s="139"/>
      <c r="D432" s="144"/>
      <c r="E432" s="393"/>
      <c r="F432" s="391"/>
      <c r="H432" s="237"/>
      <c r="I432" s="237"/>
      <c r="J432" s="237"/>
      <c r="K432" s="237"/>
      <c r="L432" s="237"/>
      <c r="M432" s="237"/>
      <c r="N432" s="237"/>
      <c r="O432" s="237"/>
      <c r="P432" s="237"/>
      <c r="Q432" s="237"/>
      <c r="R432" s="237"/>
      <c r="S432" s="237"/>
      <c r="T432" s="237"/>
    </row>
    <row r="433" spans="1:20" s="236" customFormat="1">
      <c r="A433" s="241"/>
      <c r="B433" s="146"/>
      <c r="C433" s="139"/>
      <c r="D433" s="144"/>
      <c r="E433" s="393"/>
      <c r="F433" s="391"/>
      <c r="H433" s="237"/>
      <c r="I433" s="237"/>
      <c r="J433" s="237"/>
      <c r="K433" s="237"/>
      <c r="L433" s="237"/>
      <c r="M433" s="237"/>
      <c r="N433" s="237"/>
      <c r="O433" s="237"/>
      <c r="P433" s="237"/>
      <c r="Q433" s="237"/>
      <c r="R433" s="237"/>
      <c r="S433" s="237"/>
      <c r="T433" s="237"/>
    </row>
    <row r="434" spans="1:20" s="236" customFormat="1">
      <c r="A434" s="241"/>
      <c r="B434" s="146"/>
      <c r="C434" s="139"/>
      <c r="D434" s="144"/>
      <c r="E434" s="393"/>
      <c r="F434" s="391"/>
      <c r="H434" s="237"/>
      <c r="I434" s="237"/>
      <c r="J434" s="237"/>
      <c r="K434" s="237"/>
      <c r="L434" s="237"/>
      <c r="M434" s="237"/>
      <c r="N434" s="237"/>
      <c r="O434" s="237"/>
      <c r="P434" s="237"/>
      <c r="Q434" s="237"/>
      <c r="R434" s="237"/>
      <c r="S434" s="237"/>
      <c r="T434" s="237"/>
    </row>
    <row r="435" spans="1:20" s="236" customFormat="1">
      <c r="A435" s="241"/>
      <c r="B435" s="146"/>
      <c r="C435" s="139"/>
      <c r="D435" s="144"/>
      <c r="E435" s="393"/>
      <c r="F435" s="391"/>
      <c r="H435" s="237"/>
      <c r="I435" s="237"/>
      <c r="J435" s="237"/>
      <c r="K435" s="237"/>
      <c r="L435" s="237"/>
      <c r="M435" s="237"/>
      <c r="N435" s="237"/>
      <c r="O435" s="237"/>
      <c r="P435" s="237"/>
      <c r="Q435" s="237"/>
      <c r="R435" s="237"/>
      <c r="S435" s="237"/>
      <c r="T435" s="237"/>
    </row>
    <row r="436" spans="1:20" s="236" customFormat="1">
      <c r="A436" s="241"/>
      <c r="B436" s="146"/>
      <c r="C436" s="139"/>
      <c r="D436" s="144"/>
      <c r="E436" s="393"/>
      <c r="F436" s="391"/>
      <c r="H436" s="237"/>
      <c r="I436" s="237"/>
      <c r="J436" s="237"/>
      <c r="K436" s="237"/>
      <c r="L436" s="237"/>
      <c r="M436" s="237"/>
      <c r="N436" s="237"/>
      <c r="O436" s="237"/>
      <c r="P436" s="237"/>
      <c r="Q436" s="237"/>
      <c r="R436" s="237"/>
      <c r="S436" s="237"/>
      <c r="T436" s="237"/>
    </row>
    <row r="437" spans="1:20" s="236" customFormat="1">
      <c r="A437" s="241"/>
      <c r="B437" s="146"/>
      <c r="C437" s="139"/>
      <c r="D437" s="144"/>
      <c r="E437" s="393"/>
      <c r="F437" s="391"/>
      <c r="H437" s="237"/>
      <c r="I437" s="237"/>
      <c r="J437" s="237"/>
      <c r="K437" s="237"/>
      <c r="L437" s="237"/>
      <c r="M437" s="237"/>
      <c r="N437" s="237"/>
      <c r="O437" s="237"/>
      <c r="P437" s="237"/>
      <c r="Q437" s="237"/>
      <c r="R437" s="237"/>
      <c r="S437" s="237"/>
      <c r="T437" s="237"/>
    </row>
    <row r="438" spans="1:20" s="236" customFormat="1">
      <c r="A438" s="241"/>
      <c r="B438" s="146"/>
      <c r="C438" s="139"/>
      <c r="D438" s="144"/>
      <c r="E438" s="393"/>
      <c r="F438" s="391"/>
      <c r="H438" s="237"/>
      <c r="I438" s="237"/>
      <c r="J438" s="237"/>
      <c r="K438" s="237"/>
      <c r="L438" s="237"/>
      <c r="M438" s="237"/>
      <c r="N438" s="237"/>
      <c r="O438" s="237"/>
      <c r="P438" s="237"/>
      <c r="Q438" s="237"/>
      <c r="R438" s="237"/>
      <c r="S438" s="237"/>
      <c r="T438" s="237"/>
    </row>
    <row r="439" spans="1:20" s="236" customFormat="1">
      <c r="A439" s="241"/>
      <c r="B439" s="146"/>
      <c r="C439" s="139"/>
      <c r="D439" s="144"/>
      <c r="E439" s="393"/>
      <c r="F439" s="391"/>
      <c r="H439" s="237"/>
      <c r="I439" s="237"/>
      <c r="J439" s="237"/>
      <c r="K439" s="237"/>
      <c r="L439" s="237"/>
      <c r="M439" s="237"/>
      <c r="N439" s="237"/>
      <c r="O439" s="237"/>
      <c r="P439" s="237"/>
      <c r="Q439" s="237"/>
      <c r="R439" s="237"/>
      <c r="S439" s="237"/>
      <c r="T439" s="237"/>
    </row>
    <row r="440" spans="1:20" s="236" customFormat="1">
      <c r="A440" s="241"/>
      <c r="B440" s="146"/>
      <c r="C440" s="139"/>
      <c r="D440" s="144"/>
      <c r="E440" s="393"/>
      <c r="F440" s="391"/>
      <c r="H440" s="237"/>
      <c r="I440" s="237"/>
      <c r="J440" s="237"/>
      <c r="K440" s="237"/>
      <c r="L440" s="237"/>
      <c r="M440" s="237"/>
      <c r="N440" s="237"/>
      <c r="O440" s="237"/>
      <c r="P440" s="237"/>
      <c r="Q440" s="237"/>
      <c r="R440" s="237"/>
      <c r="S440" s="237"/>
      <c r="T440" s="237"/>
    </row>
    <row r="441" spans="1:20" s="236" customFormat="1">
      <c r="A441" s="241"/>
      <c r="B441" s="146"/>
      <c r="C441" s="139"/>
      <c r="D441" s="144"/>
      <c r="E441" s="393"/>
      <c r="F441" s="391"/>
      <c r="H441" s="237"/>
      <c r="I441" s="237"/>
      <c r="J441" s="237"/>
      <c r="K441" s="237"/>
      <c r="L441" s="237"/>
      <c r="M441" s="237"/>
      <c r="N441" s="237"/>
      <c r="O441" s="237"/>
      <c r="P441" s="237"/>
      <c r="Q441" s="237"/>
      <c r="R441" s="237"/>
      <c r="S441" s="237"/>
      <c r="T441" s="237"/>
    </row>
    <row r="442" spans="1:20" s="236" customFormat="1">
      <c r="A442" s="241"/>
      <c r="B442" s="146"/>
      <c r="C442" s="139"/>
      <c r="D442" s="144"/>
      <c r="E442" s="393"/>
      <c r="F442" s="391"/>
      <c r="H442" s="237"/>
      <c r="I442" s="237"/>
      <c r="J442" s="237"/>
      <c r="K442" s="237"/>
      <c r="L442" s="237"/>
      <c r="M442" s="237"/>
      <c r="N442" s="237"/>
      <c r="O442" s="237"/>
      <c r="P442" s="237"/>
      <c r="Q442" s="237"/>
      <c r="R442" s="237"/>
      <c r="S442" s="237"/>
      <c r="T442" s="237"/>
    </row>
    <row r="443" spans="1:20" s="236" customFormat="1">
      <c r="A443" s="241"/>
      <c r="B443" s="146"/>
      <c r="C443" s="139"/>
      <c r="D443" s="144"/>
      <c r="E443" s="393"/>
      <c r="F443" s="391"/>
      <c r="H443" s="237"/>
      <c r="I443" s="237"/>
      <c r="J443" s="237"/>
      <c r="K443" s="237"/>
      <c r="L443" s="237"/>
      <c r="M443" s="237"/>
      <c r="N443" s="237"/>
      <c r="O443" s="237"/>
      <c r="P443" s="237"/>
      <c r="Q443" s="237"/>
      <c r="R443" s="237"/>
      <c r="S443" s="237"/>
      <c r="T443" s="237"/>
    </row>
    <row r="444" spans="1:20" s="236" customFormat="1">
      <c r="A444" s="241"/>
      <c r="B444" s="146"/>
      <c r="C444" s="139"/>
      <c r="D444" s="144"/>
      <c r="E444" s="393"/>
      <c r="F444" s="391"/>
      <c r="H444" s="237"/>
      <c r="I444" s="237"/>
      <c r="J444" s="237"/>
      <c r="K444" s="237"/>
      <c r="L444" s="237"/>
      <c r="M444" s="237"/>
      <c r="N444" s="237"/>
      <c r="O444" s="237"/>
      <c r="P444" s="237"/>
      <c r="Q444" s="237"/>
      <c r="R444" s="237"/>
      <c r="S444" s="237"/>
      <c r="T444" s="237"/>
    </row>
    <row r="445" spans="1:20" s="236" customFormat="1">
      <c r="A445" s="241"/>
      <c r="B445" s="146"/>
      <c r="C445" s="139"/>
      <c r="D445" s="144"/>
      <c r="E445" s="393"/>
      <c r="F445" s="391"/>
      <c r="H445" s="237"/>
      <c r="I445" s="237"/>
      <c r="J445" s="237"/>
      <c r="K445" s="237"/>
      <c r="L445" s="237"/>
      <c r="M445" s="237"/>
      <c r="N445" s="237"/>
      <c r="O445" s="237"/>
      <c r="P445" s="237"/>
      <c r="Q445" s="237"/>
      <c r="R445" s="237"/>
      <c r="S445" s="237"/>
      <c r="T445" s="237"/>
    </row>
    <row r="446" spans="1:20" s="236" customFormat="1">
      <c r="A446" s="241"/>
      <c r="B446" s="146"/>
      <c r="C446" s="139"/>
      <c r="D446" s="144"/>
      <c r="E446" s="393"/>
      <c r="F446" s="391"/>
      <c r="H446" s="237"/>
      <c r="I446" s="237"/>
      <c r="J446" s="237"/>
      <c r="K446" s="237"/>
      <c r="L446" s="237"/>
      <c r="M446" s="237"/>
      <c r="N446" s="237"/>
      <c r="O446" s="237"/>
      <c r="P446" s="237"/>
      <c r="Q446" s="237"/>
      <c r="R446" s="237"/>
      <c r="S446" s="237"/>
      <c r="T446" s="237"/>
    </row>
    <row r="447" spans="1:20" s="236" customFormat="1">
      <c r="A447" s="241"/>
      <c r="B447" s="146"/>
      <c r="C447" s="139"/>
      <c r="D447" s="144"/>
      <c r="E447" s="393"/>
      <c r="F447" s="391"/>
      <c r="H447" s="237"/>
      <c r="I447" s="237"/>
      <c r="J447" s="237"/>
      <c r="K447" s="237"/>
      <c r="L447" s="237"/>
      <c r="M447" s="237"/>
      <c r="N447" s="237"/>
      <c r="O447" s="237"/>
      <c r="P447" s="237"/>
      <c r="Q447" s="237"/>
      <c r="R447" s="237"/>
      <c r="S447" s="237"/>
      <c r="T447" s="237"/>
    </row>
    <row r="448" spans="1:20" s="236" customFormat="1">
      <c r="A448" s="241"/>
      <c r="B448" s="146"/>
      <c r="C448" s="139"/>
      <c r="D448" s="144"/>
      <c r="E448" s="393"/>
      <c r="F448" s="391"/>
      <c r="H448" s="237"/>
      <c r="I448" s="237"/>
      <c r="J448" s="237"/>
      <c r="K448" s="237"/>
      <c r="L448" s="237"/>
      <c r="M448" s="237"/>
      <c r="N448" s="237"/>
      <c r="O448" s="237"/>
      <c r="P448" s="237"/>
      <c r="Q448" s="237"/>
      <c r="R448" s="237"/>
      <c r="S448" s="237"/>
      <c r="T448" s="237"/>
    </row>
    <row r="449" spans="1:20" s="236" customFormat="1">
      <c r="A449" s="241"/>
      <c r="B449" s="146"/>
      <c r="C449" s="139"/>
      <c r="D449" s="144"/>
      <c r="E449" s="393"/>
      <c r="F449" s="391"/>
      <c r="H449" s="237"/>
      <c r="I449" s="237"/>
      <c r="J449" s="237"/>
      <c r="K449" s="237"/>
      <c r="L449" s="237"/>
      <c r="M449" s="237"/>
      <c r="N449" s="237"/>
      <c r="O449" s="237"/>
      <c r="P449" s="237"/>
      <c r="Q449" s="237"/>
      <c r="R449" s="237"/>
      <c r="S449" s="237"/>
      <c r="T449" s="237"/>
    </row>
    <row r="450" spans="1:20" s="236" customFormat="1">
      <c r="A450" s="241"/>
      <c r="B450" s="146"/>
      <c r="C450" s="139"/>
      <c r="D450" s="144"/>
      <c r="E450" s="393"/>
      <c r="F450" s="391"/>
      <c r="H450" s="237"/>
      <c r="I450" s="237"/>
      <c r="J450" s="237"/>
      <c r="K450" s="237"/>
      <c r="L450" s="237"/>
      <c r="M450" s="237"/>
      <c r="N450" s="237"/>
      <c r="O450" s="237"/>
      <c r="P450" s="237"/>
      <c r="Q450" s="237"/>
      <c r="R450" s="237"/>
      <c r="S450" s="237"/>
      <c r="T450" s="237"/>
    </row>
    <row r="451" spans="1:20" s="236" customFormat="1">
      <c r="A451" s="241"/>
      <c r="B451" s="146"/>
      <c r="C451" s="139"/>
      <c r="D451" s="144"/>
      <c r="E451" s="393"/>
      <c r="F451" s="391"/>
      <c r="H451" s="237"/>
      <c r="I451" s="237"/>
      <c r="J451" s="237"/>
      <c r="K451" s="237"/>
      <c r="L451" s="237"/>
      <c r="M451" s="237"/>
      <c r="N451" s="237"/>
      <c r="O451" s="237"/>
      <c r="P451" s="237"/>
      <c r="Q451" s="237"/>
      <c r="R451" s="237"/>
      <c r="S451" s="237"/>
      <c r="T451" s="237"/>
    </row>
    <row r="452" spans="1:20" s="236" customFormat="1">
      <c r="A452" s="241"/>
      <c r="B452" s="146"/>
      <c r="C452" s="139"/>
      <c r="D452" s="144"/>
      <c r="E452" s="393"/>
      <c r="F452" s="391"/>
      <c r="H452" s="237"/>
      <c r="I452" s="237"/>
      <c r="J452" s="237"/>
      <c r="K452" s="237"/>
      <c r="L452" s="237"/>
      <c r="M452" s="237"/>
      <c r="N452" s="237"/>
      <c r="O452" s="237"/>
      <c r="P452" s="237"/>
      <c r="Q452" s="237"/>
      <c r="R452" s="237"/>
      <c r="S452" s="237"/>
      <c r="T452" s="237"/>
    </row>
    <row r="453" spans="1:20" s="236" customFormat="1">
      <c r="A453" s="241"/>
      <c r="B453" s="146"/>
      <c r="C453" s="139"/>
      <c r="D453" s="144"/>
      <c r="E453" s="393"/>
      <c r="F453" s="391"/>
      <c r="H453" s="237"/>
      <c r="I453" s="237"/>
      <c r="J453" s="237"/>
      <c r="K453" s="237"/>
      <c r="L453" s="237"/>
      <c r="M453" s="237"/>
      <c r="N453" s="237"/>
      <c r="O453" s="237"/>
      <c r="P453" s="237"/>
      <c r="Q453" s="237"/>
      <c r="R453" s="237"/>
      <c r="S453" s="237"/>
      <c r="T453" s="237"/>
    </row>
    <row r="454" spans="1:20" s="236" customFormat="1">
      <c r="A454" s="241"/>
      <c r="B454" s="146"/>
      <c r="C454" s="139"/>
      <c r="D454" s="144"/>
      <c r="E454" s="393"/>
      <c r="F454" s="391"/>
      <c r="H454" s="237"/>
      <c r="I454" s="237"/>
      <c r="J454" s="237"/>
      <c r="K454" s="237"/>
      <c r="L454" s="237"/>
      <c r="M454" s="237"/>
      <c r="N454" s="237"/>
      <c r="O454" s="237"/>
      <c r="P454" s="237"/>
      <c r="Q454" s="237"/>
      <c r="R454" s="237"/>
      <c r="S454" s="237"/>
      <c r="T454" s="237"/>
    </row>
    <row r="455" spans="1:20" s="236" customFormat="1">
      <c r="A455" s="241"/>
      <c r="B455" s="146"/>
      <c r="C455" s="139"/>
      <c r="D455" s="144"/>
      <c r="E455" s="393"/>
      <c r="F455" s="391"/>
      <c r="H455" s="237"/>
      <c r="I455" s="237"/>
      <c r="J455" s="237"/>
      <c r="K455" s="237"/>
      <c r="L455" s="237"/>
      <c r="M455" s="237"/>
      <c r="N455" s="237"/>
      <c r="O455" s="237"/>
      <c r="P455" s="237"/>
      <c r="Q455" s="237"/>
      <c r="R455" s="237"/>
      <c r="S455" s="237"/>
      <c r="T455" s="237"/>
    </row>
    <row r="456" spans="1:20" s="236" customFormat="1">
      <c r="A456" s="241"/>
      <c r="B456" s="146"/>
      <c r="C456" s="139"/>
      <c r="D456" s="144"/>
      <c r="E456" s="393"/>
      <c r="F456" s="391"/>
      <c r="H456" s="237"/>
      <c r="I456" s="237"/>
      <c r="J456" s="237"/>
      <c r="K456" s="237"/>
      <c r="L456" s="237"/>
      <c r="M456" s="237"/>
      <c r="N456" s="237"/>
      <c r="O456" s="237"/>
      <c r="P456" s="237"/>
      <c r="Q456" s="237"/>
      <c r="R456" s="237"/>
      <c r="S456" s="237"/>
      <c r="T456" s="237"/>
    </row>
    <row r="457" spans="1:20" s="236" customFormat="1">
      <c r="A457" s="241"/>
      <c r="B457" s="146"/>
      <c r="C457" s="139"/>
      <c r="D457" s="144"/>
      <c r="E457" s="393"/>
      <c r="F457" s="391"/>
      <c r="H457" s="237"/>
      <c r="I457" s="237"/>
      <c r="J457" s="237"/>
      <c r="K457" s="237"/>
      <c r="L457" s="237"/>
      <c r="M457" s="237"/>
      <c r="N457" s="237"/>
      <c r="O457" s="237"/>
      <c r="P457" s="237"/>
      <c r="Q457" s="237"/>
      <c r="R457" s="237"/>
      <c r="S457" s="237"/>
      <c r="T457" s="237"/>
    </row>
    <row r="458" spans="1:20" s="236" customFormat="1">
      <c r="A458" s="241"/>
      <c r="B458" s="146"/>
      <c r="C458" s="139"/>
      <c r="D458" s="144"/>
      <c r="E458" s="393"/>
      <c r="F458" s="391"/>
      <c r="H458" s="237"/>
      <c r="I458" s="237"/>
      <c r="J458" s="237"/>
      <c r="K458" s="237"/>
      <c r="L458" s="237"/>
      <c r="M458" s="237"/>
      <c r="N458" s="237"/>
      <c r="O458" s="237"/>
      <c r="P458" s="237"/>
      <c r="Q458" s="237"/>
      <c r="R458" s="237"/>
      <c r="S458" s="237"/>
      <c r="T458" s="237"/>
    </row>
    <row r="459" spans="1:20" s="236" customFormat="1">
      <c r="A459" s="241"/>
      <c r="B459" s="146"/>
      <c r="C459" s="139"/>
      <c r="D459" s="144"/>
      <c r="E459" s="393"/>
      <c r="F459" s="391"/>
      <c r="H459" s="237"/>
      <c r="I459" s="237"/>
      <c r="J459" s="237"/>
      <c r="K459" s="237"/>
      <c r="L459" s="237"/>
      <c r="M459" s="237"/>
      <c r="N459" s="237"/>
      <c r="O459" s="237"/>
      <c r="P459" s="237"/>
      <c r="Q459" s="237"/>
      <c r="R459" s="237"/>
      <c r="S459" s="237"/>
      <c r="T459" s="237"/>
    </row>
    <row r="460" spans="1:20" s="236" customFormat="1">
      <c r="A460" s="241"/>
      <c r="B460" s="146"/>
      <c r="C460" s="139"/>
      <c r="D460" s="144"/>
      <c r="E460" s="393"/>
      <c r="F460" s="391"/>
      <c r="H460" s="237"/>
      <c r="I460" s="237"/>
      <c r="J460" s="237"/>
      <c r="K460" s="237"/>
      <c r="L460" s="237"/>
      <c r="M460" s="237"/>
      <c r="N460" s="237"/>
      <c r="O460" s="237"/>
      <c r="P460" s="237"/>
      <c r="Q460" s="237"/>
      <c r="R460" s="237"/>
      <c r="S460" s="237"/>
      <c r="T460" s="237"/>
    </row>
    <row r="461" spans="1:20" s="236" customFormat="1">
      <c r="A461" s="241"/>
      <c r="B461" s="146"/>
      <c r="C461" s="139"/>
      <c r="D461" s="144"/>
      <c r="E461" s="393"/>
      <c r="F461" s="391"/>
      <c r="H461" s="237"/>
      <c r="I461" s="237"/>
      <c r="J461" s="237"/>
      <c r="K461" s="237"/>
      <c r="L461" s="237"/>
      <c r="M461" s="237"/>
      <c r="N461" s="237"/>
      <c r="O461" s="237"/>
      <c r="P461" s="237"/>
      <c r="Q461" s="237"/>
      <c r="R461" s="237"/>
      <c r="S461" s="237"/>
      <c r="T461" s="237"/>
    </row>
    <row r="462" spans="1:20" s="236" customFormat="1">
      <c r="A462" s="241"/>
      <c r="B462" s="146"/>
      <c r="C462" s="139"/>
      <c r="D462" s="144"/>
      <c r="E462" s="393"/>
      <c r="F462" s="391"/>
      <c r="H462" s="237"/>
      <c r="I462" s="237"/>
      <c r="J462" s="237"/>
      <c r="K462" s="237"/>
      <c r="L462" s="237"/>
      <c r="M462" s="237"/>
      <c r="N462" s="237"/>
      <c r="O462" s="237"/>
      <c r="P462" s="237"/>
      <c r="Q462" s="237"/>
      <c r="R462" s="237"/>
      <c r="S462" s="237"/>
      <c r="T462" s="237"/>
    </row>
    <row r="463" spans="1:20" s="236" customFormat="1">
      <c r="A463" s="241"/>
      <c r="B463" s="146"/>
      <c r="C463" s="139"/>
      <c r="D463" s="144"/>
      <c r="E463" s="393"/>
      <c r="F463" s="391"/>
      <c r="H463" s="237"/>
      <c r="I463" s="237"/>
      <c r="J463" s="237"/>
      <c r="K463" s="237"/>
      <c r="L463" s="237"/>
      <c r="M463" s="237"/>
      <c r="N463" s="237"/>
      <c r="O463" s="237"/>
      <c r="P463" s="237"/>
      <c r="Q463" s="237"/>
      <c r="R463" s="237"/>
      <c r="S463" s="237"/>
      <c r="T463" s="237"/>
    </row>
    <row r="464" spans="1:20" s="236" customFormat="1">
      <c r="A464" s="241"/>
      <c r="B464" s="146"/>
      <c r="C464" s="139"/>
      <c r="D464" s="144"/>
      <c r="E464" s="393"/>
      <c r="F464" s="391"/>
      <c r="H464" s="237"/>
      <c r="I464" s="237"/>
      <c r="J464" s="237"/>
      <c r="K464" s="237"/>
      <c r="L464" s="237"/>
      <c r="M464" s="237"/>
      <c r="N464" s="237"/>
      <c r="O464" s="237"/>
      <c r="P464" s="237"/>
      <c r="Q464" s="237"/>
      <c r="R464" s="237"/>
      <c r="S464" s="237"/>
      <c r="T464" s="237"/>
    </row>
    <row r="465" spans="1:20" s="236" customFormat="1">
      <c r="A465" s="241"/>
      <c r="B465" s="146"/>
      <c r="C465" s="139"/>
      <c r="D465" s="144"/>
      <c r="E465" s="393"/>
      <c r="F465" s="391"/>
      <c r="H465" s="237"/>
      <c r="I465" s="237"/>
      <c r="J465" s="237"/>
      <c r="K465" s="237"/>
      <c r="L465" s="237"/>
      <c r="M465" s="237"/>
      <c r="N465" s="237"/>
      <c r="O465" s="237"/>
      <c r="P465" s="237"/>
      <c r="Q465" s="237"/>
      <c r="R465" s="237"/>
      <c r="S465" s="237"/>
      <c r="T465" s="237"/>
    </row>
    <row r="466" spans="1:20" s="236" customFormat="1">
      <c r="A466" s="241"/>
      <c r="B466" s="146"/>
      <c r="C466" s="139"/>
      <c r="D466" s="144"/>
      <c r="E466" s="393"/>
      <c r="F466" s="391"/>
      <c r="H466" s="237"/>
      <c r="I466" s="237"/>
      <c r="J466" s="237"/>
      <c r="K466" s="237"/>
      <c r="L466" s="237"/>
      <c r="M466" s="237"/>
      <c r="N466" s="237"/>
      <c r="O466" s="237"/>
      <c r="P466" s="237"/>
      <c r="Q466" s="237"/>
      <c r="R466" s="237"/>
      <c r="S466" s="237"/>
      <c r="T466" s="237"/>
    </row>
    <row r="467" spans="1:20" s="236" customFormat="1">
      <c r="A467" s="241"/>
      <c r="B467" s="146"/>
      <c r="C467" s="139"/>
      <c r="D467" s="144"/>
      <c r="E467" s="393"/>
      <c r="F467" s="391"/>
      <c r="H467" s="237"/>
      <c r="I467" s="237"/>
      <c r="J467" s="237"/>
      <c r="K467" s="237"/>
      <c r="L467" s="237"/>
      <c r="M467" s="237"/>
      <c r="N467" s="237"/>
      <c r="O467" s="237"/>
      <c r="P467" s="237"/>
      <c r="Q467" s="237"/>
      <c r="R467" s="237"/>
      <c r="S467" s="237"/>
      <c r="T467" s="237"/>
    </row>
    <row r="468" spans="1:20" s="236" customFormat="1">
      <c r="A468" s="241"/>
      <c r="B468" s="146"/>
      <c r="C468" s="139"/>
      <c r="D468" s="144"/>
      <c r="E468" s="393"/>
      <c r="F468" s="391"/>
      <c r="H468" s="237"/>
      <c r="I468" s="237"/>
      <c r="J468" s="237"/>
      <c r="K468" s="237"/>
      <c r="L468" s="237"/>
      <c r="M468" s="237"/>
      <c r="N468" s="237"/>
      <c r="O468" s="237"/>
      <c r="P468" s="237"/>
      <c r="Q468" s="237"/>
      <c r="R468" s="237"/>
      <c r="S468" s="237"/>
      <c r="T468" s="237"/>
    </row>
    <row r="469" spans="1:20" s="236" customFormat="1">
      <c r="A469" s="241"/>
      <c r="B469" s="146"/>
      <c r="C469" s="139"/>
      <c r="D469" s="144"/>
      <c r="E469" s="393"/>
      <c r="F469" s="391"/>
      <c r="H469" s="237"/>
      <c r="I469" s="237"/>
      <c r="J469" s="237"/>
      <c r="K469" s="237"/>
      <c r="L469" s="237"/>
      <c r="M469" s="237"/>
      <c r="N469" s="237"/>
      <c r="O469" s="237"/>
      <c r="P469" s="237"/>
      <c r="Q469" s="237"/>
      <c r="R469" s="237"/>
      <c r="S469" s="237"/>
      <c r="T469" s="237"/>
    </row>
    <row r="470" spans="1:20" s="236" customFormat="1">
      <c r="A470" s="241"/>
      <c r="B470" s="146"/>
      <c r="C470" s="139"/>
      <c r="D470" s="144"/>
      <c r="E470" s="393"/>
      <c r="F470" s="391"/>
      <c r="H470" s="237"/>
      <c r="I470" s="237"/>
      <c r="J470" s="237"/>
      <c r="K470" s="237"/>
      <c r="L470" s="237"/>
      <c r="M470" s="237"/>
      <c r="N470" s="237"/>
      <c r="O470" s="237"/>
      <c r="P470" s="237"/>
      <c r="Q470" s="237"/>
      <c r="R470" s="237"/>
      <c r="S470" s="237"/>
      <c r="T470" s="237"/>
    </row>
    <row r="471" spans="1:20" s="236" customFormat="1">
      <c r="A471" s="241"/>
      <c r="B471" s="146"/>
      <c r="C471" s="139"/>
      <c r="D471" s="144"/>
      <c r="E471" s="393"/>
      <c r="F471" s="391"/>
      <c r="H471" s="237"/>
      <c r="I471" s="237"/>
      <c r="J471" s="237"/>
      <c r="K471" s="237"/>
      <c r="L471" s="237"/>
      <c r="M471" s="237"/>
      <c r="N471" s="237"/>
      <c r="O471" s="237"/>
      <c r="P471" s="237"/>
      <c r="Q471" s="237"/>
      <c r="R471" s="237"/>
      <c r="S471" s="237"/>
      <c r="T471" s="237"/>
    </row>
    <row r="472" spans="1:20" s="236" customFormat="1">
      <c r="A472" s="241"/>
      <c r="B472" s="146"/>
      <c r="C472" s="139"/>
      <c r="D472" s="144"/>
      <c r="E472" s="393"/>
      <c r="F472" s="391"/>
      <c r="H472" s="237"/>
      <c r="I472" s="237"/>
      <c r="J472" s="237"/>
      <c r="K472" s="237"/>
      <c r="L472" s="237"/>
      <c r="M472" s="237"/>
      <c r="N472" s="237"/>
      <c r="O472" s="237"/>
      <c r="P472" s="237"/>
      <c r="Q472" s="237"/>
      <c r="R472" s="237"/>
      <c r="S472" s="237"/>
      <c r="T472" s="237"/>
    </row>
    <row r="473" spans="1:20" s="236" customFormat="1">
      <c r="A473" s="241"/>
      <c r="B473" s="146"/>
      <c r="C473" s="139"/>
      <c r="D473" s="144"/>
      <c r="E473" s="393"/>
      <c r="F473" s="391"/>
      <c r="H473" s="237"/>
      <c r="I473" s="237"/>
      <c r="J473" s="237"/>
      <c r="K473" s="237"/>
      <c r="L473" s="237"/>
      <c r="M473" s="237"/>
      <c r="N473" s="237"/>
      <c r="O473" s="237"/>
      <c r="P473" s="237"/>
      <c r="Q473" s="237"/>
      <c r="R473" s="237"/>
      <c r="S473" s="237"/>
      <c r="T473" s="237"/>
    </row>
    <row r="474" spans="1:20" s="236" customFormat="1">
      <c r="A474" s="241"/>
      <c r="B474" s="146"/>
      <c r="C474" s="139"/>
      <c r="D474" s="144"/>
      <c r="E474" s="393"/>
      <c r="F474" s="391"/>
      <c r="H474" s="237"/>
      <c r="I474" s="237"/>
      <c r="J474" s="237"/>
      <c r="K474" s="237"/>
      <c r="L474" s="237"/>
      <c r="M474" s="237"/>
      <c r="N474" s="237"/>
      <c r="O474" s="237"/>
      <c r="P474" s="237"/>
      <c r="Q474" s="237"/>
      <c r="R474" s="237"/>
      <c r="S474" s="237"/>
      <c r="T474" s="237"/>
    </row>
    <row r="475" spans="1:20" s="236" customFormat="1">
      <c r="A475" s="241"/>
      <c r="B475" s="146"/>
      <c r="C475" s="139"/>
      <c r="D475" s="144"/>
      <c r="E475" s="393"/>
      <c r="F475" s="391"/>
      <c r="H475" s="237"/>
      <c r="I475" s="237"/>
      <c r="J475" s="237"/>
      <c r="K475" s="237"/>
      <c r="L475" s="237"/>
      <c r="M475" s="237"/>
      <c r="N475" s="237"/>
      <c r="O475" s="237"/>
      <c r="P475" s="237"/>
      <c r="Q475" s="237"/>
      <c r="R475" s="237"/>
      <c r="S475" s="237"/>
      <c r="T475" s="237"/>
    </row>
    <row r="476" spans="1:20" s="236" customFormat="1">
      <c r="A476" s="241"/>
      <c r="B476" s="146"/>
      <c r="C476" s="139"/>
      <c r="D476" s="144"/>
      <c r="E476" s="393"/>
      <c r="F476" s="391"/>
      <c r="H476" s="237"/>
      <c r="I476" s="237"/>
      <c r="J476" s="237"/>
      <c r="K476" s="237"/>
      <c r="L476" s="237"/>
      <c r="M476" s="237"/>
      <c r="N476" s="237"/>
      <c r="O476" s="237"/>
      <c r="P476" s="237"/>
      <c r="Q476" s="237"/>
      <c r="R476" s="237"/>
      <c r="S476" s="237"/>
      <c r="T476" s="237"/>
    </row>
    <row r="477" spans="1:20" s="236" customFormat="1">
      <c r="A477" s="241"/>
      <c r="B477" s="146"/>
      <c r="C477" s="139"/>
      <c r="D477" s="144"/>
      <c r="E477" s="393"/>
      <c r="F477" s="391"/>
      <c r="H477" s="237"/>
      <c r="I477" s="237"/>
      <c r="J477" s="237"/>
      <c r="K477" s="237"/>
      <c r="L477" s="237"/>
      <c r="M477" s="237"/>
      <c r="N477" s="237"/>
      <c r="O477" s="237"/>
      <c r="P477" s="237"/>
      <c r="Q477" s="237"/>
      <c r="R477" s="237"/>
      <c r="S477" s="237"/>
      <c r="T477" s="237"/>
    </row>
    <row r="478" spans="1:20" s="236" customFormat="1">
      <c r="A478" s="241"/>
      <c r="B478" s="146"/>
      <c r="C478" s="139"/>
      <c r="D478" s="144"/>
      <c r="E478" s="393"/>
      <c r="F478" s="391"/>
      <c r="H478" s="237"/>
      <c r="I478" s="237"/>
      <c r="J478" s="237"/>
      <c r="K478" s="237"/>
      <c r="L478" s="237"/>
      <c r="M478" s="237"/>
      <c r="N478" s="237"/>
      <c r="O478" s="237"/>
      <c r="P478" s="237"/>
      <c r="Q478" s="237"/>
      <c r="R478" s="237"/>
      <c r="S478" s="237"/>
      <c r="T478" s="237"/>
    </row>
    <row r="479" spans="1:20" s="236" customFormat="1">
      <c r="A479" s="241"/>
      <c r="B479" s="146"/>
      <c r="C479" s="139"/>
      <c r="D479" s="144"/>
      <c r="E479" s="393"/>
      <c r="F479" s="391"/>
      <c r="H479" s="237"/>
      <c r="I479" s="237"/>
      <c r="J479" s="237"/>
      <c r="K479" s="237"/>
      <c r="L479" s="237"/>
      <c r="M479" s="237"/>
      <c r="N479" s="237"/>
      <c r="O479" s="237"/>
      <c r="P479" s="237"/>
      <c r="Q479" s="237"/>
      <c r="R479" s="237"/>
      <c r="S479" s="237"/>
      <c r="T479" s="237"/>
    </row>
    <row r="480" spans="1:20" s="236" customFormat="1">
      <c r="A480" s="241"/>
      <c r="B480" s="146"/>
      <c r="C480" s="139"/>
      <c r="D480" s="144"/>
      <c r="E480" s="393"/>
      <c r="F480" s="391"/>
      <c r="H480" s="237"/>
      <c r="I480" s="237"/>
      <c r="J480" s="237"/>
      <c r="K480" s="237"/>
      <c r="L480" s="237"/>
      <c r="M480" s="237"/>
      <c r="N480" s="237"/>
      <c r="O480" s="237"/>
      <c r="P480" s="237"/>
      <c r="Q480" s="237"/>
      <c r="R480" s="237"/>
      <c r="S480" s="237"/>
      <c r="T480" s="237"/>
    </row>
    <row r="481" spans="1:20" s="236" customFormat="1">
      <c r="A481" s="241"/>
      <c r="B481" s="146"/>
      <c r="C481" s="139"/>
      <c r="D481" s="144"/>
      <c r="E481" s="393"/>
      <c r="F481" s="391"/>
      <c r="H481" s="237"/>
      <c r="I481" s="237"/>
      <c r="J481" s="237"/>
      <c r="K481" s="237"/>
      <c r="L481" s="237"/>
      <c r="M481" s="237"/>
      <c r="N481" s="237"/>
      <c r="O481" s="237"/>
      <c r="P481" s="237"/>
      <c r="Q481" s="237"/>
      <c r="R481" s="237"/>
      <c r="S481" s="237"/>
      <c r="T481" s="237"/>
    </row>
    <row r="482" spans="1:20" s="236" customFormat="1">
      <c r="A482" s="241"/>
      <c r="B482" s="146"/>
      <c r="C482" s="139"/>
      <c r="D482" s="144"/>
      <c r="E482" s="393"/>
      <c r="F482" s="391"/>
      <c r="H482" s="237"/>
      <c r="I482" s="237"/>
      <c r="J482" s="237"/>
      <c r="K482" s="237"/>
      <c r="L482" s="237"/>
      <c r="M482" s="237"/>
      <c r="N482" s="237"/>
      <c r="O482" s="237"/>
      <c r="P482" s="237"/>
      <c r="Q482" s="237"/>
      <c r="R482" s="237"/>
      <c r="S482" s="237"/>
      <c r="T482" s="237"/>
    </row>
    <row r="483" spans="1:20" s="236" customFormat="1">
      <c r="A483" s="241"/>
      <c r="B483" s="146"/>
      <c r="C483" s="139"/>
      <c r="D483" s="144"/>
      <c r="E483" s="393"/>
      <c r="F483" s="391"/>
      <c r="H483" s="237"/>
      <c r="I483" s="237"/>
      <c r="J483" s="237"/>
      <c r="K483" s="237"/>
      <c r="L483" s="237"/>
      <c r="M483" s="237"/>
      <c r="N483" s="237"/>
      <c r="O483" s="237"/>
      <c r="P483" s="237"/>
      <c r="Q483" s="237"/>
      <c r="R483" s="237"/>
      <c r="S483" s="237"/>
      <c r="T483" s="237"/>
    </row>
    <row r="484" spans="1:20" s="236" customFormat="1">
      <c r="A484" s="241"/>
      <c r="B484" s="146"/>
      <c r="C484" s="139"/>
      <c r="D484" s="144"/>
      <c r="E484" s="393"/>
      <c r="F484" s="391"/>
      <c r="H484" s="237"/>
      <c r="I484" s="237"/>
      <c r="J484" s="237"/>
      <c r="K484" s="237"/>
      <c r="L484" s="237"/>
      <c r="M484" s="237"/>
      <c r="N484" s="237"/>
      <c r="O484" s="237"/>
      <c r="P484" s="237"/>
      <c r="Q484" s="237"/>
      <c r="R484" s="237"/>
      <c r="S484" s="237"/>
      <c r="T484" s="237"/>
    </row>
    <row r="485" spans="1:20" s="236" customFormat="1">
      <c r="A485" s="241"/>
      <c r="B485" s="146"/>
      <c r="C485" s="139"/>
      <c r="D485" s="144"/>
      <c r="E485" s="393"/>
      <c r="F485" s="391"/>
      <c r="H485" s="237"/>
      <c r="I485" s="237"/>
      <c r="J485" s="237"/>
      <c r="K485" s="237"/>
      <c r="L485" s="237"/>
      <c r="M485" s="237"/>
      <c r="N485" s="237"/>
      <c r="O485" s="237"/>
      <c r="P485" s="237"/>
      <c r="Q485" s="237"/>
      <c r="R485" s="237"/>
      <c r="S485" s="237"/>
      <c r="T485" s="237"/>
    </row>
    <row r="486" spans="1:20" s="236" customFormat="1">
      <c r="A486" s="241"/>
      <c r="B486" s="146"/>
      <c r="C486" s="139"/>
      <c r="D486" s="144"/>
      <c r="E486" s="393"/>
      <c r="F486" s="391"/>
      <c r="H486" s="237"/>
      <c r="I486" s="237"/>
      <c r="J486" s="237"/>
      <c r="K486" s="237"/>
      <c r="L486" s="237"/>
      <c r="M486" s="237"/>
      <c r="N486" s="237"/>
      <c r="O486" s="237"/>
      <c r="P486" s="237"/>
      <c r="Q486" s="237"/>
      <c r="R486" s="237"/>
      <c r="S486" s="237"/>
      <c r="T486" s="237"/>
    </row>
    <row r="487" spans="1:20" s="236" customFormat="1">
      <c r="A487" s="241"/>
      <c r="B487" s="146"/>
      <c r="C487" s="139"/>
      <c r="D487" s="144"/>
      <c r="E487" s="393"/>
      <c r="F487" s="391"/>
      <c r="H487" s="237"/>
      <c r="I487" s="237"/>
      <c r="J487" s="237"/>
      <c r="K487" s="237"/>
      <c r="L487" s="237"/>
      <c r="M487" s="237"/>
      <c r="N487" s="237"/>
      <c r="O487" s="237"/>
      <c r="P487" s="237"/>
      <c r="Q487" s="237"/>
      <c r="R487" s="237"/>
      <c r="S487" s="237"/>
      <c r="T487" s="237"/>
    </row>
    <row r="488" spans="1:20" s="236" customFormat="1">
      <c r="A488" s="241"/>
      <c r="B488" s="146"/>
      <c r="C488" s="139"/>
      <c r="D488" s="144"/>
      <c r="E488" s="393"/>
      <c r="F488" s="391"/>
      <c r="H488" s="237"/>
      <c r="I488" s="237"/>
      <c r="J488" s="237"/>
      <c r="K488" s="237"/>
      <c r="L488" s="237"/>
      <c r="M488" s="237"/>
      <c r="N488" s="237"/>
      <c r="O488" s="237"/>
      <c r="P488" s="237"/>
      <c r="Q488" s="237"/>
      <c r="R488" s="237"/>
      <c r="S488" s="237"/>
      <c r="T488" s="237"/>
    </row>
    <row r="489" spans="1:20" s="236" customFormat="1">
      <c r="A489" s="241"/>
      <c r="B489" s="146"/>
      <c r="C489" s="139"/>
      <c r="D489" s="144"/>
      <c r="E489" s="393"/>
      <c r="F489" s="391"/>
      <c r="H489" s="237"/>
      <c r="I489" s="237"/>
      <c r="J489" s="237"/>
      <c r="K489" s="237"/>
      <c r="L489" s="237"/>
      <c r="M489" s="237"/>
      <c r="N489" s="237"/>
      <c r="O489" s="237"/>
      <c r="P489" s="237"/>
      <c r="Q489" s="237"/>
      <c r="R489" s="237"/>
      <c r="S489" s="237"/>
      <c r="T489" s="237"/>
    </row>
    <row r="490" spans="1:20" s="236" customFormat="1">
      <c r="A490" s="241"/>
      <c r="B490" s="146"/>
      <c r="C490" s="139"/>
      <c r="D490" s="144"/>
      <c r="E490" s="393"/>
      <c r="F490" s="391"/>
      <c r="H490" s="237"/>
      <c r="I490" s="237"/>
      <c r="J490" s="237"/>
      <c r="K490" s="237"/>
      <c r="L490" s="237"/>
      <c r="M490" s="237"/>
      <c r="N490" s="237"/>
      <c r="O490" s="237"/>
      <c r="P490" s="237"/>
      <c r="Q490" s="237"/>
      <c r="R490" s="237"/>
      <c r="S490" s="237"/>
      <c r="T490" s="237"/>
    </row>
    <row r="491" spans="1:20" s="236" customFormat="1">
      <c r="A491" s="241"/>
      <c r="B491" s="146"/>
      <c r="C491" s="139"/>
      <c r="D491" s="144"/>
      <c r="E491" s="393"/>
      <c r="F491" s="391"/>
      <c r="H491" s="237"/>
      <c r="I491" s="237"/>
      <c r="J491" s="237"/>
      <c r="K491" s="237"/>
      <c r="L491" s="237"/>
      <c r="M491" s="237"/>
      <c r="N491" s="237"/>
      <c r="O491" s="237"/>
      <c r="P491" s="237"/>
      <c r="Q491" s="237"/>
      <c r="R491" s="237"/>
      <c r="S491" s="237"/>
      <c r="T491" s="237"/>
    </row>
    <row r="492" spans="1:20" s="236" customFormat="1">
      <c r="A492" s="241"/>
      <c r="B492" s="146"/>
      <c r="C492" s="139"/>
      <c r="D492" s="144"/>
      <c r="E492" s="393"/>
      <c r="F492" s="391"/>
      <c r="H492" s="237"/>
      <c r="I492" s="237"/>
      <c r="J492" s="237"/>
      <c r="K492" s="237"/>
      <c r="L492" s="237"/>
      <c r="M492" s="237"/>
      <c r="N492" s="237"/>
      <c r="O492" s="237"/>
      <c r="P492" s="237"/>
      <c r="Q492" s="237"/>
      <c r="R492" s="237"/>
      <c r="S492" s="237"/>
      <c r="T492" s="237"/>
    </row>
    <row r="493" spans="1:20" s="236" customFormat="1">
      <c r="A493" s="241"/>
      <c r="B493" s="146"/>
      <c r="C493" s="139"/>
      <c r="D493" s="144"/>
      <c r="E493" s="393"/>
      <c r="F493" s="391"/>
      <c r="H493" s="237"/>
      <c r="I493" s="237"/>
      <c r="J493" s="237"/>
      <c r="K493" s="237"/>
      <c r="L493" s="237"/>
      <c r="M493" s="237"/>
      <c r="N493" s="237"/>
      <c r="O493" s="237"/>
      <c r="P493" s="237"/>
      <c r="Q493" s="237"/>
      <c r="R493" s="237"/>
      <c r="S493" s="237"/>
      <c r="T493" s="237"/>
    </row>
    <row r="494" spans="1:20" s="236" customFormat="1">
      <c r="A494" s="241"/>
      <c r="B494" s="146"/>
      <c r="C494" s="139"/>
      <c r="D494" s="144"/>
      <c r="E494" s="393"/>
      <c r="F494" s="391"/>
      <c r="H494" s="237"/>
      <c r="I494" s="237"/>
      <c r="J494" s="237"/>
      <c r="K494" s="237"/>
      <c r="L494" s="237"/>
      <c r="M494" s="237"/>
      <c r="N494" s="237"/>
      <c r="O494" s="237"/>
      <c r="P494" s="237"/>
      <c r="Q494" s="237"/>
      <c r="R494" s="237"/>
      <c r="S494" s="237"/>
      <c r="T494" s="237"/>
    </row>
    <row r="495" spans="1:20" s="236" customFormat="1">
      <c r="A495" s="241"/>
      <c r="B495" s="146"/>
      <c r="C495" s="139"/>
      <c r="D495" s="144"/>
      <c r="E495" s="393"/>
      <c r="F495" s="391"/>
      <c r="H495" s="237"/>
      <c r="I495" s="237"/>
      <c r="J495" s="237"/>
      <c r="K495" s="237"/>
      <c r="L495" s="237"/>
      <c r="M495" s="237"/>
      <c r="N495" s="237"/>
      <c r="O495" s="237"/>
      <c r="P495" s="237"/>
      <c r="Q495" s="237"/>
      <c r="R495" s="237"/>
      <c r="S495" s="237"/>
      <c r="T495" s="237"/>
    </row>
    <row r="496" spans="1:20" s="236" customFormat="1">
      <c r="A496" s="241"/>
      <c r="B496" s="146"/>
      <c r="C496" s="139"/>
      <c r="D496" s="144"/>
      <c r="E496" s="393"/>
      <c r="F496" s="391"/>
      <c r="H496" s="237"/>
      <c r="I496" s="237"/>
      <c r="J496" s="237"/>
      <c r="K496" s="237"/>
      <c r="L496" s="237"/>
      <c r="M496" s="237"/>
      <c r="N496" s="237"/>
      <c r="O496" s="237"/>
      <c r="P496" s="237"/>
      <c r="Q496" s="237"/>
      <c r="R496" s="237"/>
      <c r="S496" s="237"/>
      <c r="T496" s="237"/>
    </row>
    <row r="497" spans="1:20" s="236" customFormat="1">
      <c r="A497" s="241"/>
      <c r="B497" s="146"/>
      <c r="C497" s="139"/>
      <c r="D497" s="144"/>
      <c r="E497" s="393"/>
      <c r="F497" s="391"/>
      <c r="H497" s="237"/>
      <c r="I497" s="237"/>
      <c r="J497" s="237"/>
      <c r="K497" s="237"/>
      <c r="L497" s="237"/>
      <c r="M497" s="237"/>
      <c r="N497" s="237"/>
      <c r="O497" s="237"/>
      <c r="P497" s="237"/>
      <c r="Q497" s="237"/>
      <c r="R497" s="237"/>
      <c r="S497" s="237"/>
      <c r="T497" s="237"/>
    </row>
    <row r="498" spans="1:20" s="236" customFormat="1">
      <c r="A498" s="241"/>
      <c r="B498" s="146"/>
      <c r="C498" s="139"/>
      <c r="D498" s="144"/>
      <c r="E498" s="393"/>
      <c r="F498" s="391"/>
      <c r="H498" s="237"/>
      <c r="I498" s="237"/>
      <c r="J498" s="237"/>
      <c r="K498" s="237"/>
      <c r="L498" s="237"/>
      <c r="M498" s="237"/>
      <c r="N498" s="237"/>
      <c r="O498" s="237"/>
      <c r="P498" s="237"/>
      <c r="Q498" s="237"/>
      <c r="R498" s="237"/>
      <c r="S498" s="237"/>
      <c r="T498" s="237"/>
    </row>
    <row r="499" spans="1:20" s="236" customFormat="1">
      <c r="A499" s="241"/>
      <c r="B499" s="146"/>
      <c r="C499" s="139"/>
      <c r="D499" s="144"/>
      <c r="E499" s="393"/>
      <c r="F499" s="391"/>
      <c r="H499" s="237"/>
      <c r="I499" s="237"/>
      <c r="J499" s="237"/>
      <c r="K499" s="237"/>
      <c r="L499" s="237"/>
      <c r="M499" s="237"/>
      <c r="N499" s="237"/>
      <c r="O499" s="237"/>
      <c r="P499" s="237"/>
      <c r="Q499" s="237"/>
      <c r="R499" s="237"/>
      <c r="S499" s="237"/>
      <c r="T499" s="237"/>
    </row>
    <row r="500" spans="1:20" s="236" customFormat="1">
      <c r="A500" s="241"/>
      <c r="B500" s="146"/>
      <c r="C500" s="139"/>
      <c r="D500" s="144"/>
      <c r="E500" s="393"/>
      <c r="F500" s="391"/>
      <c r="H500" s="237"/>
      <c r="I500" s="237"/>
      <c r="J500" s="237"/>
      <c r="K500" s="237"/>
      <c r="L500" s="237"/>
      <c r="M500" s="237"/>
      <c r="N500" s="237"/>
      <c r="O500" s="237"/>
      <c r="P500" s="237"/>
      <c r="Q500" s="237"/>
      <c r="R500" s="237"/>
      <c r="S500" s="237"/>
      <c r="T500" s="237"/>
    </row>
    <row r="501" spans="1:20" s="236" customFormat="1">
      <c r="A501" s="241"/>
      <c r="B501" s="146"/>
      <c r="C501" s="139"/>
      <c r="D501" s="144"/>
      <c r="E501" s="393"/>
      <c r="F501" s="391"/>
      <c r="H501" s="237"/>
      <c r="I501" s="237"/>
      <c r="J501" s="237"/>
      <c r="K501" s="237"/>
      <c r="L501" s="237"/>
      <c r="M501" s="237"/>
      <c r="N501" s="237"/>
      <c r="O501" s="237"/>
      <c r="P501" s="237"/>
      <c r="Q501" s="237"/>
      <c r="R501" s="237"/>
      <c r="S501" s="237"/>
      <c r="T501" s="237"/>
    </row>
    <row r="502" spans="1:20" s="236" customFormat="1">
      <c r="A502" s="241"/>
      <c r="B502" s="146"/>
      <c r="C502" s="139"/>
      <c r="D502" s="144"/>
      <c r="E502" s="393"/>
      <c r="F502" s="391"/>
      <c r="H502" s="237"/>
      <c r="I502" s="237"/>
      <c r="J502" s="237"/>
      <c r="K502" s="237"/>
      <c r="L502" s="237"/>
      <c r="M502" s="237"/>
      <c r="N502" s="237"/>
      <c r="O502" s="237"/>
      <c r="P502" s="237"/>
      <c r="Q502" s="237"/>
      <c r="R502" s="237"/>
      <c r="S502" s="237"/>
      <c r="T502" s="237"/>
    </row>
    <row r="503" spans="1:20" s="236" customFormat="1">
      <c r="A503" s="241"/>
      <c r="B503" s="146"/>
      <c r="C503" s="139"/>
      <c r="D503" s="144"/>
      <c r="E503" s="393"/>
      <c r="F503" s="391"/>
      <c r="H503" s="237"/>
      <c r="I503" s="237"/>
      <c r="J503" s="237"/>
      <c r="K503" s="237"/>
      <c r="L503" s="237"/>
      <c r="M503" s="237"/>
      <c r="N503" s="237"/>
      <c r="O503" s="237"/>
      <c r="P503" s="237"/>
      <c r="Q503" s="237"/>
      <c r="R503" s="237"/>
      <c r="S503" s="237"/>
      <c r="T503" s="237"/>
    </row>
    <row r="504" spans="1:20" s="236" customFormat="1">
      <c r="A504" s="241"/>
      <c r="B504" s="146"/>
      <c r="C504" s="139"/>
      <c r="D504" s="144"/>
      <c r="E504" s="393"/>
      <c r="F504" s="391"/>
      <c r="H504" s="237"/>
      <c r="I504" s="237"/>
      <c r="J504" s="237"/>
      <c r="K504" s="237"/>
      <c r="L504" s="237"/>
      <c r="M504" s="237"/>
      <c r="N504" s="237"/>
      <c r="O504" s="237"/>
      <c r="P504" s="237"/>
      <c r="Q504" s="237"/>
      <c r="R504" s="237"/>
      <c r="S504" s="237"/>
      <c r="T504" s="237"/>
    </row>
    <row r="505" spans="1:20" s="236" customFormat="1">
      <c r="A505" s="241"/>
      <c r="B505" s="146"/>
      <c r="C505" s="139"/>
      <c r="D505" s="144"/>
      <c r="E505" s="393"/>
      <c r="F505" s="391"/>
      <c r="H505" s="237"/>
      <c r="I505" s="237"/>
      <c r="J505" s="237"/>
      <c r="K505" s="237"/>
      <c r="L505" s="237"/>
      <c r="M505" s="237"/>
      <c r="N505" s="237"/>
      <c r="O505" s="237"/>
      <c r="P505" s="237"/>
      <c r="Q505" s="237"/>
      <c r="R505" s="237"/>
      <c r="S505" s="237"/>
      <c r="T505" s="237"/>
    </row>
    <row r="506" spans="1:20" s="236" customFormat="1">
      <c r="A506" s="241"/>
      <c r="B506" s="146"/>
      <c r="C506" s="139"/>
      <c r="D506" s="144"/>
      <c r="E506" s="393"/>
      <c r="F506" s="391"/>
      <c r="H506" s="237"/>
      <c r="I506" s="237"/>
      <c r="J506" s="237"/>
      <c r="K506" s="237"/>
      <c r="L506" s="237"/>
      <c r="M506" s="237"/>
      <c r="N506" s="237"/>
      <c r="O506" s="237"/>
      <c r="P506" s="237"/>
      <c r="Q506" s="237"/>
      <c r="R506" s="237"/>
      <c r="S506" s="237"/>
      <c r="T506" s="237"/>
    </row>
    <row r="507" spans="1:20" s="236" customFormat="1">
      <c r="A507" s="241"/>
      <c r="B507" s="146"/>
      <c r="C507" s="139"/>
      <c r="D507" s="144"/>
      <c r="E507" s="393"/>
      <c r="F507" s="391"/>
      <c r="H507" s="237"/>
      <c r="I507" s="237"/>
      <c r="J507" s="237"/>
      <c r="K507" s="237"/>
      <c r="L507" s="237"/>
      <c r="M507" s="237"/>
      <c r="N507" s="237"/>
      <c r="O507" s="237"/>
      <c r="P507" s="237"/>
      <c r="Q507" s="237"/>
      <c r="R507" s="237"/>
      <c r="S507" s="237"/>
      <c r="T507" s="237"/>
    </row>
    <row r="508" spans="1:20" s="236" customFormat="1">
      <c r="A508" s="241"/>
      <c r="B508" s="146"/>
      <c r="C508" s="139"/>
      <c r="D508" s="144"/>
      <c r="E508" s="393"/>
      <c r="F508" s="391"/>
      <c r="H508" s="237"/>
      <c r="I508" s="237"/>
      <c r="J508" s="237"/>
      <c r="K508" s="237"/>
      <c r="L508" s="237"/>
      <c r="M508" s="237"/>
      <c r="N508" s="237"/>
      <c r="O508" s="237"/>
      <c r="P508" s="237"/>
      <c r="Q508" s="237"/>
      <c r="R508" s="237"/>
      <c r="S508" s="237"/>
      <c r="T508" s="237"/>
    </row>
    <row r="509" spans="1:20" s="236" customFormat="1">
      <c r="A509" s="241"/>
      <c r="B509" s="146"/>
      <c r="C509" s="139"/>
      <c r="D509" s="144"/>
      <c r="E509" s="393"/>
      <c r="F509" s="391"/>
      <c r="H509" s="237"/>
      <c r="I509" s="237"/>
      <c r="J509" s="237"/>
      <c r="K509" s="237"/>
      <c r="L509" s="237"/>
      <c r="M509" s="237"/>
      <c r="N509" s="237"/>
      <c r="O509" s="237"/>
      <c r="P509" s="237"/>
      <c r="Q509" s="237"/>
      <c r="R509" s="237"/>
      <c r="S509" s="237"/>
      <c r="T509" s="237"/>
    </row>
    <row r="510" spans="1:20" s="236" customFormat="1">
      <c r="A510" s="241"/>
      <c r="B510" s="146"/>
      <c r="C510" s="139"/>
      <c r="D510" s="144"/>
      <c r="E510" s="393"/>
      <c r="F510" s="391"/>
      <c r="H510" s="237"/>
      <c r="I510" s="237"/>
      <c r="J510" s="237"/>
      <c r="K510" s="237"/>
      <c r="L510" s="237"/>
      <c r="M510" s="237"/>
      <c r="N510" s="237"/>
      <c r="O510" s="237"/>
      <c r="P510" s="237"/>
      <c r="Q510" s="237"/>
      <c r="R510" s="237"/>
      <c r="S510" s="237"/>
      <c r="T510" s="237"/>
    </row>
    <row r="511" spans="1:20" s="236" customFormat="1">
      <c r="A511" s="241"/>
      <c r="B511" s="146"/>
      <c r="C511" s="139"/>
      <c r="D511" s="144"/>
      <c r="E511" s="393"/>
      <c r="F511" s="391"/>
      <c r="H511" s="237"/>
      <c r="I511" s="237"/>
      <c r="J511" s="237"/>
      <c r="K511" s="237"/>
      <c r="L511" s="237"/>
      <c r="M511" s="237"/>
      <c r="N511" s="237"/>
      <c r="O511" s="237"/>
      <c r="P511" s="237"/>
      <c r="Q511" s="237"/>
      <c r="R511" s="237"/>
      <c r="S511" s="237"/>
      <c r="T511" s="237"/>
    </row>
    <row r="512" spans="1:20" s="236" customFormat="1">
      <c r="A512" s="241"/>
      <c r="B512" s="146"/>
      <c r="C512" s="139"/>
      <c r="D512" s="144"/>
      <c r="E512" s="393"/>
      <c r="F512" s="391"/>
      <c r="H512" s="237"/>
      <c r="I512" s="237"/>
      <c r="J512" s="237"/>
      <c r="K512" s="237"/>
      <c r="L512" s="237"/>
      <c r="M512" s="237"/>
      <c r="N512" s="237"/>
      <c r="O512" s="237"/>
      <c r="P512" s="237"/>
      <c r="Q512" s="237"/>
      <c r="R512" s="237"/>
      <c r="S512" s="237"/>
      <c r="T512" s="237"/>
    </row>
    <row r="513" spans="1:20" s="236" customFormat="1">
      <c r="A513" s="241"/>
      <c r="B513" s="146"/>
      <c r="C513" s="139"/>
      <c r="D513" s="144"/>
      <c r="E513" s="393"/>
      <c r="F513" s="391"/>
      <c r="H513" s="237"/>
      <c r="I513" s="237"/>
      <c r="J513" s="237"/>
      <c r="K513" s="237"/>
      <c r="L513" s="237"/>
      <c r="M513" s="237"/>
      <c r="N513" s="237"/>
      <c r="O513" s="237"/>
      <c r="P513" s="237"/>
      <c r="Q513" s="237"/>
      <c r="R513" s="237"/>
      <c r="S513" s="237"/>
      <c r="T513" s="237"/>
    </row>
    <row r="514" spans="1:20" s="236" customFormat="1">
      <c r="A514" s="241"/>
      <c r="B514" s="146"/>
      <c r="C514" s="139"/>
      <c r="D514" s="144"/>
      <c r="E514" s="393"/>
      <c r="F514" s="391"/>
      <c r="H514" s="237"/>
      <c r="I514" s="237"/>
      <c r="J514" s="237"/>
      <c r="K514" s="237"/>
      <c r="L514" s="237"/>
      <c r="M514" s="237"/>
      <c r="N514" s="237"/>
      <c r="O514" s="237"/>
      <c r="P514" s="237"/>
      <c r="Q514" s="237"/>
      <c r="R514" s="237"/>
      <c r="S514" s="237"/>
      <c r="T514" s="237"/>
    </row>
    <row r="515" spans="1:20" s="236" customFormat="1">
      <c r="A515" s="241"/>
      <c r="B515" s="146"/>
      <c r="C515" s="139"/>
      <c r="D515" s="144"/>
      <c r="E515" s="393"/>
      <c r="F515" s="391"/>
      <c r="H515" s="237"/>
      <c r="I515" s="237"/>
      <c r="J515" s="237"/>
      <c r="K515" s="237"/>
      <c r="L515" s="237"/>
      <c r="M515" s="237"/>
      <c r="N515" s="237"/>
      <c r="O515" s="237"/>
      <c r="P515" s="237"/>
      <c r="Q515" s="237"/>
      <c r="R515" s="237"/>
      <c r="S515" s="237"/>
      <c r="T515" s="237"/>
    </row>
    <row r="516" spans="1:20" s="236" customFormat="1">
      <c r="A516" s="241"/>
      <c r="B516" s="146"/>
      <c r="C516" s="139"/>
      <c r="D516" s="144"/>
      <c r="E516" s="393"/>
      <c r="F516" s="391"/>
      <c r="H516" s="237"/>
      <c r="I516" s="237"/>
      <c r="J516" s="237"/>
      <c r="K516" s="237"/>
      <c r="L516" s="237"/>
      <c r="M516" s="237"/>
      <c r="N516" s="237"/>
      <c r="O516" s="237"/>
      <c r="P516" s="237"/>
      <c r="Q516" s="237"/>
      <c r="R516" s="237"/>
      <c r="S516" s="237"/>
      <c r="T516" s="237"/>
    </row>
    <row r="517" spans="1:20" s="236" customFormat="1">
      <c r="A517" s="241"/>
      <c r="B517" s="146"/>
      <c r="C517" s="139"/>
      <c r="D517" s="144"/>
      <c r="E517" s="393"/>
      <c r="F517" s="391"/>
      <c r="H517" s="237"/>
      <c r="I517" s="237"/>
      <c r="J517" s="237"/>
      <c r="K517" s="237"/>
      <c r="L517" s="237"/>
      <c r="M517" s="237"/>
      <c r="N517" s="237"/>
      <c r="O517" s="237"/>
      <c r="P517" s="237"/>
      <c r="Q517" s="237"/>
      <c r="R517" s="237"/>
      <c r="S517" s="237"/>
      <c r="T517" s="237"/>
    </row>
    <row r="518" spans="1:20" s="236" customFormat="1">
      <c r="A518" s="241"/>
      <c r="B518" s="146"/>
      <c r="C518" s="139"/>
      <c r="D518" s="144"/>
      <c r="E518" s="393"/>
      <c r="F518" s="391"/>
      <c r="H518" s="237"/>
      <c r="I518" s="237"/>
      <c r="J518" s="237"/>
      <c r="K518" s="237"/>
      <c r="L518" s="237"/>
      <c r="M518" s="237"/>
      <c r="N518" s="237"/>
      <c r="O518" s="237"/>
      <c r="P518" s="237"/>
      <c r="Q518" s="237"/>
      <c r="R518" s="237"/>
      <c r="S518" s="237"/>
      <c r="T518" s="237"/>
    </row>
    <row r="519" spans="1:20" s="236" customFormat="1">
      <c r="A519" s="241"/>
      <c r="B519" s="146"/>
      <c r="C519" s="139"/>
      <c r="D519" s="144"/>
      <c r="E519" s="393"/>
      <c r="F519" s="391"/>
      <c r="H519" s="237"/>
      <c r="I519" s="237"/>
      <c r="J519" s="237"/>
      <c r="K519" s="237"/>
      <c r="L519" s="237"/>
      <c r="M519" s="237"/>
      <c r="N519" s="237"/>
      <c r="O519" s="237"/>
      <c r="P519" s="237"/>
      <c r="Q519" s="237"/>
      <c r="R519" s="237"/>
      <c r="S519" s="237"/>
      <c r="T519" s="237"/>
    </row>
    <row r="520" spans="1:20" s="236" customFormat="1">
      <c r="A520" s="241"/>
      <c r="B520" s="146"/>
      <c r="C520" s="139"/>
      <c r="D520" s="144"/>
      <c r="E520" s="393"/>
      <c r="F520" s="391"/>
      <c r="H520" s="237"/>
      <c r="I520" s="237"/>
      <c r="J520" s="237"/>
      <c r="K520" s="237"/>
      <c r="L520" s="237"/>
      <c r="M520" s="237"/>
      <c r="N520" s="237"/>
      <c r="O520" s="237"/>
      <c r="P520" s="237"/>
      <c r="Q520" s="237"/>
      <c r="R520" s="237"/>
      <c r="S520" s="237"/>
      <c r="T520" s="237"/>
    </row>
    <row r="521" spans="1:20" s="236" customFormat="1">
      <c r="A521" s="241"/>
      <c r="B521" s="146"/>
      <c r="C521" s="139"/>
      <c r="D521" s="144"/>
      <c r="E521" s="393"/>
      <c r="F521" s="391"/>
      <c r="H521" s="237"/>
      <c r="I521" s="237"/>
      <c r="J521" s="237"/>
      <c r="K521" s="237"/>
      <c r="L521" s="237"/>
      <c r="M521" s="237"/>
      <c r="N521" s="237"/>
      <c r="O521" s="237"/>
      <c r="P521" s="237"/>
      <c r="Q521" s="237"/>
      <c r="R521" s="237"/>
      <c r="S521" s="237"/>
      <c r="T521" s="237"/>
    </row>
    <row r="522" spans="1:20" s="236" customFormat="1">
      <c r="A522" s="241"/>
      <c r="B522" s="146"/>
      <c r="C522" s="139"/>
      <c r="D522" s="144"/>
      <c r="E522" s="393"/>
      <c r="F522" s="391"/>
      <c r="H522" s="237"/>
      <c r="I522" s="237"/>
      <c r="J522" s="237"/>
      <c r="K522" s="237"/>
      <c r="L522" s="237"/>
      <c r="M522" s="237"/>
      <c r="N522" s="237"/>
      <c r="O522" s="237"/>
      <c r="P522" s="237"/>
      <c r="Q522" s="237"/>
      <c r="R522" s="237"/>
      <c r="S522" s="237"/>
      <c r="T522" s="237"/>
    </row>
    <row r="523" spans="1:20" s="236" customFormat="1">
      <c r="A523" s="241"/>
      <c r="B523" s="146"/>
      <c r="C523" s="139"/>
      <c r="D523" s="144"/>
      <c r="E523" s="393"/>
      <c r="F523" s="391"/>
      <c r="H523" s="237"/>
      <c r="I523" s="237"/>
      <c r="J523" s="237"/>
      <c r="K523" s="237"/>
      <c r="L523" s="237"/>
      <c r="M523" s="237"/>
      <c r="N523" s="237"/>
      <c r="O523" s="237"/>
      <c r="P523" s="237"/>
      <c r="Q523" s="237"/>
      <c r="R523" s="237"/>
      <c r="S523" s="237"/>
      <c r="T523" s="237"/>
    </row>
    <row r="524" spans="1:20" s="236" customFormat="1">
      <c r="A524" s="241"/>
      <c r="B524" s="146"/>
      <c r="C524" s="139"/>
      <c r="D524" s="144"/>
      <c r="E524" s="393"/>
      <c r="F524" s="391"/>
      <c r="H524" s="237"/>
      <c r="I524" s="237"/>
      <c r="J524" s="237"/>
      <c r="K524" s="237"/>
      <c r="L524" s="237"/>
      <c r="M524" s="237"/>
      <c r="N524" s="237"/>
      <c r="O524" s="237"/>
      <c r="P524" s="237"/>
      <c r="Q524" s="237"/>
      <c r="R524" s="237"/>
      <c r="S524" s="237"/>
      <c r="T524" s="237"/>
    </row>
    <row r="525" spans="1:20" s="236" customFormat="1">
      <c r="A525" s="241"/>
      <c r="B525" s="146"/>
      <c r="C525" s="139"/>
      <c r="D525" s="144"/>
      <c r="E525" s="393"/>
      <c r="F525" s="391"/>
      <c r="H525" s="237"/>
      <c r="I525" s="237"/>
      <c r="J525" s="237"/>
      <c r="K525" s="237"/>
      <c r="L525" s="237"/>
      <c r="M525" s="237"/>
      <c r="N525" s="237"/>
      <c r="O525" s="237"/>
      <c r="P525" s="237"/>
      <c r="Q525" s="237"/>
      <c r="R525" s="237"/>
      <c r="S525" s="237"/>
      <c r="T525" s="237"/>
    </row>
    <row r="526" spans="1:20" s="236" customFormat="1">
      <c r="A526" s="241"/>
      <c r="B526" s="146"/>
      <c r="C526" s="139"/>
      <c r="D526" s="144"/>
      <c r="E526" s="393"/>
      <c r="F526" s="391"/>
      <c r="H526" s="237"/>
      <c r="I526" s="237"/>
      <c r="J526" s="237"/>
      <c r="K526" s="237"/>
      <c r="L526" s="237"/>
      <c r="M526" s="237"/>
      <c r="N526" s="237"/>
      <c r="O526" s="237"/>
      <c r="P526" s="237"/>
      <c r="Q526" s="237"/>
      <c r="R526" s="237"/>
      <c r="S526" s="237"/>
      <c r="T526" s="237"/>
    </row>
    <row r="527" spans="1:20" s="236" customFormat="1">
      <c r="A527" s="241"/>
      <c r="B527" s="146"/>
      <c r="C527" s="139"/>
      <c r="D527" s="144"/>
      <c r="E527" s="393"/>
      <c r="F527" s="391"/>
      <c r="H527" s="237"/>
      <c r="I527" s="237"/>
      <c r="J527" s="237"/>
      <c r="K527" s="237"/>
      <c r="L527" s="237"/>
      <c r="M527" s="237"/>
      <c r="N527" s="237"/>
      <c r="O527" s="237"/>
      <c r="P527" s="237"/>
      <c r="Q527" s="237"/>
      <c r="R527" s="237"/>
      <c r="S527" s="237"/>
      <c r="T527" s="237"/>
    </row>
    <row r="528" spans="1:20" s="236" customFormat="1">
      <c r="A528" s="241"/>
      <c r="B528" s="146"/>
      <c r="C528" s="139"/>
      <c r="D528" s="144"/>
      <c r="E528" s="393"/>
      <c r="F528" s="391"/>
      <c r="H528" s="237"/>
      <c r="I528" s="237"/>
      <c r="J528" s="237"/>
      <c r="K528" s="237"/>
      <c r="L528" s="237"/>
      <c r="M528" s="237"/>
      <c r="N528" s="237"/>
      <c r="O528" s="237"/>
      <c r="P528" s="237"/>
      <c r="Q528" s="237"/>
      <c r="R528" s="237"/>
      <c r="S528" s="237"/>
      <c r="T528" s="237"/>
    </row>
    <row r="529" spans="1:20" s="236" customFormat="1">
      <c r="A529" s="241"/>
      <c r="B529" s="146"/>
      <c r="C529" s="139"/>
      <c r="D529" s="144"/>
      <c r="E529" s="393"/>
      <c r="F529" s="391"/>
      <c r="H529" s="237"/>
      <c r="I529" s="237"/>
      <c r="J529" s="237"/>
      <c r="K529" s="237"/>
      <c r="L529" s="237"/>
      <c r="M529" s="237"/>
      <c r="N529" s="237"/>
      <c r="O529" s="237"/>
      <c r="P529" s="237"/>
      <c r="Q529" s="237"/>
      <c r="R529" s="237"/>
      <c r="S529" s="237"/>
      <c r="T529" s="237"/>
    </row>
    <row r="530" spans="1:20" s="236" customFormat="1">
      <c r="A530" s="241"/>
      <c r="B530" s="146"/>
      <c r="C530" s="139"/>
      <c r="D530" s="144"/>
      <c r="E530" s="393"/>
      <c r="F530" s="391"/>
      <c r="H530" s="237"/>
      <c r="I530" s="237"/>
      <c r="J530" s="237"/>
      <c r="K530" s="237"/>
      <c r="L530" s="237"/>
      <c r="M530" s="237"/>
      <c r="N530" s="237"/>
      <c r="O530" s="237"/>
      <c r="P530" s="237"/>
      <c r="Q530" s="237"/>
      <c r="R530" s="237"/>
      <c r="S530" s="237"/>
      <c r="T530" s="237"/>
    </row>
    <row r="531" spans="1:20" s="236" customFormat="1">
      <c r="A531" s="241"/>
      <c r="B531" s="146"/>
      <c r="C531" s="139"/>
      <c r="D531" s="144"/>
      <c r="E531" s="393"/>
      <c r="F531" s="391"/>
      <c r="H531" s="237"/>
      <c r="I531" s="237"/>
      <c r="J531" s="237"/>
      <c r="K531" s="237"/>
      <c r="L531" s="237"/>
      <c r="M531" s="237"/>
      <c r="N531" s="237"/>
      <c r="O531" s="237"/>
      <c r="P531" s="237"/>
      <c r="Q531" s="237"/>
      <c r="R531" s="237"/>
      <c r="S531" s="237"/>
      <c r="T531" s="237"/>
    </row>
    <row r="532" spans="1:20" s="236" customFormat="1">
      <c r="A532" s="241"/>
      <c r="B532" s="146"/>
      <c r="C532" s="139"/>
      <c r="D532" s="144"/>
      <c r="E532" s="393"/>
      <c r="F532" s="391"/>
      <c r="H532" s="237"/>
      <c r="I532" s="237"/>
      <c r="J532" s="237"/>
      <c r="K532" s="237"/>
      <c r="L532" s="237"/>
      <c r="M532" s="237"/>
      <c r="N532" s="237"/>
      <c r="O532" s="237"/>
      <c r="P532" s="237"/>
      <c r="Q532" s="237"/>
      <c r="R532" s="237"/>
      <c r="S532" s="237"/>
      <c r="T532" s="237"/>
    </row>
    <row r="533" spans="1:20" s="236" customFormat="1">
      <c r="A533" s="241"/>
      <c r="B533" s="146"/>
      <c r="C533" s="139"/>
      <c r="D533" s="144"/>
      <c r="E533" s="393"/>
      <c r="F533" s="391"/>
      <c r="H533" s="237"/>
      <c r="I533" s="237"/>
      <c r="J533" s="237"/>
      <c r="K533" s="237"/>
      <c r="L533" s="237"/>
      <c r="M533" s="237"/>
      <c r="N533" s="237"/>
      <c r="O533" s="237"/>
      <c r="P533" s="237"/>
      <c r="Q533" s="237"/>
      <c r="R533" s="237"/>
      <c r="S533" s="237"/>
      <c r="T533" s="237"/>
    </row>
    <row r="534" spans="1:20" s="236" customFormat="1">
      <c r="A534" s="241"/>
      <c r="B534" s="146"/>
      <c r="C534" s="139"/>
      <c r="D534" s="144"/>
      <c r="E534" s="393"/>
      <c r="F534" s="391"/>
      <c r="H534" s="237"/>
      <c r="I534" s="237"/>
      <c r="J534" s="237"/>
      <c r="K534" s="237"/>
      <c r="L534" s="237"/>
      <c r="M534" s="237"/>
      <c r="N534" s="237"/>
      <c r="O534" s="237"/>
      <c r="P534" s="237"/>
      <c r="Q534" s="237"/>
      <c r="R534" s="237"/>
      <c r="S534" s="237"/>
      <c r="T534" s="237"/>
    </row>
    <row r="535" spans="1:20" s="236" customFormat="1">
      <c r="A535" s="241"/>
      <c r="B535" s="146"/>
      <c r="C535" s="139"/>
      <c r="D535" s="144"/>
      <c r="E535" s="393"/>
      <c r="F535" s="391"/>
      <c r="H535" s="237"/>
      <c r="I535" s="237"/>
      <c r="J535" s="237"/>
      <c r="K535" s="237"/>
      <c r="L535" s="237"/>
      <c r="M535" s="237"/>
      <c r="N535" s="237"/>
      <c r="O535" s="237"/>
      <c r="P535" s="237"/>
      <c r="Q535" s="237"/>
      <c r="R535" s="237"/>
      <c r="S535" s="237"/>
      <c r="T535" s="237"/>
    </row>
    <row r="536" spans="1:20" s="236" customFormat="1">
      <c r="A536" s="241"/>
      <c r="B536" s="146"/>
      <c r="C536" s="139"/>
      <c r="D536" s="144"/>
      <c r="E536" s="393"/>
      <c r="F536" s="391"/>
      <c r="H536" s="237"/>
      <c r="I536" s="237"/>
      <c r="J536" s="237"/>
      <c r="K536" s="237"/>
      <c r="L536" s="237"/>
      <c r="M536" s="237"/>
      <c r="N536" s="237"/>
      <c r="O536" s="237"/>
      <c r="P536" s="237"/>
      <c r="Q536" s="237"/>
      <c r="R536" s="237"/>
      <c r="S536" s="237"/>
      <c r="T536" s="237"/>
    </row>
    <row r="537" spans="1:20" s="236" customFormat="1">
      <c r="A537" s="241"/>
      <c r="B537" s="146"/>
      <c r="C537" s="139"/>
      <c r="D537" s="144"/>
      <c r="E537" s="393"/>
      <c r="F537" s="391"/>
      <c r="H537" s="237"/>
      <c r="I537" s="237"/>
      <c r="J537" s="237"/>
      <c r="K537" s="237"/>
      <c r="L537" s="237"/>
      <c r="M537" s="237"/>
      <c r="N537" s="237"/>
      <c r="O537" s="237"/>
      <c r="P537" s="237"/>
      <c r="Q537" s="237"/>
      <c r="R537" s="237"/>
      <c r="S537" s="237"/>
      <c r="T537" s="237"/>
    </row>
    <row r="538" spans="1:20" s="236" customFormat="1">
      <c r="A538" s="241"/>
      <c r="B538" s="146"/>
      <c r="C538" s="139"/>
      <c r="D538" s="144"/>
      <c r="E538" s="393"/>
      <c r="F538" s="391"/>
      <c r="H538" s="237"/>
      <c r="I538" s="237"/>
      <c r="J538" s="237"/>
      <c r="K538" s="237"/>
      <c r="L538" s="237"/>
      <c r="M538" s="237"/>
      <c r="N538" s="237"/>
      <c r="O538" s="237"/>
      <c r="P538" s="237"/>
      <c r="Q538" s="237"/>
      <c r="R538" s="237"/>
      <c r="S538" s="237"/>
      <c r="T538" s="237"/>
    </row>
    <row r="539" spans="1:20" s="236" customFormat="1">
      <c r="A539" s="241"/>
      <c r="B539" s="146"/>
      <c r="C539" s="139"/>
      <c r="D539" s="144"/>
      <c r="E539" s="393"/>
      <c r="F539" s="391"/>
      <c r="H539" s="237"/>
      <c r="I539" s="237"/>
      <c r="J539" s="237"/>
      <c r="K539" s="237"/>
      <c r="L539" s="237"/>
      <c r="M539" s="237"/>
      <c r="N539" s="237"/>
      <c r="O539" s="237"/>
      <c r="P539" s="237"/>
      <c r="Q539" s="237"/>
      <c r="R539" s="237"/>
      <c r="S539" s="237"/>
      <c r="T539" s="237"/>
    </row>
    <row r="540" spans="1:20" s="236" customFormat="1">
      <c r="A540" s="241"/>
      <c r="B540" s="146"/>
      <c r="C540" s="139"/>
      <c r="D540" s="144"/>
      <c r="E540" s="393"/>
      <c r="F540" s="391"/>
      <c r="H540" s="237"/>
      <c r="I540" s="237"/>
      <c r="J540" s="237"/>
      <c r="K540" s="237"/>
      <c r="L540" s="237"/>
      <c r="M540" s="237"/>
      <c r="N540" s="237"/>
      <c r="O540" s="237"/>
      <c r="P540" s="237"/>
      <c r="Q540" s="237"/>
      <c r="R540" s="237"/>
      <c r="S540" s="237"/>
      <c r="T540" s="237"/>
    </row>
    <row r="541" spans="1:20" s="236" customFormat="1">
      <c r="A541" s="241"/>
      <c r="B541" s="146"/>
      <c r="C541" s="139"/>
      <c r="D541" s="144"/>
      <c r="E541" s="393"/>
      <c r="F541" s="391"/>
      <c r="H541" s="237"/>
      <c r="I541" s="237"/>
      <c r="J541" s="237"/>
      <c r="K541" s="237"/>
      <c r="L541" s="237"/>
      <c r="M541" s="237"/>
      <c r="N541" s="237"/>
      <c r="O541" s="237"/>
      <c r="P541" s="237"/>
      <c r="Q541" s="237"/>
      <c r="R541" s="237"/>
      <c r="S541" s="237"/>
      <c r="T541" s="237"/>
    </row>
    <row r="542" spans="1:20" s="236" customFormat="1">
      <c r="A542" s="241"/>
      <c r="B542" s="146"/>
      <c r="C542" s="139"/>
      <c r="D542" s="144"/>
      <c r="E542" s="393"/>
      <c r="F542" s="391"/>
      <c r="H542" s="237"/>
      <c r="I542" s="237"/>
      <c r="J542" s="237"/>
      <c r="K542" s="237"/>
      <c r="L542" s="237"/>
      <c r="M542" s="237"/>
      <c r="N542" s="237"/>
      <c r="O542" s="237"/>
      <c r="P542" s="237"/>
      <c r="Q542" s="237"/>
      <c r="R542" s="237"/>
      <c r="S542" s="237"/>
      <c r="T542" s="237"/>
    </row>
    <row r="543" spans="1:20" s="236" customFormat="1">
      <c r="A543" s="241"/>
      <c r="B543" s="146"/>
      <c r="C543" s="139"/>
      <c r="D543" s="144"/>
      <c r="E543" s="393"/>
      <c r="F543" s="391"/>
      <c r="H543" s="237"/>
      <c r="I543" s="237"/>
      <c r="J543" s="237"/>
      <c r="K543" s="237"/>
      <c r="L543" s="237"/>
      <c r="M543" s="237"/>
      <c r="N543" s="237"/>
      <c r="O543" s="237"/>
      <c r="P543" s="237"/>
      <c r="Q543" s="237"/>
      <c r="R543" s="237"/>
      <c r="S543" s="237"/>
      <c r="T543" s="237"/>
    </row>
    <row r="544" spans="1:20" s="236" customFormat="1">
      <c r="A544" s="241"/>
      <c r="B544" s="146"/>
      <c r="C544" s="139"/>
      <c r="D544" s="144"/>
      <c r="E544" s="393"/>
      <c r="F544" s="391"/>
      <c r="H544" s="237"/>
      <c r="I544" s="237"/>
      <c r="J544" s="237"/>
      <c r="K544" s="237"/>
      <c r="L544" s="237"/>
      <c r="M544" s="237"/>
      <c r="N544" s="237"/>
      <c r="O544" s="237"/>
      <c r="P544" s="237"/>
      <c r="Q544" s="237"/>
      <c r="R544" s="237"/>
      <c r="S544" s="237"/>
      <c r="T544" s="237"/>
    </row>
    <row r="545" spans="1:20" s="236" customFormat="1">
      <c r="A545" s="241"/>
      <c r="B545" s="146"/>
      <c r="C545" s="139"/>
      <c r="D545" s="144"/>
      <c r="E545" s="393"/>
      <c r="F545" s="391"/>
      <c r="H545" s="237"/>
      <c r="I545" s="237"/>
      <c r="J545" s="237"/>
      <c r="K545" s="237"/>
      <c r="L545" s="237"/>
      <c r="M545" s="237"/>
      <c r="N545" s="237"/>
      <c r="O545" s="237"/>
      <c r="P545" s="237"/>
      <c r="Q545" s="237"/>
      <c r="R545" s="237"/>
      <c r="S545" s="237"/>
      <c r="T545" s="237"/>
    </row>
    <row r="546" spans="1:20" s="236" customFormat="1">
      <c r="A546" s="241"/>
      <c r="B546" s="146"/>
      <c r="C546" s="139"/>
      <c r="D546" s="144"/>
      <c r="E546" s="393"/>
      <c r="F546" s="391"/>
      <c r="H546" s="237"/>
      <c r="I546" s="237"/>
      <c r="J546" s="237"/>
      <c r="K546" s="237"/>
      <c r="L546" s="237"/>
      <c r="M546" s="237"/>
      <c r="N546" s="237"/>
      <c r="O546" s="237"/>
      <c r="P546" s="237"/>
      <c r="Q546" s="237"/>
      <c r="R546" s="237"/>
      <c r="S546" s="237"/>
      <c r="T546" s="237"/>
    </row>
    <row r="547" spans="1:20" s="236" customFormat="1">
      <c r="A547" s="241"/>
      <c r="B547" s="146"/>
      <c r="C547" s="139"/>
      <c r="D547" s="144"/>
      <c r="E547" s="393"/>
      <c r="F547" s="391"/>
      <c r="H547" s="237"/>
      <c r="I547" s="237"/>
      <c r="J547" s="237"/>
      <c r="K547" s="237"/>
      <c r="L547" s="237"/>
      <c r="M547" s="237"/>
      <c r="N547" s="237"/>
      <c r="O547" s="237"/>
      <c r="P547" s="237"/>
      <c r="Q547" s="237"/>
      <c r="R547" s="237"/>
      <c r="S547" s="237"/>
      <c r="T547" s="237"/>
    </row>
    <row r="548" spans="1:20" s="236" customFormat="1">
      <c r="A548" s="241"/>
      <c r="B548" s="146"/>
      <c r="C548" s="139"/>
      <c r="D548" s="144"/>
      <c r="E548" s="393"/>
      <c r="F548" s="391"/>
      <c r="H548" s="237"/>
      <c r="I548" s="237"/>
      <c r="J548" s="237"/>
      <c r="K548" s="237"/>
      <c r="L548" s="237"/>
      <c r="M548" s="237"/>
      <c r="N548" s="237"/>
      <c r="O548" s="237"/>
      <c r="P548" s="237"/>
      <c r="Q548" s="237"/>
      <c r="R548" s="237"/>
      <c r="S548" s="237"/>
      <c r="T548" s="237"/>
    </row>
    <row r="549" spans="1:20" s="236" customFormat="1">
      <c r="A549" s="241"/>
      <c r="B549" s="146"/>
      <c r="C549" s="139"/>
      <c r="D549" s="144"/>
      <c r="E549" s="393"/>
      <c r="F549" s="391"/>
      <c r="H549" s="237"/>
      <c r="I549" s="237"/>
      <c r="J549" s="237"/>
      <c r="K549" s="237"/>
      <c r="L549" s="237"/>
      <c r="M549" s="237"/>
      <c r="N549" s="237"/>
      <c r="O549" s="237"/>
      <c r="P549" s="237"/>
      <c r="Q549" s="237"/>
      <c r="R549" s="237"/>
      <c r="S549" s="237"/>
      <c r="T549" s="237"/>
    </row>
    <row r="550" spans="1:20" s="236" customFormat="1">
      <c r="A550" s="241"/>
      <c r="B550" s="146"/>
      <c r="C550" s="139"/>
      <c r="D550" s="144"/>
      <c r="E550" s="393"/>
      <c r="F550" s="391"/>
      <c r="H550" s="237"/>
      <c r="I550" s="237"/>
      <c r="J550" s="237"/>
      <c r="K550" s="237"/>
      <c r="L550" s="237"/>
      <c r="M550" s="237"/>
      <c r="N550" s="237"/>
      <c r="O550" s="237"/>
      <c r="P550" s="237"/>
      <c r="Q550" s="237"/>
      <c r="R550" s="237"/>
      <c r="S550" s="237"/>
      <c r="T550" s="237"/>
    </row>
    <row r="551" spans="1:20" s="236" customFormat="1">
      <c r="A551" s="241"/>
      <c r="B551" s="146"/>
      <c r="C551" s="139"/>
      <c r="D551" s="144"/>
      <c r="E551" s="393"/>
      <c r="F551" s="391"/>
      <c r="H551" s="237"/>
      <c r="I551" s="237"/>
      <c r="J551" s="237"/>
      <c r="K551" s="237"/>
      <c r="L551" s="237"/>
      <c r="M551" s="237"/>
      <c r="N551" s="237"/>
      <c r="O551" s="237"/>
      <c r="P551" s="237"/>
      <c r="Q551" s="237"/>
      <c r="R551" s="237"/>
      <c r="S551" s="237"/>
      <c r="T551" s="237"/>
    </row>
    <row r="552" spans="1:20" s="236" customFormat="1">
      <c r="A552" s="241"/>
      <c r="B552" s="146"/>
      <c r="C552" s="139"/>
      <c r="D552" s="144"/>
      <c r="E552" s="393"/>
      <c r="F552" s="391"/>
      <c r="H552" s="237"/>
      <c r="I552" s="237"/>
      <c r="J552" s="237"/>
      <c r="K552" s="237"/>
      <c r="L552" s="237"/>
      <c r="M552" s="237"/>
      <c r="N552" s="237"/>
      <c r="O552" s="237"/>
      <c r="P552" s="237"/>
      <c r="Q552" s="237"/>
      <c r="R552" s="237"/>
      <c r="S552" s="237"/>
      <c r="T552" s="237"/>
    </row>
    <row r="553" spans="1:20" s="236" customFormat="1">
      <c r="A553" s="241"/>
      <c r="B553" s="146"/>
      <c r="C553" s="139"/>
      <c r="D553" s="144"/>
      <c r="E553" s="393"/>
      <c r="F553" s="391"/>
      <c r="H553" s="237"/>
      <c r="I553" s="237"/>
      <c r="J553" s="237"/>
      <c r="K553" s="237"/>
      <c r="L553" s="237"/>
      <c r="M553" s="237"/>
      <c r="N553" s="237"/>
      <c r="O553" s="237"/>
      <c r="P553" s="237"/>
      <c r="Q553" s="237"/>
      <c r="R553" s="237"/>
      <c r="S553" s="237"/>
      <c r="T553" s="237"/>
    </row>
    <row r="554" spans="1:20" s="236" customFormat="1">
      <c r="A554" s="241"/>
      <c r="B554" s="146"/>
      <c r="C554" s="139"/>
      <c r="D554" s="144"/>
      <c r="E554" s="393"/>
      <c r="F554" s="391"/>
      <c r="H554" s="237"/>
      <c r="I554" s="237"/>
      <c r="J554" s="237"/>
      <c r="K554" s="237"/>
      <c r="L554" s="237"/>
      <c r="M554" s="237"/>
      <c r="N554" s="237"/>
      <c r="O554" s="237"/>
      <c r="P554" s="237"/>
      <c r="Q554" s="237"/>
      <c r="R554" s="237"/>
      <c r="S554" s="237"/>
      <c r="T554" s="237"/>
    </row>
    <row r="555" spans="1:20" s="236" customFormat="1">
      <c r="A555" s="241"/>
      <c r="B555" s="146"/>
      <c r="C555" s="139"/>
      <c r="D555" s="144"/>
      <c r="E555" s="393"/>
      <c r="F555" s="391"/>
      <c r="H555" s="237"/>
      <c r="I555" s="237"/>
      <c r="J555" s="237"/>
      <c r="K555" s="237"/>
      <c r="L555" s="237"/>
      <c r="M555" s="237"/>
      <c r="N555" s="237"/>
      <c r="O555" s="237"/>
      <c r="P555" s="237"/>
      <c r="Q555" s="237"/>
      <c r="R555" s="237"/>
      <c r="S555" s="237"/>
      <c r="T555" s="237"/>
    </row>
    <row r="556" spans="1:20" s="236" customFormat="1">
      <c r="A556" s="241"/>
      <c r="B556" s="146"/>
      <c r="C556" s="139"/>
      <c r="D556" s="144"/>
      <c r="E556" s="393"/>
      <c r="F556" s="391"/>
      <c r="H556" s="237"/>
      <c r="I556" s="237"/>
      <c r="J556" s="237"/>
      <c r="K556" s="237"/>
      <c r="L556" s="237"/>
      <c r="M556" s="237"/>
      <c r="N556" s="237"/>
      <c r="O556" s="237"/>
      <c r="P556" s="237"/>
      <c r="Q556" s="237"/>
      <c r="R556" s="237"/>
      <c r="S556" s="237"/>
      <c r="T556" s="237"/>
    </row>
    <row r="557" spans="1:20" s="236" customFormat="1">
      <c r="A557" s="241"/>
      <c r="B557" s="146"/>
      <c r="C557" s="139"/>
      <c r="D557" s="144"/>
      <c r="E557" s="393"/>
      <c r="F557" s="391"/>
      <c r="H557" s="237"/>
      <c r="I557" s="237"/>
      <c r="J557" s="237"/>
      <c r="K557" s="237"/>
      <c r="L557" s="237"/>
      <c r="M557" s="237"/>
      <c r="N557" s="237"/>
      <c r="O557" s="237"/>
      <c r="P557" s="237"/>
      <c r="Q557" s="237"/>
      <c r="R557" s="237"/>
      <c r="S557" s="237"/>
      <c r="T557" s="237"/>
    </row>
    <row r="558" spans="1:20" s="236" customFormat="1">
      <c r="A558" s="241"/>
      <c r="B558" s="146"/>
      <c r="C558" s="139"/>
      <c r="D558" s="144"/>
      <c r="E558" s="393"/>
      <c r="F558" s="391"/>
      <c r="H558" s="237"/>
      <c r="I558" s="237"/>
      <c r="J558" s="237"/>
      <c r="K558" s="237"/>
      <c r="L558" s="237"/>
      <c r="M558" s="237"/>
      <c r="N558" s="237"/>
      <c r="O558" s="237"/>
      <c r="P558" s="237"/>
      <c r="Q558" s="237"/>
      <c r="R558" s="237"/>
      <c r="S558" s="237"/>
      <c r="T558" s="237"/>
    </row>
    <row r="559" spans="1:20" s="236" customFormat="1">
      <c r="A559" s="241"/>
      <c r="B559" s="146"/>
      <c r="C559" s="139"/>
      <c r="D559" s="144"/>
      <c r="E559" s="393"/>
      <c r="F559" s="391"/>
      <c r="H559" s="237"/>
      <c r="I559" s="237"/>
      <c r="J559" s="237"/>
      <c r="K559" s="237"/>
      <c r="L559" s="237"/>
      <c r="M559" s="237"/>
      <c r="N559" s="237"/>
      <c r="O559" s="237"/>
      <c r="P559" s="237"/>
      <c r="Q559" s="237"/>
      <c r="R559" s="237"/>
      <c r="S559" s="237"/>
      <c r="T559" s="237"/>
    </row>
    <row r="560" spans="1:20" s="236" customFormat="1">
      <c r="A560" s="241"/>
      <c r="B560" s="146"/>
      <c r="C560" s="139"/>
      <c r="D560" s="144"/>
      <c r="E560" s="393"/>
      <c r="F560" s="391"/>
      <c r="H560" s="237"/>
      <c r="I560" s="237"/>
      <c r="J560" s="237"/>
      <c r="K560" s="237"/>
      <c r="L560" s="237"/>
      <c r="M560" s="237"/>
      <c r="N560" s="237"/>
      <c r="O560" s="237"/>
      <c r="P560" s="237"/>
      <c r="Q560" s="237"/>
      <c r="R560" s="237"/>
      <c r="S560" s="237"/>
      <c r="T560" s="237"/>
    </row>
    <row r="561" spans="1:20" s="236" customFormat="1">
      <c r="A561" s="241"/>
      <c r="B561" s="146"/>
      <c r="C561" s="139"/>
      <c r="D561" s="144"/>
      <c r="E561" s="393"/>
      <c r="F561" s="391"/>
      <c r="H561" s="237"/>
      <c r="I561" s="237"/>
      <c r="J561" s="237"/>
      <c r="K561" s="237"/>
      <c r="L561" s="237"/>
      <c r="M561" s="237"/>
      <c r="N561" s="237"/>
      <c r="O561" s="237"/>
      <c r="P561" s="237"/>
      <c r="Q561" s="237"/>
      <c r="R561" s="237"/>
      <c r="S561" s="237"/>
      <c r="T561" s="237"/>
    </row>
    <row r="562" spans="1:20" s="236" customFormat="1">
      <c r="A562" s="241"/>
      <c r="B562" s="146"/>
      <c r="C562" s="139"/>
      <c r="D562" s="144"/>
      <c r="E562" s="393"/>
      <c r="F562" s="391"/>
      <c r="H562" s="237"/>
      <c r="I562" s="237"/>
      <c r="J562" s="237"/>
      <c r="K562" s="237"/>
      <c r="L562" s="237"/>
      <c r="M562" s="237"/>
      <c r="N562" s="237"/>
      <c r="O562" s="237"/>
      <c r="P562" s="237"/>
      <c r="Q562" s="237"/>
      <c r="R562" s="237"/>
      <c r="S562" s="237"/>
      <c r="T562" s="237"/>
    </row>
    <row r="563" spans="1:20" s="236" customFormat="1">
      <c r="A563" s="241"/>
      <c r="B563" s="146"/>
      <c r="C563" s="139"/>
      <c r="D563" s="144"/>
      <c r="E563" s="393"/>
      <c r="F563" s="391"/>
      <c r="H563" s="237"/>
      <c r="I563" s="237"/>
      <c r="J563" s="237"/>
      <c r="K563" s="237"/>
      <c r="L563" s="237"/>
      <c r="M563" s="237"/>
      <c r="N563" s="237"/>
      <c r="O563" s="237"/>
      <c r="P563" s="237"/>
      <c r="Q563" s="237"/>
      <c r="R563" s="237"/>
      <c r="S563" s="237"/>
      <c r="T563" s="237"/>
    </row>
    <row r="564" spans="1:20" s="236" customFormat="1">
      <c r="A564" s="241"/>
      <c r="B564" s="146"/>
      <c r="C564" s="139"/>
      <c r="D564" s="144"/>
      <c r="E564" s="393"/>
      <c r="F564" s="391"/>
      <c r="H564" s="237"/>
      <c r="I564" s="237"/>
      <c r="J564" s="237"/>
      <c r="K564" s="237"/>
      <c r="L564" s="237"/>
      <c r="M564" s="237"/>
      <c r="N564" s="237"/>
      <c r="O564" s="237"/>
      <c r="P564" s="237"/>
      <c r="Q564" s="237"/>
      <c r="R564" s="237"/>
      <c r="S564" s="237"/>
      <c r="T564" s="237"/>
    </row>
    <row r="565" spans="1:20" s="236" customFormat="1">
      <c r="A565" s="241"/>
      <c r="B565" s="146"/>
      <c r="C565" s="139"/>
      <c r="D565" s="144"/>
      <c r="E565" s="393"/>
      <c r="F565" s="391"/>
      <c r="H565" s="237"/>
      <c r="I565" s="237"/>
      <c r="J565" s="237"/>
      <c r="K565" s="237"/>
      <c r="L565" s="237"/>
      <c r="M565" s="237"/>
      <c r="N565" s="237"/>
      <c r="O565" s="237"/>
      <c r="P565" s="237"/>
      <c r="Q565" s="237"/>
      <c r="R565" s="237"/>
      <c r="S565" s="237"/>
      <c r="T565" s="237"/>
    </row>
    <row r="566" spans="1:20" s="236" customFormat="1">
      <c r="A566" s="241"/>
      <c r="B566" s="146"/>
      <c r="C566" s="139"/>
      <c r="D566" s="144"/>
      <c r="E566" s="393"/>
      <c r="F566" s="391"/>
      <c r="H566" s="237"/>
      <c r="I566" s="237"/>
      <c r="J566" s="237"/>
      <c r="K566" s="237"/>
      <c r="L566" s="237"/>
      <c r="M566" s="237"/>
      <c r="N566" s="237"/>
      <c r="O566" s="237"/>
      <c r="P566" s="237"/>
      <c r="Q566" s="237"/>
      <c r="R566" s="237"/>
      <c r="S566" s="237"/>
      <c r="T566" s="237"/>
    </row>
    <row r="567" spans="1:20" s="236" customFormat="1">
      <c r="A567" s="241"/>
      <c r="B567" s="146"/>
      <c r="C567" s="139"/>
      <c r="D567" s="144"/>
      <c r="E567" s="393"/>
      <c r="F567" s="391"/>
      <c r="H567" s="237"/>
      <c r="I567" s="237"/>
      <c r="J567" s="237"/>
      <c r="K567" s="237"/>
      <c r="L567" s="237"/>
      <c r="M567" s="237"/>
      <c r="N567" s="237"/>
      <c r="O567" s="237"/>
      <c r="P567" s="237"/>
      <c r="Q567" s="237"/>
      <c r="R567" s="237"/>
      <c r="S567" s="237"/>
      <c r="T567" s="237"/>
    </row>
    <row r="568" spans="1:20" s="236" customFormat="1">
      <c r="A568" s="241"/>
      <c r="B568" s="146"/>
      <c r="C568" s="139"/>
      <c r="D568" s="144"/>
      <c r="E568" s="393"/>
      <c r="F568" s="391"/>
      <c r="H568" s="237"/>
      <c r="I568" s="237"/>
      <c r="J568" s="237"/>
      <c r="K568" s="237"/>
      <c r="L568" s="237"/>
      <c r="M568" s="237"/>
      <c r="N568" s="237"/>
      <c r="O568" s="237"/>
      <c r="P568" s="237"/>
      <c r="Q568" s="237"/>
      <c r="R568" s="237"/>
      <c r="S568" s="237"/>
      <c r="T568" s="237"/>
    </row>
    <row r="569" spans="1:20" s="236" customFormat="1">
      <c r="A569" s="241"/>
      <c r="B569" s="146"/>
      <c r="C569" s="139"/>
      <c r="D569" s="144"/>
      <c r="E569" s="393"/>
      <c r="F569" s="391"/>
      <c r="H569" s="237"/>
      <c r="I569" s="237"/>
      <c r="J569" s="237"/>
      <c r="K569" s="237"/>
      <c r="L569" s="237"/>
      <c r="M569" s="237"/>
      <c r="N569" s="237"/>
      <c r="O569" s="237"/>
      <c r="P569" s="237"/>
      <c r="Q569" s="237"/>
      <c r="R569" s="237"/>
      <c r="S569" s="237"/>
      <c r="T569" s="237"/>
    </row>
    <row r="570" spans="1:20" s="236" customFormat="1">
      <c r="A570" s="241"/>
      <c r="B570" s="146"/>
      <c r="C570" s="139"/>
      <c r="D570" s="144"/>
      <c r="E570" s="393"/>
      <c r="F570" s="391"/>
      <c r="H570" s="237"/>
      <c r="I570" s="237"/>
      <c r="J570" s="237"/>
      <c r="K570" s="237"/>
      <c r="L570" s="237"/>
      <c r="M570" s="237"/>
      <c r="N570" s="237"/>
      <c r="O570" s="237"/>
      <c r="P570" s="237"/>
      <c r="Q570" s="237"/>
      <c r="R570" s="237"/>
      <c r="S570" s="237"/>
      <c r="T570" s="237"/>
    </row>
    <row r="571" spans="1:20" s="236" customFormat="1">
      <c r="A571" s="241"/>
      <c r="B571" s="146"/>
      <c r="C571" s="139"/>
      <c r="D571" s="144"/>
      <c r="E571" s="393"/>
      <c r="F571" s="391"/>
      <c r="H571" s="237"/>
      <c r="I571" s="237"/>
      <c r="J571" s="237"/>
      <c r="K571" s="237"/>
      <c r="L571" s="237"/>
      <c r="M571" s="237"/>
      <c r="N571" s="237"/>
      <c r="O571" s="237"/>
      <c r="P571" s="237"/>
      <c r="Q571" s="237"/>
      <c r="R571" s="237"/>
      <c r="S571" s="237"/>
      <c r="T571" s="237"/>
    </row>
    <row r="572" spans="1:20" s="236" customFormat="1">
      <c r="A572" s="241"/>
      <c r="B572" s="146"/>
      <c r="C572" s="139"/>
      <c r="D572" s="144"/>
      <c r="E572" s="393"/>
      <c r="F572" s="391"/>
      <c r="H572" s="237"/>
      <c r="I572" s="237"/>
      <c r="J572" s="237"/>
      <c r="K572" s="237"/>
      <c r="L572" s="237"/>
      <c r="M572" s="237"/>
      <c r="N572" s="237"/>
      <c r="O572" s="237"/>
      <c r="P572" s="237"/>
      <c r="Q572" s="237"/>
      <c r="R572" s="237"/>
      <c r="S572" s="237"/>
      <c r="T572" s="237"/>
    </row>
    <row r="573" spans="1:20" s="236" customFormat="1">
      <c r="A573" s="241"/>
      <c r="B573" s="146"/>
      <c r="C573" s="139"/>
      <c r="D573" s="144"/>
      <c r="E573" s="393"/>
      <c r="F573" s="391"/>
      <c r="H573" s="237"/>
      <c r="I573" s="237"/>
      <c r="J573" s="237"/>
      <c r="K573" s="237"/>
      <c r="L573" s="237"/>
      <c r="M573" s="237"/>
      <c r="N573" s="237"/>
      <c r="O573" s="237"/>
      <c r="P573" s="237"/>
      <c r="Q573" s="237"/>
      <c r="R573" s="237"/>
      <c r="S573" s="237"/>
      <c r="T573" s="237"/>
    </row>
    <row r="574" spans="1:20" s="236" customFormat="1">
      <c r="A574" s="241"/>
      <c r="B574" s="146"/>
      <c r="C574" s="139"/>
      <c r="D574" s="144"/>
      <c r="E574" s="393"/>
      <c r="F574" s="391"/>
      <c r="H574" s="237"/>
      <c r="I574" s="237"/>
      <c r="J574" s="237"/>
      <c r="K574" s="237"/>
      <c r="L574" s="237"/>
      <c r="M574" s="237"/>
      <c r="N574" s="237"/>
      <c r="O574" s="237"/>
      <c r="P574" s="237"/>
      <c r="Q574" s="237"/>
      <c r="R574" s="237"/>
      <c r="S574" s="237"/>
      <c r="T574" s="237"/>
    </row>
    <row r="575" spans="1:20" s="236" customFormat="1">
      <c r="A575" s="241"/>
      <c r="B575" s="146"/>
      <c r="C575" s="139"/>
      <c r="D575" s="144"/>
      <c r="E575" s="393"/>
      <c r="F575" s="391"/>
      <c r="H575" s="237"/>
      <c r="I575" s="237"/>
      <c r="J575" s="237"/>
      <c r="K575" s="237"/>
      <c r="L575" s="237"/>
      <c r="M575" s="237"/>
      <c r="N575" s="237"/>
      <c r="O575" s="237"/>
      <c r="P575" s="237"/>
      <c r="Q575" s="237"/>
      <c r="R575" s="237"/>
      <c r="S575" s="237"/>
      <c r="T575" s="237"/>
    </row>
    <row r="576" spans="1:20" s="236" customFormat="1">
      <c r="A576" s="241"/>
      <c r="B576" s="146"/>
      <c r="C576" s="139"/>
      <c r="D576" s="144"/>
      <c r="E576" s="393"/>
      <c r="F576" s="391"/>
      <c r="H576" s="237"/>
      <c r="I576" s="237"/>
      <c r="J576" s="237"/>
      <c r="K576" s="237"/>
      <c r="L576" s="237"/>
      <c r="M576" s="237"/>
      <c r="N576" s="237"/>
      <c r="O576" s="237"/>
      <c r="P576" s="237"/>
      <c r="Q576" s="237"/>
      <c r="R576" s="237"/>
      <c r="S576" s="237"/>
      <c r="T576" s="237"/>
    </row>
    <row r="577" spans="1:20" s="236" customFormat="1">
      <c r="A577" s="241"/>
      <c r="B577" s="146"/>
      <c r="C577" s="139"/>
      <c r="D577" s="144"/>
      <c r="E577" s="393"/>
      <c r="F577" s="391"/>
      <c r="H577" s="237"/>
      <c r="I577" s="237"/>
      <c r="J577" s="237"/>
      <c r="K577" s="237"/>
      <c r="L577" s="237"/>
      <c r="M577" s="237"/>
      <c r="N577" s="237"/>
      <c r="O577" s="237"/>
      <c r="P577" s="237"/>
      <c r="Q577" s="237"/>
      <c r="R577" s="237"/>
      <c r="S577" s="237"/>
      <c r="T577" s="237"/>
    </row>
    <row r="578" spans="1:20" s="236" customFormat="1">
      <c r="A578" s="241"/>
      <c r="B578" s="146"/>
      <c r="C578" s="139"/>
      <c r="D578" s="144"/>
      <c r="E578" s="393"/>
      <c r="F578" s="391"/>
      <c r="H578" s="237"/>
      <c r="I578" s="237"/>
      <c r="J578" s="237"/>
      <c r="K578" s="237"/>
      <c r="L578" s="237"/>
      <c r="M578" s="237"/>
      <c r="N578" s="237"/>
      <c r="O578" s="237"/>
      <c r="P578" s="237"/>
      <c r="Q578" s="237"/>
      <c r="R578" s="237"/>
      <c r="S578" s="237"/>
      <c r="T578" s="237"/>
    </row>
    <row r="579" spans="1:20" s="236" customFormat="1">
      <c r="A579" s="241"/>
      <c r="B579" s="146"/>
      <c r="C579" s="139"/>
      <c r="D579" s="144"/>
      <c r="E579" s="393"/>
      <c r="F579" s="391"/>
      <c r="H579" s="237"/>
      <c r="I579" s="237"/>
      <c r="J579" s="237"/>
      <c r="K579" s="237"/>
      <c r="L579" s="237"/>
      <c r="M579" s="237"/>
      <c r="N579" s="237"/>
      <c r="O579" s="237"/>
      <c r="P579" s="237"/>
      <c r="Q579" s="237"/>
      <c r="R579" s="237"/>
      <c r="S579" s="237"/>
      <c r="T579" s="237"/>
    </row>
    <row r="580" spans="1:20" s="236" customFormat="1">
      <c r="A580" s="241"/>
      <c r="B580" s="146"/>
      <c r="C580" s="139"/>
      <c r="D580" s="144"/>
      <c r="E580" s="393"/>
      <c r="F580" s="391"/>
      <c r="H580" s="237"/>
      <c r="I580" s="237"/>
      <c r="J580" s="237"/>
      <c r="K580" s="237"/>
      <c r="L580" s="237"/>
      <c r="M580" s="237"/>
      <c r="N580" s="237"/>
      <c r="O580" s="237"/>
      <c r="P580" s="237"/>
      <c r="Q580" s="237"/>
      <c r="R580" s="237"/>
      <c r="S580" s="237"/>
      <c r="T580" s="237"/>
    </row>
    <row r="581" spans="1:20" s="236" customFormat="1">
      <c r="A581" s="241"/>
      <c r="B581" s="146"/>
      <c r="C581" s="139"/>
      <c r="D581" s="144"/>
      <c r="E581" s="393"/>
      <c r="F581" s="391"/>
      <c r="H581" s="237"/>
      <c r="I581" s="237"/>
      <c r="J581" s="237"/>
      <c r="K581" s="237"/>
      <c r="L581" s="237"/>
      <c r="M581" s="237"/>
      <c r="N581" s="237"/>
      <c r="O581" s="237"/>
      <c r="P581" s="237"/>
      <c r="Q581" s="237"/>
      <c r="R581" s="237"/>
      <c r="S581" s="237"/>
      <c r="T581" s="237"/>
    </row>
    <row r="582" spans="1:20" s="236" customFormat="1">
      <c r="A582" s="241"/>
      <c r="B582" s="146"/>
      <c r="C582" s="139"/>
      <c r="D582" s="144"/>
      <c r="E582" s="393"/>
      <c r="F582" s="391"/>
      <c r="H582" s="237"/>
      <c r="I582" s="237"/>
      <c r="J582" s="237"/>
      <c r="K582" s="237"/>
      <c r="L582" s="237"/>
      <c r="M582" s="237"/>
      <c r="N582" s="237"/>
      <c r="O582" s="237"/>
      <c r="P582" s="237"/>
      <c r="Q582" s="237"/>
      <c r="R582" s="237"/>
      <c r="S582" s="237"/>
      <c r="T582" s="237"/>
    </row>
    <row r="583" spans="1:20" s="236" customFormat="1">
      <c r="A583" s="241"/>
      <c r="B583" s="146"/>
      <c r="C583" s="139"/>
      <c r="D583" s="144"/>
      <c r="E583" s="393"/>
      <c r="F583" s="391"/>
      <c r="H583" s="237"/>
      <c r="I583" s="237"/>
      <c r="J583" s="237"/>
      <c r="K583" s="237"/>
      <c r="L583" s="237"/>
      <c r="M583" s="237"/>
      <c r="N583" s="237"/>
      <c r="O583" s="237"/>
      <c r="P583" s="237"/>
      <c r="Q583" s="237"/>
      <c r="R583" s="237"/>
      <c r="S583" s="237"/>
      <c r="T583" s="237"/>
    </row>
    <row r="584" spans="1:20" s="236" customFormat="1">
      <c r="A584" s="241"/>
      <c r="B584" s="146"/>
      <c r="C584" s="139"/>
      <c r="D584" s="144"/>
      <c r="E584" s="393"/>
      <c r="F584" s="391"/>
      <c r="H584" s="237"/>
      <c r="I584" s="237"/>
      <c r="J584" s="237"/>
      <c r="K584" s="237"/>
      <c r="L584" s="237"/>
      <c r="M584" s="237"/>
      <c r="N584" s="237"/>
      <c r="O584" s="237"/>
      <c r="P584" s="237"/>
      <c r="Q584" s="237"/>
      <c r="R584" s="237"/>
      <c r="S584" s="237"/>
      <c r="T584" s="237"/>
    </row>
    <row r="585" spans="1:20" s="236" customFormat="1">
      <c r="A585" s="241"/>
      <c r="B585" s="146"/>
      <c r="C585" s="139"/>
      <c r="D585" s="144"/>
      <c r="E585" s="393"/>
      <c r="F585" s="391"/>
      <c r="H585" s="237"/>
      <c r="I585" s="237"/>
      <c r="J585" s="237"/>
      <c r="K585" s="237"/>
      <c r="L585" s="237"/>
      <c r="M585" s="237"/>
      <c r="N585" s="237"/>
      <c r="O585" s="237"/>
      <c r="P585" s="237"/>
      <c r="Q585" s="237"/>
      <c r="R585" s="237"/>
      <c r="S585" s="237"/>
      <c r="T585" s="237"/>
    </row>
    <row r="586" spans="1:20" s="236" customFormat="1">
      <c r="A586" s="241"/>
      <c r="B586" s="146"/>
      <c r="C586" s="139"/>
      <c r="D586" s="144"/>
      <c r="E586" s="393"/>
      <c r="F586" s="391"/>
      <c r="H586" s="237"/>
      <c r="I586" s="237"/>
      <c r="J586" s="237"/>
      <c r="K586" s="237"/>
      <c r="L586" s="237"/>
      <c r="M586" s="237"/>
      <c r="N586" s="237"/>
      <c r="O586" s="237"/>
      <c r="P586" s="237"/>
      <c r="Q586" s="237"/>
      <c r="R586" s="237"/>
      <c r="S586" s="237"/>
      <c r="T586" s="237"/>
    </row>
    <row r="587" spans="1:20" s="236" customFormat="1">
      <c r="A587" s="241"/>
      <c r="B587" s="146"/>
      <c r="C587" s="139"/>
      <c r="D587" s="144"/>
      <c r="E587" s="393"/>
      <c r="F587" s="391"/>
      <c r="H587" s="237"/>
      <c r="I587" s="237"/>
      <c r="J587" s="237"/>
      <c r="K587" s="237"/>
      <c r="L587" s="237"/>
      <c r="M587" s="237"/>
      <c r="N587" s="237"/>
      <c r="O587" s="237"/>
      <c r="P587" s="237"/>
      <c r="Q587" s="237"/>
      <c r="R587" s="237"/>
      <c r="S587" s="237"/>
      <c r="T587" s="237"/>
    </row>
    <row r="588" spans="1:20" s="236" customFormat="1">
      <c r="A588" s="241"/>
      <c r="B588" s="146"/>
      <c r="C588" s="139"/>
      <c r="D588" s="144"/>
      <c r="E588" s="393"/>
      <c r="F588" s="391"/>
      <c r="H588" s="237"/>
      <c r="I588" s="237"/>
      <c r="J588" s="237"/>
      <c r="K588" s="237"/>
      <c r="L588" s="237"/>
      <c r="M588" s="237"/>
      <c r="N588" s="237"/>
      <c r="O588" s="237"/>
      <c r="P588" s="237"/>
      <c r="Q588" s="237"/>
      <c r="R588" s="237"/>
      <c r="S588" s="237"/>
      <c r="T588" s="237"/>
    </row>
    <row r="589" spans="1:20" s="236" customFormat="1">
      <c r="A589" s="241"/>
      <c r="B589" s="146"/>
      <c r="C589" s="139"/>
      <c r="D589" s="144"/>
      <c r="E589" s="393"/>
      <c r="F589" s="391"/>
      <c r="H589" s="237"/>
      <c r="I589" s="237"/>
      <c r="J589" s="237"/>
      <c r="K589" s="237"/>
      <c r="L589" s="237"/>
      <c r="M589" s="237"/>
      <c r="N589" s="237"/>
      <c r="O589" s="237"/>
      <c r="P589" s="237"/>
      <c r="Q589" s="237"/>
      <c r="R589" s="237"/>
      <c r="S589" s="237"/>
      <c r="T589" s="237"/>
    </row>
    <row r="590" spans="1:20" s="236" customFormat="1">
      <c r="A590" s="241"/>
      <c r="B590" s="146"/>
      <c r="C590" s="139"/>
      <c r="D590" s="144"/>
      <c r="E590" s="393"/>
      <c r="F590" s="391"/>
      <c r="H590" s="237"/>
      <c r="I590" s="237"/>
      <c r="J590" s="237"/>
      <c r="K590" s="237"/>
      <c r="L590" s="237"/>
      <c r="M590" s="237"/>
      <c r="N590" s="237"/>
      <c r="O590" s="237"/>
      <c r="P590" s="237"/>
      <c r="Q590" s="237"/>
      <c r="R590" s="237"/>
      <c r="S590" s="237"/>
      <c r="T590" s="237"/>
    </row>
    <row r="591" spans="1:20" s="236" customFormat="1">
      <c r="A591" s="241"/>
      <c r="B591" s="146"/>
      <c r="C591" s="139"/>
      <c r="D591" s="144"/>
      <c r="E591" s="393"/>
      <c r="F591" s="391"/>
      <c r="H591" s="237"/>
      <c r="I591" s="237"/>
      <c r="J591" s="237"/>
      <c r="K591" s="237"/>
      <c r="L591" s="237"/>
      <c r="M591" s="237"/>
      <c r="N591" s="237"/>
      <c r="O591" s="237"/>
      <c r="P591" s="237"/>
      <c r="Q591" s="237"/>
      <c r="R591" s="237"/>
      <c r="S591" s="237"/>
      <c r="T591" s="237"/>
    </row>
    <row r="592" spans="1:20" s="236" customFormat="1">
      <c r="A592" s="241"/>
      <c r="B592" s="146"/>
      <c r="C592" s="139"/>
      <c r="D592" s="144"/>
      <c r="E592" s="393"/>
      <c r="F592" s="391"/>
      <c r="H592" s="237"/>
      <c r="I592" s="237"/>
      <c r="J592" s="237"/>
      <c r="K592" s="237"/>
      <c r="L592" s="237"/>
      <c r="M592" s="237"/>
      <c r="N592" s="237"/>
      <c r="O592" s="237"/>
      <c r="P592" s="237"/>
      <c r="Q592" s="237"/>
      <c r="R592" s="237"/>
      <c r="S592" s="237"/>
      <c r="T592" s="237"/>
    </row>
    <row r="593" spans="1:20" s="236" customFormat="1">
      <c r="A593" s="241"/>
      <c r="B593" s="146"/>
      <c r="C593" s="139"/>
      <c r="D593" s="144"/>
      <c r="E593" s="393"/>
      <c r="F593" s="391"/>
      <c r="H593" s="237"/>
      <c r="I593" s="237"/>
      <c r="J593" s="237"/>
      <c r="K593" s="237"/>
      <c r="L593" s="237"/>
      <c r="M593" s="237"/>
      <c r="N593" s="237"/>
      <c r="O593" s="237"/>
      <c r="P593" s="237"/>
      <c r="Q593" s="237"/>
      <c r="R593" s="237"/>
      <c r="S593" s="237"/>
      <c r="T593" s="237"/>
    </row>
    <row r="594" spans="1:20" s="236" customFormat="1">
      <c r="A594" s="241"/>
      <c r="B594" s="146"/>
      <c r="C594" s="139"/>
      <c r="D594" s="144"/>
      <c r="E594" s="393"/>
      <c r="F594" s="391"/>
      <c r="H594" s="237"/>
      <c r="I594" s="237"/>
      <c r="J594" s="237"/>
      <c r="K594" s="237"/>
      <c r="L594" s="237"/>
      <c r="M594" s="237"/>
      <c r="N594" s="237"/>
      <c r="O594" s="237"/>
      <c r="P594" s="237"/>
      <c r="Q594" s="237"/>
      <c r="R594" s="237"/>
      <c r="S594" s="237"/>
      <c r="T594" s="237"/>
    </row>
    <row r="595" spans="1:20" s="236" customFormat="1">
      <c r="A595" s="241"/>
      <c r="B595" s="146"/>
      <c r="C595" s="139"/>
      <c r="D595" s="144"/>
      <c r="E595" s="393"/>
      <c r="F595" s="391"/>
      <c r="H595" s="237"/>
      <c r="I595" s="237"/>
      <c r="J595" s="237"/>
      <c r="K595" s="237"/>
      <c r="L595" s="237"/>
      <c r="M595" s="237"/>
      <c r="N595" s="237"/>
      <c r="O595" s="237"/>
      <c r="P595" s="237"/>
      <c r="Q595" s="237"/>
      <c r="R595" s="237"/>
      <c r="S595" s="237"/>
      <c r="T595" s="237"/>
    </row>
    <row r="596" spans="1:20" s="236" customFormat="1">
      <c r="A596" s="241"/>
      <c r="B596" s="146"/>
      <c r="C596" s="139"/>
      <c r="D596" s="144"/>
      <c r="E596" s="393"/>
      <c r="F596" s="391"/>
      <c r="H596" s="237"/>
      <c r="I596" s="237"/>
      <c r="J596" s="237"/>
      <c r="K596" s="237"/>
      <c r="L596" s="237"/>
      <c r="M596" s="237"/>
      <c r="N596" s="237"/>
      <c r="O596" s="237"/>
      <c r="P596" s="237"/>
      <c r="Q596" s="237"/>
      <c r="R596" s="237"/>
      <c r="S596" s="237"/>
      <c r="T596" s="237"/>
    </row>
    <row r="597" spans="1:20" s="236" customFormat="1">
      <c r="A597" s="241"/>
      <c r="B597" s="146"/>
      <c r="C597" s="139"/>
      <c r="D597" s="144"/>
      <c r="E597" s="393"/>
      <c r="F597" s="391"/>
      <c r="H597" s="237"/>
      <c r="I597" s="237"/>
      <c r="J597" s="237"/>
      <c r="K597" s="237"/>
      <c r="L597" s="237"/>
      <c r="M597" s="237"/>
      <c r="N597" s="237"/>
      <c r="O597" s="237"/>
      <c r="P597" s="237"/>
      <c r="Q597" s="237"/>
      <c r="R597" s="237"/>
      <c r="S597" s="237"/>
      <c r="T597" s="237"/>
    </row>
    <row r="598" spans="1:20" s="236" customFormat="1">
      <c r="A598" s="241"/>
      <c r="B598" s="146"/>
      <c r="C598" s="139"/>
      <c r="D598" s="144"/>
      <c r="E598" s="393"/>
      <c r="F598" s="391"/>
      <c r="H598" s="237"/>
      <c r="I598" s="237"/>
      <c r="J598" s="237"/>
      <c r="K598" s="237"/>
      <c r="L598" s="237"/>
      <c r="M598" s="237"/>
      <c r="N598" s="237"/>
      <c r="O598" s="237"/>
      <c r="P598" s="237"/>
      <c r="Q598" s="237"/>
      <c r="R598" s="237"/>
      <c r="S598" s="237"/>
      <c r="T598" s="237"/>
    </row>
    <row r="599" spans="1:20" s="236" customFormat="1">
      <c r="A599" s="241"/>
      <c r="B599" s="146"/>
      <c r="C599" s="139"/>
      <c r="D599" s="144"/>
      <c r="E599" s="393"/>
      <c r="F599" s="391"/>
      <c r="H599" s="237"/>
      <c r="I599" s="237"/>
      <c r="J599" s="237"/>
      <c r="K599" s="237"/>
      <c r="L599" s="237"/>
      <c r="M599" s="237"/>
      <c r="N599" s="237"/>
      <c r="O599" s="237"/>
      <c r="P599" s="237"/>
      <c r="Q599" s="237"/>
      <c r="R599" s="237"/>
      <c r="S599" s="237"/>
      <c r="T599" s="237"/>
    </row>
    <row r="600" spans="1:20" s="236" customFormat="1">
      <c r="A600" s="241"/>
      <c r="B600" s="146"/>
      <c r="C600" s="139"/>
      <c r="D600" s="144"/>
      <c r="E600" s="393"/>
      <c r="F600" s="391"/>
      <c r="H600" s="237"/>
      <c r="I600" s="237"/>
      <c r="J600" s="237"/>
      <c r="K600" s="237"/>
      <c r="L600" s="237"/>
      <c r="M600" s="237"/>
      <c r="N600" s="237"/>
      <c r="O600" s="237"/>
      <c r="P600" s="237"/>
      <c r="Q600" s="237"/>
      <c r="R600" s="237"/>
      <c r="S600" s="237"/>
      <c r="T600" s="237"/>
    </row>
    <row r="601" spans="1:20" s="236" customFormat="1">
      <c r="A601" s="241"/>
      <c r="B601" s="146"/>
      <c r="C601" s="139"/>
      <c r="D601" s="144"/>
      <c r="E601" s="393"/>
      <c r="F601" s="391"/>
      <c r="H601" s="237"/>
      <c r="I601" s="237"/>
      <c r="J601" s="237"/>
      <c r="K601" s="237"/>
      <c r="L601" s="237"/>
      <c r="M601" s="237"/>
      <c r="N601" s="237"/>
      <c r="O601" s="237"/>
      <c r="P601" s="237"/>
      <c r="Q601" s="237"/>
      <c r="R601" s="237"/>
      <c r="S601" s="237"/>
      <c r="T601" s="237"/>
    </row>
    <row r="602" spans="1:20" s="236" customFormat="1">
      <c r="A602" s="241"/>
      <c r="B602" s="146"/>
      <c r="C602" s="139"/>
      <c r="D602" s="144"/>
      <c r="E602" s="393"/>
      <c r="F602" s="391"/>
      <c r="H602" s="237"/>
      <c r="I602" s="237"/>
      <c r="J602" s="237"/>
      <c r="K602" s="237"/>
      <c r="L602" s="237"/>
      <c r="M602" s="237"/>
      <c r="N602" s="237"/>
      <c r="O602" s="237"/>
      <c r="P602" s="237"/>
      <c r="Q602" s="237"/>
      <c r="R602" s="237"/>
      <c r="S602" s="237"/>
      <c r="T602" s="237"/>
    </row>
    <row r="603" spans="1:20" s="236" customFormat="1">
      <c r="A603" s="241"/>
      <c r="B603" s="146"/>
      <c r="C603" s="139"/>
      <c r="D603" s="144"/>
      <c r="E603" s="393"/>
      <c r="F603" s="391"/>
      <c r="H603" s="237"/>
      <c r="I603" s="237"/>
      <c r="J603" s="237"/>
      <c r="K603" s="237"/>
      <c r="L603" s="237"/>
      <c r="M603" s="237"/>
      <c r="N603" s="237"/>
      <c r="O603" s="237"/>
      <c r="P603" s="237"/>
      <c r="Q603" s="237"/>
      <c r="R603" s="237"/>
      <c r="S603" s="237"/>
      <c r="T603" s="237"/>
    </row>
    <row r="604" spans="1:20" s="236" customFormat="1">
      <c r="A604" s="241"/>
      <c r="B604" s="146"/>
      <c r="C604" s="139"/>
      <c r="D604" s="144"/>
      <c r="E604" s="393"/>
      <c r="F604" s="391"/>
      <c r="H604" s="237"/>
      <c r="I604" s="237"/>
      <c r="J604" s="237"/>
      <c r="K604" s="237"/>
      <c r="L604" s="237"/>
      <c r="M604" s="237"/>
      <c r="N604" s="237"/>
      <c r="O604" s="237"/>
      <c r="P604" s="237"/>
      <c r="Q604" s="237"/>
      <c r="R604" s="237"/>
      <c r="S604" s="237"/>
      <c r="T604" s="237"/>
    </row>
    <row r="605" spans="1:20" s="236" customFormat="1">
      <c r="A605" s="241"/>
      <c r="B605" s="146"/>
      <c r="C605" s="139"/>
      <c r="D605" s="144"/>
      <c r="E605" s="393"/>
      <c r="F605" s="391"/>
      <c r="H605" s="237"/>
      <c r="I605" s="237"/>
      <c r="J605" s="237"/>
      <c r="K605" s="237"/>
      <c r="L605" s="237"/>
      <c r="M605" s="237"/>
      <c r="N605" s="237"/>
      <c r="O605" s="237"/>
      <c r="P605" s="237"/>
      <c r="Q605" s="237"/>
      <c r="R605" s="237"/>
      <c r="S605" s="237"/>
      <c r="T605" s="237"/>
    </row>
    <row r="606" spans="1:20" s="236" customFormat="1">
      <c r="A606" s="241"/>
      <c r="B606" s="146"/>
      <c r="C606" s="139"/>
      <c r="D606" s="144"/>
      <c r="E606" s="393"/>
      <c r="F606" s="391"/>
      <c r="H606" s="237"/>
      <c r="I606" s="237"/>
      <c r="J606" s="237"/>
      <c r="K606" s="237"/>
      <c r="L606" s="237"/>
      <c r="M606" s="237"/>
      <c r="N606" s="237"/>
      <c r="O606" s="237"/>
      <c r="P606" s="237"/>
      <c r="Q606" s="237"/>
      <c r="R606" s="237"/>
      <c r="S606" s="237"/>
      <c r="T606" s="237"/>
    </row>
  </sheetData>
  <pageMargins left="0.7" right="0.7" top="0.75" bottom="0.75" header="0.3" footer="0.3"/>
  <pageSetup paperSize="9" scale="97" orientation="portrait" r:id="rId1"/>
  <rowBreaks count="2" manualBreakCount="2">
    <brk id="42" max="5" man="1"/>
    <brk id="8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8"/>
  <sheetViews>
    <sheetView view="pageBreakPreview" zoomScale="102" zoomScaleNormal="85" zoomScaleSheetLayoutView="102" workbookViewId="0">
      <pane xSplit="1" ySplit="1" topLeftCell="B2" activePane="bottomRight" state="frozen"/>
      <selection pane="topRight" activeCell="B1" sqref="B1"/>
      <selection pane="bottomLeft" activeCell="A2" sqref="A2"/>
      <selection pane="bottomRight" activeCell="A287" sqref="A287"/>
    </sheetView>
  </sheetViews>
  <sheetFormatPr defaultColWidth="8.88671875" defaultRowHeight="14.4"/>
  <cols>
    <col min="1" max="1" width="7.109375" style="246" customWidth="1"/>
    <col min="2" max="2" width="48" style="247" customWidth="1"/>
    <col min="3" max="3" width="5.33203125" style="248" bestFit="1" customWidth="1"/>
    <col min="4" max="4" width="8.109375" style="657" bestFit="1" customWidth="1"/>
    <col min="5" max="5" width="7" style="246" bestFit="1" customWidth="1"/>
    <col min="6" max="6" width="11" style="248" bestFit="1" customWidth="1"/>
    <col min="7" max="16384" width="8.88671875" style="246"/>
  </cols>
  <sheetData>
    <row r="1" spans="1:6" s="250" customFormat="1">
      <c r="A1" s="650" t="s">
        <v>0</v>
      </c>
      <c r="B1" s="650" t="s">
        <v>1</v>
      </c>
      <c r="C1" s="650" t="s">
        <v>2</v>
      </c>
      <c r="D1" s="653" t="s">
        <v>383</v>
      </c>
      <c r="E1" s="651" t="s">
        <v>1288</v>
      </c>
      <c r="F1" s="652" t="s">
        <v>385</v>
      </c>
    </row>
    <row r="2" spans="1:6" s="249" customFormat="1">
      <c r="A2" s="131"/>
      <c r="B2" s="310"/>
      <c r="C2" s="131"/>
      <c r="D2" s="552"/>
      <c r="E2" s="413"/>
      <c r="F2" s="414"/>
    </row>
    <row r="3" spans="1:6" s="138" customFormat="1">
      <c r="A3" s="415"/>
      <c r="B3" s="151" t="str">
        <f>[1]Offices!B4</f>
        <v>PROPOSED ……………………………………....</v>
      </c>
      <c r="C3" s="416"/>
      <c r="D3" s="654"/>
      <c r="E3" s="416"/>
      <c r="F3" s="417"/>
    </row>
    <row r="4" spans="1:6" s="138" customFormat="1">
      <c r="A4" s="415"/>
      <c r="B4" s="151" t="str">
        <f>[1]Offices!B5</f>
        <v>…….………………………………….. DISTRICT</v>
      </c>
      <c r="C4" s="416"/>
      <c r="D4" s="654"/>
      <c r="E4" s="416"/>
      <c r="F4" s="417"/>
    </row>
    <row r="5" spans="1:6">
      <c r="A5" s="131">
        <v>12</v>
      </c>
      <c r="B5" s="151" t="s">
        <v>1624</v>
      </c>
      <c r="C5" s="131"/>
      <c r="D5" s="552"/>
      <c r="E5" s="413"/>
      <c r="F5" s="414"/>
    </row>
    <row r="6" spans="1:6" s="235" customFormat="1">
      <c r="A6" s="399"/>
      <c r="B6" s="395"/>
      <c r="C6" s="403"/>
      <c r="D6" s="401"/>
      <c r="E6" s="394"/>
      <c r="F6" s="418"/>
    </row>
    <row r="7" spans="1:6" s="235" customFormat="1">
      <c r="A7" s="394">
        <v>12.1</v>
      </c>
      <c r="B7" s="395" t="s">
        <v>1102</v>
      </c>
      <c r="C7" s="403"/>
      <c r="D7" s="401"/>
      <c r="E7" s="394"/>
      <c r="F7" s="418"/>
    </row>
    <row r="8" spans="1:6" s="235" customFormat="1">
      <c r="A8" s="399"/>
      <c r="B8" s="395"/>
      <c r="C8" s="403"/>
      <c r="D8" s="401"/>
      <c r="E8" s="394"/>
      <c r="F8" s="418"/>
    </row>
    <row r="9" spans="1:6" ht="16.2">
      <c r="A9" s="304">
        <v>12.2</v>
      </c>
      <c r="B9" s="305" t="s">
        <v>387</v>
      </c>
      <c r="C9" s="307" t="s">
        <v>668</v>
      </c>
      <c r="D9" s="307">
        <v>30</v>
      </c>
      <c r="E9" s="306"/>
      <c r="F9" s="419">
        <f>D9*E9</f>
        <v>0</v>
      </c>
    </row>
    <row r="10" spans="1:6">
      <c r="A10" s="304" t="s">
        <v>36</v>
      </c>
      <c r="B10" s="305" t="s">
        <v>388</v>
      </c>
      <c r="C10" s="306"/>
      <c r="D10" s="307"/>
      <c r="E10" s="306"/>
      <c r="F10" s="419">
        <f t="shared" ref="F10:F11" si="0">D10*E10</f>
        <v>0</v>
      </c>
    </row>
    <row r="11" spans="1:6">
      <c r="A11" s="304"/>
      <c r="B11" s="305"/>
      <c r="C11" s="306"/>
      <c r="D11" s="307"/>
      <c r="E11" s="306"/>
      <c r="F11" s="419">
        <f t="shared" si="0"/>
        <v>0</v>
      </c>
    </row>
    <row r="12" spans="1:6" ht="43.2">
      <c r="A12" s="304">
        <v>12.3</v>
      </c>
      <c r="B12" s="305" t="s">
        <v>1285</v>
      </c>
      <c r="C12" s="306" t="s">
        <v>389</v>
      </c>
      <c r="D12" s="307">
        <v>1</v>
      </c>
      <c r="E12" s="306"/>
      <c r="F12" s="419"/>
    </row>
    <row r="13" spans="1:6">
      <c r="A13" s="304"/>
      <c r="B13" s="305"/>
      <c r="C13" s="306"/>
      <c r="D13" s="307"/>
      <c r="E13" s="306"/>
      <c r="F13" s="419"/>
    </row>
    <row r="14" spans="1:6" s="251" customFormat="1">
      <c r="A14" s="323"/>
      <c r="B14" s="318" t="s">
        <v>390</v>
      </c>
      <c r="C14" s="319" t="s">
        <v>391</v>
      </c>
      <c r="D14" s="573"/>
      <c r="E14" s="319"/>
      <c r="F14" s="420"/>
    </row>
    <row r="15" spans="1:6">
      <c r="A15" s="304"/>
      <c r="B15" s="305"/>
      <c r="C15" s="306"/>
      <c r="D15" s="307"/>
      <c r="E15" s="306"/>
      <c r="F15" s="419"/>
    </row>
    <row r="16" spans="1:6">
      <c r="A16" s="304">
        <v>12.4</v>
      </c>
      <c r="B16" s="318" t="s">
        <v>392</v>
      </c>
      <c r="C16" s="306"/>
      <c r="D16" s="307"/>
      <c r="E16" s="306"/>
      <c r="F16" s="419"/>
    </row>
    <row r="17" spans="1:6">
      <c r="A17" s="304"/>
      <c r="B17" s="305"/>
      <c r="C17" s="306"/>
      <c r="D17" s="307"/>
      <c r="E17" s="306"/>
      <c r="F17" s="419"/>
    </row>
    <row r="18" spans="1:6">
      <c r="A18" s="304">
        <v>12.5</v>
      </c>
      <c r="B18" s="305" t="s">
        <v>27</v>
      </c>
      <c r="C18" s="306"/>
      <c r="D18" s="307"/>
      <c r="E18" s="306"/>
      <c r="F18" s="419"/>
    </row>
    <row r="19" spans="1:6">
      <c r="A19" s="304"/>
      <c r="B19" s="305" t="s">
        <v>28</v>
      </c>
      <c r="C19" s="306"/>
      <c r="D19" s="307"/>
      <c r="E19" s="306"/>
      <c r="F19" s="419"/>
    </row>
    <row r="20" spans="1:6">
      <c r="A20" s="304"/>
      <c r="B20" s="305"/>
      <c r="C20" s="306"/>
      <c r="D20" s="307"/>
      <c r="E20" s="306"/>
      <c r="F20" s="419"/>
    </row>
    <row r="21" spans="1:6" ht="16.2">
      <c r="A21" s="304">
        <v>12.6</v>
      </c>
      <c r="B21" s="305" t="s">
        <v>393</v>
      </c>
      <c r="C21" s="307" t="s">
        <v>669</v>
      </c>
      <c r="D21" s="307">
        <v>6</v>
      </c>
      <c r="E21" s="306"/>
      <c r="F21" s="419">
        <f>E21*D21</f>
        <v>0</v>
      </c>
    </row>
    <row r="22" spans="1:6">
      <c r="A22" s="304"/>
      <c r="B22" s="305"/>
      <c r="C22" s="306"/>
      <c r="D22" s="307"/>
      <c r="E22" s="306"/>
      <c r="F22" s="419">
        <f t="shared" ref="F22:F42" si="1">E22*D22</f>
        <v>0</v>
      </c>
    </row>
    <row r="23" spans="1:6">
      <c r="A23" s="304">
        <v>12.7</v>
      </c>
      <c r="B23" s="305" t="s">
        <v>1063</v>
      </c>
      <c r="C23" s="306"/>
      <c r="D23" s="307"/>
      <c r="E23" s="306"/>
      <c r="F23" s="419">
        <f t="shared" si="1"/>
        <v>0</v>
      </c>
    </row>
    <row r="24" spans="1:6" ht="16.2">
      <c r="A24" s="304"/>
      <c r="B24" s="305" t="s">
        <v>394</v>
      </c>
      <c r="C24" s="307" t="s">
        <v>669</v>
      </c>
      <c r="D24" s="307">
        <v>0.60000000000000009</v>
      </c>
      <c r="E24" s="306"/>
      <c r="F24" s="419">
        <f t="shared" si="1"/>
        <v>0</v>
      </c>
    </row>
    <row r="25" spans="1:6">
      <c r="A25" s="304"/>
      <c r="B25" s="305"/>
      <c r="C25" s="307"/>
      <c r="D25" s="307"/>
      <c r="E25" s="306"/>
      <c r="F25" s="419">
        <f t="shared" si="1"/>
        <v>0</v>
      </c>
    </row>
    <row r="26" spans="1:6" ht="16.2">
      <c r="A26" s="304">
        <v>12.8</v>
      </c>
      <c r="B26" s="305" t="s">
        <v>1064</v>
      </c>
      <c r="C26" s="307" t="s">
        <v>669</v>
      </c>
      <c r="D26" s="307">
        <v>3</v>
      </c>
      <c r="E26" s="306"/>
      <c r="F26" s="419">
        <f t="shared" si="1"/>
        <v>0</v>
      </c>
    </row>
    <row r="27" spans="1:6">
      <c r="A27" s="304"/>
      <c r="B27" s="305"/>
      <c r="C27" s="307"/>
      <c r="D27" s="307"/>
      <c r="E27" s="306"/>
      <c r="F27" s="419">
        <f t="shared" si="1"/>
        <v>0</v>
      </c>
    </row>
    <row r="28" spans="1:6" ht="16.2">
      <c r="A28" s="304">
        <v>12.9</v>
      </c>
      <c r="B28" s="305" t="s">
        <v>1101</v>
      </c>
      <c r="C28" s="307" t="s">
        <v>669</v>
      </c>
      <c r="D28" s="307">
        <v>30</v>
      </c>
      <c r="E28" s="306"/>
      <c r="F28" s="419">
        <f t="shared" si="1"/>
        <v>0</v>
      </c>
    </row>
    <row r="29" spans="1:6">
      <c r="A29" s="304"/>
      <c r="B29" s="305"/>
      <c r="C29" s="306"/>
      <c r="D29" s="307"/>
      <c r="E29" s="306"/>
      <c r="F29" s="419">
        <f t="shared" si="1"/>
        <v>0</v>
      </c>
    </row>
    <row r="30" spans="1:6">
      <c r="A30" s="304"/>
      <c r="B30" s="318" t="s">
        <v>395</v>
      </c>
      <c r="C30" s="306"/>
      <c r="D30" s="307"/>
      <c r="E30" s="306"/>
      <c r="F30" s="419">
        <f t="shared" si="1"/>
        <v>0</v>
      </c>
    </row>
    <row r="31" spans="1:6">
      <c r="A31" s="304"/>
      <c r="B31" s="305"/>
      <c r="C31" s="306"/>
      <c r="D31" s="307"/>
      <c r="E31" s="306"/>
      <c r="F31" s="419">
        <f t="shared" si="1"/>
        <v>0</v>
      </c>
    </row>
    <row r="32" spans="1:6" ht="28.8">
      <c r="A32" s="421">
        <v>12.1</v>
      </c>
      <c r="B32" s="305" t="s">
        <v>396</v>
      </c>
      <c r="C32" s="306"/>
      <c r="D32" s="307"/>
      <c r="E32" s="306"/>
      <c r="F32" s="419">
        <f t="shared" si="1"/>
        <v>0</v>
      </c>
    </row>
    <row r="33" spans="1:6">
      <c r="A33" s="421"/>
      <c r="B33" s="305" t="s">
        <v>397</v>
      </c>
      <c r="C33" s="306" t="s">
        <v>26</v>
      </c>
      <c r="D33" s="307">
        <v>1</v>
      </c>
      <c r="E33" s="306"/>
      <c r="F33" s="419">
        <f t="shared" si="1"/>
        <v>0</v>
      </c>
    </row>
    <row r="34" spans="1:6">
      <c r="A34" s="421"/>
      <c r="B34" s="305"/>
      <c r="C34" s="306"/>
      <c r="D34" s="307"/>
      <c r="E34" s="306"/>
      <c r="F34" s="419">
        <f t="shared" si="1"/>
        <v>0</v>
      </c>
    </row>
    <row r="35" spans="1:6">
      <c r="A35" s="421"/>
      <c r="B35" s="318" t="s">
        <v>29</v>
      </c>
      <c r="C35" s="306"/>
      <c r="D35" s="307"/>
      <c r="E35" s="306"/>
      <c r="F35" s="419">
        <f t="shared" si="1"/>
        <v>0</v>
      </c>
    </row>
    <row r="36" spans="1:6">
      <c r="A36" s="421"/>
      <c r="B36" s="305"/>
      <c r="C36" s="306"/>
      <c r="D36" s="307"/>
      <c r="E36" s="306"/>
      <c r="F36" s="419">
        <f t="shared" si="1"/>
        <v>0</v>
      </c>
    </row>
    <row r="37" spans="1:6">
      <c r="A37" s="421">
        <v>12.11</v>
      </c>
      <c r="B37" s="305" t="s">
        <v>30</v>
      </c>
      <c r="C37" s="306"/>
      <c r="D37" s="307"/>
      <c r="E37" s="306"/>
      <c r="F37" s="419">
        <f t="shared" si="1"/>
        <v>0</v>
      </c>
    </row>
    <row r="38" spans="1:6" ht="16.2">
      <c r="A38" s="421"/>
      <c r="B38" s="305" t="s">
        <v>31</v>
      </c>
      <c r="C38" s="307" t="s">
        <v>669</v>
      </c>
      <c r="D38" s="307">
        <v>9</v>
      </c>
      <c r="E38" s="306"/>
      <c r="F38" s="419">
        <f t="shared" si="1"/>
        <v>0</v>
      </c>
    </row>
    <row r="39" spans="1:6">
      <c r="A39" s="421"/>
      <c r="B39" s="305"/>
      <c r="C39" s="306"/>
      <c r="D39" s="307"/>
      <c r="E39" s="306"/>
      <c r="F39" s="419">
        <f t="shared" si="1"/>
        <v>0</v>
      </c>
    </row>
    <row r="40" spans="1:6">
      <c r="A40" s="421">
        <v>12.12</v>
      </c>
      <c r="B40" s="305" t="s">
        <v>398</v>
      </c>
      <c r="C40" s="306"/>
      <c r="D40" s="307"/>
      <c r="E40" s="306"/>
      <c r="F40" s="419">
        <f t="shared" si="1"/>
        <v>0</v>
      </c>
    </row>
    <row r="41" spans="1:6">
      <c r="A41" s="421"/>
      <c r="B41" s="305" t="s">
        <v>399</v>
      </c>
      <c r="C41" s="306"/>
      <c r="D41" s="307"/>
      <c r="E41" s="306"/>
      <c r="F41" s="419">
        <f t="shared" si="1"/>
        <v>0</v>
      </c>
    </row>
    <row r="42" spans="1:6" ht="16.2">
      <c r="A42" s="421"/>
      <c r="B42" s="305" t="s">
        <v>400</v>
      </c>
      <c r="C42" s="307" t="s">
        <v>669</v>
      </c>
      <c r="D42" s="307">
        <v>21</v>
      </c>
      <c r="E42" s="306"/>
      <c r="F42" s="419">
        <f t="shared" si="1"/>
        <v>0</v>
      </c>
    </row>
    <row r="43" spans="1:6">
      <c r="A43" s="421"/>
      <c r="B43" s="305"/>
      <c r="C43" s="306"/>
      <c r="D43" s="307"/>
      <c r="E43" s="306"/>
      <c r="F43" s="419"/>
    </row>
    <row r="44" spans="1:6" s="251" customFormat="1">
      <c r="A44" s="422"/>
      <c r="B44" s="318" t="s">
        <v>1103</v>
      </c>
      <c r="C44" s="319"/>
      <c r="D44" s="573"/>
      <c r="E44" s="319"/>
      <c r="F44" s="420">
        <f>SUM(F20:F43)</f>
        <v>0</v>
      </c>
    </row>
    <row r="45" spans="1:6" s="250" customFormat="1">
      <c r="A45" s="954" t="s">
        <v>0</v>
      </c>
      <c r="B45" s="650" t="s">
        <v>1</v>
      </c>
      <c r="C45" s="650" t="s">
        <v>2</v>
      </c>
      <c r="D45" s="653" t="s">
        <v>383</v>
      </c>
      <c r="E45" s="651" t="s">
        <v>1288</v>
      </c>
      <c r="F45" s="652" t="s">
        <v>385</v>
      </c>
    </row>
    <row r="46" spans="1:6" s="251" customFormat="1">
      <c r="A46" s="422"/>
      <c r="B46" s="318" t="s">
        <v>1424</v>
      </c>
      <c r="C46" s="319"/>
      <c r="D46" s="573"/>
      <c r="E46" s="319"/>
      <c r="F46" s="420">
        <f>F44</f>
        <v>0</v>
      </c>
    </row>
    <row r="47" spans="1:6">
      <c r="A47" s="421"/>
      <c r="B47" s="318" t="s">
        <v>32</v>
      </c>
      <c r="C47" s="306"/>
      <c r="D47" s="307"/>
      <c r="E47" s="306"/>
      <c r="F47" s="419"/>
    </row>
    <row r="48" spans="1:6">
      <c r="A48" s="421"/>
      <c r="B48" s="332"/>
      <c r="C48" s="306"/>
      <c r="D48" s="307"/>
      <c r="E48" s="306"/>
      <c r="F48" s="419"/>
    </row>
    <row r="49" spans="1:6" ht="28.8">
      <c r="A49" s="421">
        <v>12.13</v>
      </c>
      <c r="B49" s="305" t="s">
        <v>33</v>
      </c>
      <c r="C49" s="306"/>
      <c r="D49" s="307"/>
      <c r="E49" s="306"/>
      <c r="F49" s="419"/>
    </row>
    <row r="50" spans="1:6" ht="16.2">
      <c r="A50" s="421"/>
      <c r="B50" s="305" t="s">
        <v>34</v>
      </c>
      <c r="C50" s="307" t="s">
        <v>668</v>
      </c>
      <c r="D50" s="307">
        <v>1.7999999999999998</v>
      </c>
      <c r="E50" s="306"/>
      <c r="F50" s="419">
        <f>D50*E50</f>
        <v>0</v>
      </c>
    </row>
    <row r="51" spans="1:6">
      <c r="A51" s="421"/>
      <c r="B51" s="305"/>
      <c r="C51" s="306"/>
      <c r="D51" s="307"/>
      <c r="E51" s="306"/>
      <c r="F51" s="419">
        <f t="shared" ref="F51:F67" si="2">D51*E51</f>
        <v>0</v>
      </c>
    </row>
    <row r="52" spans="1:6" ht="28.8">
      <c r="A52" s="421">
        <v>12.14</v>
      </c>
      <c r="B52" s="305" t="s">
        <v>401</v>
      </c>
      <c r="C52" s="307" t="s">
        <v>668</v>
      </c>
      <c r="D52" s="307">
        <v>20</v>
      </c>
      <c r="E52" s="306"/>
      <c r="F52" s="419">
        <f t="shared" si="2"/>
        <v>0</v>
      </c>
    </row>
    <row r="53" spans="1:6">
      <c r="A53" s="421"/>
      <c r="B53" s="305" t="s">
        <v>402</v>
      </c>
      <c r="C53" s="306"/>
      <c r="D53" s="307"/>
      <c r="E53" s="306"/>
      <c r="F53" s="419">
        <f t="shared" si="2"/>
        <v>0</v>
      </c>
    </row>
    <row r="54" spans="1:6">
      <c r="A54" s="421"/>
      <c r="B54" s="305"/>
      <c r="C54" s="306"/>
      <c r="D54" s="307"/>
      <c r="E54" s="306"/>
      <c r="F54" s="419">
        <f t="shared" si="2"/>
        <v>0</v>
      </c>
    </row>
    <row r="55" spans="1:6">
      <c r="A55" s="421"/>
      <c r="B55" s="305" t="s">
        <v>37</v>
      </c>
      <c r="C55" s="306"/>
      <c r="D55" s="307"/>
      <c r="E55" s="306"/>
      <c r="F55" s="419">
        <f t="shared" si="2"/>
        <v>0</v>
      </c>
    </row>
    <row r="56" spans="1:6">
      <c r="A56" s="421"/>
      <c r="B56" s="332"/>
      <c r="C56" s="306"/>
      <c r="D56" s="307"/>
      <c r="E56" s="306"/>
      <c r="F56" s="419">
        <f t="shared" si="2"/>
        <v>0</v>
      </c>
    </row>
    <row r="57" spans="1:6">
      <c r="A57" s="421">
        <v>12.15</v>
      </c>
      <c r="B57" s="305" t="s">
        <v>38</v>
      </c>
      <c r="C57" s="306"/>
      <c r="D57" s="307"/>
      <c r="E57" s="306"/>
      <c r="F57" s="419">
        <f t="shared" si="2"/>
        <v>0</v>
      </c>
    </row>
    <row r="58" spans="1:6">
      <c r="A58" s="421"/>
      <c r="B58" s="305" t="s">
        <v>39</v>
      </c>
      <c r="C58" s="306"/>
      <c r="D58" s="307"/>
      <c r="E58" s="306"/>
      <c r="F58" s="419">
        <f t="shared" si="2"/>
        <v>0</v>
      </c>
    </row>
    <row r="59" spans="1:6" ht="16.2">
      <c r="A59" s="421"/>
      <c r="B59" s="305" t="s">
        <v>403</v>
      </c>
      <c r="C59" s="307" t="s">
        <v>668</v>
      </c>
      <c r="D59" s="307">
        <v>20</v>
      </c>
      <c r="E59" s="306"/>
      <c r="F59" s="419">
        <f t="shared" si="2"/>
        <v>0</v>
      </c>
    </row>
    <row r="60" spans="1:6">
      <c r="A60" s="421"/>
      <c r="B60" s="305"/>
      <c r="C60" s="306"/>
      <c r="D60" s="307"/>
      <c r="E60" s="306"/>
      <c r="F60" s="419">
        <f t="shared" si="2"/>
        <v>0</v>
      </c>
    </row>
    <row r="61" spans="1:6">
      <c r="A61" s="421"/>
      <c r="B61" s="305" t="s">
        <v>40</v>
      </c>
      <c r="C61" s="306"/>
      <c r="D61" s="307"/>
      <c r="E61" s="306"/>
      <c r="F61" s="419">
        <f t="shared" si="2"/>
        <v>0</v>
      </c>
    </row>
    <row r="62" spans="1:6">
      <c r="A62" s="421"/>
      <c r="B62" s="305"/>
      <c r="C62" s="306"/>
      <c r="D62" s="307"/>
      <c r="E62" s="306"/>
      <c r="F62" s="419">
        <f t="shared" si="2"/>
        <v>0</v>
      </c>
    </row>
    <row r="63" spans="1:6">
      <c r="A63" s="421">
        <v>12.16</v>
      </c>
      <c r="B63" s="305" t="s">
        <v>41</v>
      </c>
      <c r="C63" s="306"/>
      <c r="D63" s="307"/>
      <c r="E63" s="306"/>
      <c r="F63" s="419">
        <f t="shared" si="2"/>
        <v>0</v>
      </c>
    </row>
    <row r="64" spans="1:6">
      <c r="A64" s="421"/>
      <c r="B64" s="305" t="s">
        <v>42</v>
      </c>
      <c r="C64" s="306"/>
      <c r="D64" s="307"/>
      <c r="E64" s="306"/>
      <c r="F64" s="419">
        <f t="shared" si="2"/>
        <v>0</v>
      </c>
    </row>
    <row r="65" spans="1:6">
      <c r="A65" s="421"/>
      <c r="B65" s="305" t="s">
        <v>43</v>
      </c>
      <c r="C65" s="306"/>
      <c r="D65" s="307"/>
      <c r="E65" s="306"/>
      <c r="F65" s="419">
        <f t="shared" si="2"/>
        <v>0</v>
      </c>
    </row>
    <row r="66" spans="1:6" ht="16.2">
      <c r="A66" s="421"/>
      <c r="B66" s="305" t="s">
        <v>44</v>
      </c>
      <c r="C66" s="307" t="s">
        <v>668</v>
      </c>
      <c r="D66" s="307">
        <v>20</v>
      </c>
      <c r="E66" s="306"/>
      <c r="F66" s="419">
        <f t="shared" si="2"/>
        <v>0</v>
      </c>
    </row>
    <row r="67" spans="1:6">
      <c r="A67" s="421"/>
      <c r="B67" s="305"/>
      <c r="C67" s="306"/>
      <c r="D67" s="307"/>
      <c r="E67" s="306"/>
      <c r="F67" s="419">
        <f t="shared" si="2"/>
        <v>0</v>
      </c>
    </row>
    <row r="68" spans="1:6" s="251" customFormat="1">
      <c r="A68" s="422"/>
      <c r="B68" s="318" t="s">
        <v>404</v>
      </c>
      <c r="C68" s="319"/>
      <c r="D68" s="573"/>
      <c r="E68" s="319"/>
      <c r="F68" s="420"/>
    </row>
    <row r="69" spans="1:6">
      <c r="A69" s="421"/>
      <c r="B69" s="305"/>
      <c r="C69" s="306"/>
      <c r="D69" s="307"/>
      <c r="E69" s="306"/>
      <c r="F69" s="419"/>
    </row>
    <row r="70" spans="1:6">
      <c r="A70" s="421"/>
      <c r="B70" s="305" t="s">
        <v>45</v>
      </c>
      <c r="C70" s="306"/>
      <c r="D70" s="307"/>
      <c r="E70" s="306"/>
      <c r="F70" s="419"/>
    </row>
    <row r="71" spans="1:6">
      <c r="A71" s="421"/>
      <c r="B71" s="305"/>
      <c r="C71" s="306"/>
      <c r="D71" s="307"/>
      <c r="E71" s="306"/>
      <c r="F71" s="419"/>
    </row>
    <row r="72" spans="1:6" ht="16.2">
      <c r="A72" s="421">
        <v>12.17</v>
      </c>
      <c r="B72" s="305" t="s">
        <v>705</v>
      </c>
      <c r="C72" s="307" t="s">
        <v>669</v>
      </c>
      <c r="D72" s="307">
        <v>2</v>
      </c>
      <c r="E72" s="306"/>
      <c r="F72" s="419"/>
    </row>
    <row r="73" spans="1:6">
      <c r="A73" s="421"/>
      <c r="B73" s="305"/>
      <c r="C73" s="307"/>
      <c r="D73" s="307"/>
      <c r="E73" s="306"/>
      <c r="F73" s="419"/>
    </row>
    <row r="74" spans="1:6" ht="16.2">
      <c r="A74" s="421">
        <v>12.18</v>
      </c>
      <c r="B74" s="305" t="s">
        <v>706</v>
      </c>
      <c r="C74" s="307" t="s">
        <v>669</v>
      </c>
      <c r="D74" s="307">
        <v>0.60000000000000009</v>
      </c>
      <c r="E74" s="306"/>
      <c r="F74" s="419"/>
    </row>
    <row r="75" spans="1:6">
      <c r="A75" s="421"/>
      <c r="B75" s="305"/>
      <c r="C75" s="306"/>
      <c r="D75" s="307"/>
      <c r="E75" s="306"/>
      <c r="F75" s="419"/>
    </row>
    <row r="76" spans="1:6" ht="28.8">
      <c r="A76" s="421">
        <v>12.19</v>
      </c>
      <c r="B76" s="305" t="s">
        <v>1065</v>
      </c>
      <c r="C76" s="306"/>
      <c r="D76" s="307"/>
      <c r="E76" s="306"/>
      <c r="F76" s="419"/>
    </row>
    <row r="77" spans="1:6">
      <c r="A77" s="421"/>
      <c r="B77" s="305" t="s">
        <v>1066</v>
      </c>
      <c r="C77" s="306"/>
      <c r="D77" s="307"/>
      <c r="E77" s="306"/>
      <c r="F77" s="419"/>
    </row>
    <row r="78" spans="1:6">
      <c r="A78" s="421"/>
      <c r="B78" s="305"/>
      <c r="C78" s="306"/>
      <c r="D78" s="307"/>
      <c r="E78" s="306"/>
      <c r="F78" s="419"/>
    </row>
    <row r="79" spans="1:6">
      <c r="A79" s="421"/>
      <c r="B79" s="305" t="s">
        <v>405</v>
      </c>
      <c r="C79" s="306"/>
      <c r="D79" s="307"/>
      <c r="E79" s="306"/>
      <c r="F79" s="419"/>
    </row>
    <row r="80" spans="1:6">
      <c r="A80" s="421"/>
      <c r="B80" s="305"/>
      <c r="C80" s="306"/>
      <c r="D80" s="307"/>
      <c r="E80" s="306"/>
      <c r="F80" s="419"/>
    </row>
    <row r="81" spans="1:6" ht="16.2">
      <c r="A81" s="421">
        <v>12.2</v>
      </c>
      <c r="B81" s="305" t="s">
        <v>12</v>
      </c>
      <c r="C81" s="307" t="s">
        <v>669</v>
      </c>
      <c r="D81" s="307">
        <v>5.67</v>
      </c>
      <c r="E81" s="306"/>
      <c r="F81" s="419">
        <f>D81*E81</f>
        <v>0</v>
      </c>
    </row>
    <row r="82" spans="1:6">
      <c r="A82" s="421"/>
      <c r="B82" s="305"/>
      <c r="C82" s="306"/>
      <c r="D82" s="307"/>
      <c r="E82" s="306"/>
      <c r="F82" s="419">
        <f t="shared" ref="F82:F111" si="3">D82*E82</f>
        <v>0</v>
      </c>
    </row>
    <row r="83" spans="1:6" ht="16.2">
      <c r="A83" s="421">
        <v>12.21</v>
      </c>
      <c r="B83" s="305" t="s">
        <v>406</v>
      </c>
      <c r="C83" s="307" t="s">
        <v>669</v>
      </c>
      <c r="D83" s="307">
        <v>5.67</v>
      </c>
      <c r="E83" s="306"/>
      <c r="F83" s="419">
        <f t="shared" si="3"/>
        <v>0</v>
      </c>
    </row>
    <row r="84" spans="1:6">
      <c r="A84" s="421"/>
      <c r="B84" s="305"/>
      <c r="C84" s="306"/>
      <c r="D84" s="307"/>
      <c r="E84" s="306"/>
      <c r="F84" s="419">
        <f t="shared" si="3"/>
        <v>0</v>
      </c>
    </row>
    <row r="85" spans="1:6" ht="16.2">
      <c r="A85" s="421">
        <v>12.22</v>
      </c>
      <c r="B85" s="305" t="s">
        <v>1067</v>
      </c>
      <c r="C85" s="307" t="s">
        <v>669</v>
      </c>
      <c r="D85" s="307">
        <v>5.67</v>
      </c>
      <c r="E85" s="306"/>
      <c r="F85" s="419">
        <f t="shared" si="3"/>
        <v>0</v>
      </c>
    </row>
    <row r="86" spans="1:6">
      <c r="A86" s="421"/>
      <c r="B86" s="305"/>
      <c r="C86" s="306"/>
      <c r="D86" s="307"/>
      <c r="E86" s="306"/>
      <c r="F86" s="419">
        <f t="shared" si="3"/>
        <v>0</v>
      </c>
    </row>
    <row r="87" spans="1:6">
      <c r="A87" s="421"/>
      <c r="B87" s="318" t="s">
        <v>1105</v>
      </c>
      <c r="C87" s="306"/>
      <c r="D87" s="307"/>
      <c r="E87" s="306"/>
      <c r="F87" s="419">
        <f t="shared" si="3"/>
        <v>0</v>
      </c>
    </row>
    <row r="88" spans="1:6" s="250" customFormat="1">
      <c r="A88" s="954" t="s">
        <v>0</v>
      </c>
      <c r="B88" s="650" t="s">
        <v>1</v>
      </c>
      <c r="C88" s="650" t="s">
        <v>2</v>
      </c>
      <c r="D88" s="653" t="s">
        <v>383</v>
      </c>
      <c r="E88" s="651" t="s">
        <v>1288</v>
      </c>
      <c r="F88" s="652" t="s">
        <v>385</v>
      </c>
    </row>
    <row r="89" spans="1:6" s="250" customFormat="1">
      <c r="A89" s="955"/>
      <c r="B89" s="424" t="s">
        <v>1625</v>
      </c>
      <c r="C89" s="940"/>
      <c r="D89" s="941"/>
      <c r="E89" s="942"/>
      <c r="F89" s="943"/>
    </row>
    <row r="90" spans="1:6">
      <c r="A90" s="421"/>
      <c r="B90" s="318" t="s">
        <v>407</v>
      </c>
      <c r="C90" s="306"/>
      <c r="D90" s="307"/>
      <c r="E90" s="306"/>
      <c r="F90" s="419">
        <f t="shared" si="3"/>
        <v>0</v>
      </c>
    </row>
    <row r="91" spans="1:6">
      <c r="A91" s="421"/>
      <c r="B91" s="305"/>
      <c r="C91" s="306"/>
      <c r="D91" s="307"/>
      <c r="E91" s="306"/>
      <c r="F91" s="419">
        <f t="shared" si="3"/>
        <v>0</v>
      </c>
    </row>
    <row r="92" spans="1:6" ht="16.2">
      <c r="A92" s="421">
        <v>12.23</v>
      </c>
      <c r="B92" s="305" t="s">
        <v>408</v>
      </c>
      <c r="C92" s="307" t="s">
        <v>669</v>
      </c>
      <c r="D92" s="307">
        <v>3.5999999999999996</v>
      </c>
      <c r="E92" s="306"/>
      <c r="F92" s="419">
        <f t="shared" si="3"/>
        <v>0</v>
      </c>
    </row>
    <row r="93" spans="1:6">
      <c r="A93" s="421"/>
      <c r="B93" s="305"/>
      <c r="C93" s="306"/>
      <c r="D93" s="307"/>
      <c r="E93" s="306"/>
      <c r="F93" s="419">
        <f t="shared" si="3"/>
        <v>0</v>
      </c>
    </row>
    <row r="94" spans="1:6" ht="16.2">
      <c r="A94" s="421">
        <v>12.24</v>
      </c>
      <c r="B94" s="305" t="s">
        <v>409</v>
      </c>
      <c r="C94" s="307" t="s">
        <v>669</v>
      </c>
      <c r="D94" s="307">
        <v>2.16</v>
      </c>
      <c r="E94" s="306"/>
      <c r="F94" s="419">
        <f t="shared" si="3"/>
        <v>0</v>
      </c>
    </row>
    <row r="95" spans="1:6">
      <c r="A95" s="421"/>
      <c r="B95" s="305"/>
      <c r="C95" s="306"/>
      <c r="D95" s="307"/>
      <c r="E95" s="306"/>
      <c r="F95" s="419">
        <f t="shared" si="3"/>
        <v>0</v>
      </c>
    </row>
    <row r="96" spans="1:6" ht="16.2">
      <c r="A96" s="421">
        <v>12.25</v>
      </c>
      <c r="B96" s="305" t="s">
        <v>1068</v>
      </c>
      <c r="C96" s="307" t="s">
        <v>669</v>
      </c>
      <c r="D96" s="307">
        <v>12.96</v>
      </c>
      <c r="E96" s="306"/>
      <c r="F96" s="419">
        <f t="shared" si="3"/>
        <v>0</v>
      </c>
    </row>
    <row r="97" spans="1:6">
      <c r="A97" s="421"/>
      <c r="B97" s="305"/>
      <c r="C97" s="306"/>
      <c r="D97" s="307"/>
      <c r="E97" s="306"/>
      <c r="F97" s="419">
        <f t="shared" si="3"/>
        <v>0</v>
      </c>
    </row>
    <row r="98" spans="1:6">
      <c r="A98" s="421"/>
      <c r="B98" s="318" t="s">
        <v>410</v>
      </c>
      <c r="C98" s="306"/>
      <c r="D98" s="307"/>
      <c r="E98" s="306"/>
      <c r="F98" s="419">
        <f t="shared" si="3"/>
        <v>0</v>
      </c>
    </row>
    <row r="99" spans="1:6">
      <c r="A99" s="421"/>
      <c r="B99" s="305"/>
      <c r="C99" s="306"/>
      <c r="D99" s="307"/>
      <c r="E99" s="306"/>
      <c r="F99" s="419">
        <f t="shared" si="3"/>
        <v>0</v>
      </c>
    </row>
    <row r="100" spans="1:6">
      <c r="A100" s="421">
        <v>12.26</v>
      </c>
      <c r="B100" s="305" t="s">
        <v>411</v>
      </c>
      <c r="C100" s="306"/>
      <c r="D100" s="307"/>
      <c r="E100" s="306"/>
      <c r="F100" s="419">
        <f t="shared" si="3"/>
        <v>0</v>
      </c>
    </row>
    <row r="101" spans="1:6" ht="16.2">
      <c r="A101" s="421"/>
      <c r="B101" s="305" t="s">
        <v>46</v>
      </c>
      <c r="C101" s="307" t="s">
        <v>669</v>
      </c>
      <c r="D101" s="307">
        <v>4</v>
      </c>
      <c r="E101" s="306"/>
      <c r="F101" s="419">
        <f t="shared" si="3"/>
        <v>0</v>
      </c>
    </row>
    <row r="102" spans="1:6">
      <c r="A102" s="421"/>
      <c r="B102" s="305"/>
      <c r="C102" s="306"/>
      <c r="D102" s="307"/>
      <c r="E102" s="306"/>
      <c r="F102" s="419">
        <f t="shared" si="3"/>
        <v>0</v>
      </c>
    </row>
    <row r="103" spans="1:6">
      <c r="A103" s="421"/>
      <c r="B103" s="318" t="s">
        <v>471</v>
      </c>
      <c r="C103" s="306"/>
      <c r="D103" s="307"/>
      <c r="E103" s="306"/>
      <c r="F103" s="419">
        <f t="shared" si="3"/>
        <v>0</v>
      </c>
    </row>
    <row r="104" spans="1:6">
      <c r="A104" s="421"/>
      <c r="B104" s="305"/>
      <c r="C104" s="306"/>
      <c r="D104" s="307"/>
      <c r="E104" s="306"/>
      <c r="F104" s="419">
        <f t="shared" si="3"/>
        <v>0</v>
      </c>
    </row>
    <row r="105" spans="1:6" ht="16.2">
      <c r="A105" s="421">
        <v>12.27</v>
      </c>
      <c r="B105" s="305" t="s">
        <v>472</v>
      </c>
      <c r="C105" s="307" t="s">
        <v>669</v>
      </c>
      <c r="D105" s="307">
        <v>4</v>
      </c>
      <c r="E105" s="306"/>
      <c r="F105" s="419">
        <f t="shared" si="3"/>
        <v>0</v>
      </c>
    </row>
    <row r="106" spans="1:6">
      <c r="A106" s="421"/>
      <c r="B106" s="305"/>
      <c r="C106" s="306"/>
      <c r="D106" s="307"/>
      <c r="E106" s="306"/>
      <c r="F106" s="419">
        <f t="shared" si="3"/>
        <v>0</v>
      </c>
    </row>
    <row r="107" spans="1:6" ht="16.2">
      <c r="A107" s="421">
        <v>12.28</v>
      </c>
      <c r="B107" s="305" t="s">
        <v>1069</v>
      </c>
      <c r="C107" s="307" t="s">
        <v>669</v>
      </c>
      <c r="D107" s="307">
        <v>4</v>
      </c>
      <c r="E107" s="306"/>
      <c r="F107" s="419">
        <f t="shared" si="3"/>
        <v>0</v>
      </c>
    </row>
    <row r="108" spans="1:6">
      <c r="A108" s="421"/>
      <c r="B108" s="305"/>
      <c r="C108" s="306"/>
      <c r="D108" s="307"/>
      <c r="E108" s="306"/>
      <c r="F108" s="419">
        <f t="shared" si="3"/>
        <v>0</v>
      </c>
    </row>
    <row r="109" spans="1:6">
      <c r="A109" s="421"/>
      <c r="B109" s="318" t="s">
        <v>47</v>
      </c>
      <c r="C109" s="306"/>
      <c r="D109" s="307"/>
      <c r="E109" s="306"/>
      <c r="F109" s="419">
        <f t="shared" si="3"/>
        <v>0</v>
      </c>
    </row>
    <row r="110" spans="1:6">
      <c r="A110" s="421"/>
      <c r="B110" s="305"/>
      <c r="C110" s="306"/>
      <c r="D110" s="307"/>
      <c r="E110" s="306"/>
      <c r="F110" s="419">
        <f t="shared" si="3"/>
        <v>0</v>
      </c>
    </row>
    <row r="111" spans="1:6" ht="28.8">
      <c r="A111" s="421">
        <v>12.29</v>
      </c>
      <c r="B111" s="305" t="s">
        <v>1104</v>
      </c>
      <c r="C111" s="306"/>
      <c r="D111" s="307"/>
      <c r="E111" s="306"/>
      <c r="F111" s="419">
        <f t="shared" si="3"/>
        <v>0</v>
      </c>
    </row>
    <row r="112" spans="1:6">
      <c r="A112" s="421"/>
      <c r="B112" s="305"/>
      <c r="C112" s="306"/>
      <c r="D112" s="307"/>
      <c r="E112" s="306"/>
      <c r="F112" s="419"/>
    </row>
    <row r="113" spans="1:6">
      <c r="A113" s="421"/>
      <c r="B113" s="318" t="s">
        <v>405</v>
      </c>
      <c r="C113" s="306"/>
      <c r="D113" s="307"/>
      <c r="E113" s="306"/>
      <c r="F113" s="419"/>
    </row>
    <row r="114" spans="1:6">
      <c r="A114" s="421"/>
      <c r="B114" s="427"/>
      <c r="C114" s="306"/>
      <c r="D114" s="307"/>
      <c r="E114" s="306"/>
      <c r="F114" s="419"/>
    </row>
    <row r="115" spans="1:6">
      <c r="A115" s="421"/>
      <c r="B115" s="318" t="s">
        <v>412</v>
      </c>
      <c r="C115" s="306"/>
      <c r="D115" s="307"/>
      <c r="E115" s="306"/>
      <c r="F115" s="419"/>
    </row>
    <row r="116" spans="1:6">
      <c r="A116" s="421"/>
      <c r="B116" s="332"/>
      <c r="C116" s="306"/>
      <c r="D116" s="307"/>
      <c r="E116" s="306"/>
      <c r="F116" s="419"/>
    </row>
    <row r="117" spans="1:6">
      <c r="A117" s="421">
        <v>12.3</v>
      </c>
      <c r="B117" s="305" t="s">
        <v>413</v>
      </c>
      <c r="C117" s="306"/>
      <c r="D117" s="307"/>
      <c r="E117" s="306"/>
      <c r="F117" s="419"/>
    </row>
    <row r="118" spans="1:6" ht="28.8">
      <c r="A118" s="421"/>
      <c r="B118" s="305" t="s">
        <v>414</v>
      </c>
      <c r="C118" s="306" t="s">
        <v>20</v>
      </c>
      <c r="D118" s="307">
        <v>125</v>
      </c>
      <c r="E118" s="306"/>
      <c r="F118" s="419">
        <f>D118*E118</f>
        <v>0</v>
      </c>
    </row>
    <row r="119" spans="1:6">
      <c r="A119" s="421"/>
      <c r="B119" s="332"/>
      <c r="C119" s="306"/>
      <c r="D119" s="307"/>
      <c r="E119" s="306"/>
      <c r="F119" s="419">
        <f t="shared" ref="F119:F149" si="4">D119*E119</f>
        <v>0</v>
      </c>
    </row>
    <row r="120" spans="1:6">
      <c r="A120" s="421">
        <v>12.31</v>
      </c>
      <c r="B120" s="305" t="s">
        <v>415</v>
      </c>
      <c r="C120" s="306"/>
      <c r="D120" s="307"/>
      <c r="E120" s="306"/>
      <c r="F120" s="419">
        <f t="shared" si="4"/>
        <v>0</v>
      </c>
    </row>
    <row r="121" spans="1:6" ht="28.8">
      <c r="A121" s="421"/>
      <c r="B121" s="305" t="s">
        <v>416</v>
      </c>
      <c r="C121" s="306" t="s">
        <v>20</v>
      </c>
      <c r="D121" s="307">
        <v>41</v>
      </c>
      <c r="E121" s="306"/>
      <c r="F121" s="419">
        <f t="shared" si="4"/>
        <v>0</v>
      </c>
    </row>
    <row r="122" spans="1:6">
      <c r="A122" s="421"/>
      <c r="B122" s="305"/>
      <c r="C122" s="306"/>
      <c r="D122" s="307"/>
      <c r="E122" s="306"/>
      <c r="F122" s="419">
        <f t="shared" si="4"/>
        <v>0</v>
      </c>
    </row>
    <row r="123" spans="1:6">
      <c r="A123" s="421"/>
      <c r="B123" s="318" t="s">
        <v>417</v>
      </c>
      <c r="C123" s="306"/>
      <c r="D123" s="307"/>
      <c r="E123" s="306"/>
      <c r="F123" s="419">
        <f t="shared" si="4"/>
        <v>0</v>
      </c>
    </row>
    <row r="124" spans="1:6">
      <c r="A124" s="421"/>
      <c r="B124" s="332"/>
      <c r="C124" s="306"/>
      <c r="D124" s="307"/>
      <c r="E124" s="306"/>
      <c r="F124" s="419">
        <f t="shared" si="4"/>
        <v>0</v>
      </c>
    </row>
    <row r="125" spans="1:6">
      <c r="A125" s="421">
        <v>12.32</v>
      </c>
      <c r="B125" s="305" t="s">
        <v>418</v>
      </c>
      <c r="C125" s="306" t="s">
        <v>20</v>
      </c>
      <c r="D125" s="307">
        <v>125</v>
      </c>
      <c r="E125" s="306"/>
      <c r="F125" s="419">
        <f t="shared" si="4"/>
        <v>0</v>
      </c>
    </row>
    <row r="126" spans="1:6">
      <c r="A126" s="421"/>
      <c r="B126" s="332"/>
      <c r="C126" s="306"/>
      <c r="D126" s="307"/>
      <c r="E126" s="306"/>
      <c r="F126" s="419">
        <f t="shared" si="4"/>
        <v>0</v>
      </c>
    </row>
    <row r="127" spans="1:6">
      <c r="A127" s="421"/>
      <c r="B127" s="318" t="s">
        <v>1070</v>
      </c>
      <c r="C127" s="306"/>
      <c r="D127" s="307"/>
      <c r="E127" s="306"/>
      <c r="F127" s="419">
        <f>D127*E127</f>
        <v>0</v>
      </c>
    </row>
    <row r="128" spans="1:6">
      <c r="A128" s="421">
        <v>12.33</v>
      </c>
      <c r="B128" s="305" t="s">
        <v>418</v>
      </c>
      <c r="C128" s="306" t="s">
        <v>20</v>
      </c>
      <c r="D128" s="307">
        <v>125</v>
      </c>
      <c r="E128" s="306"/>
      <c r="F128" s="419">
        <f>D128*E128</f>
        <v>0</v>
      </c>
    </row>
    <row r="129" spans="1:6">
      <c r="A129" s="421"/>
      <c r="B129" s="332"/>
      <c r="C129" s="306"/>
      <c r="D129" s="307"/>
      <c r="E129" s="306"/>
      <c r="F129" s="419">
        <f>D129*E129</f>
        <v>0</v>
      </c>
    </row>
    <row r="130" spans="1:6">
      <c r="A130" s="421">
        <v>12.34</v>
      </c>
      <c r="B130" s="305" t="s">
        <v>419</v>
      </c>
      <c r="C130" s="306" t="s">
        <v>20</v>
      </c>
      <c r="D130" s="307">
        <v>41</v>
      </c>
      <c r="E130" s="306"/>
      <c r="F130" s="419">
        <f>D130*E130</f>
        <v>0</v>
      </c>
    </row>
    <row r="131" spans="1:6" s="251" customFormat="1" ht="13.8" customHeight="1">
      <c r="A131" s="422"/>
      <c r="B131" s="318" t="s">
        <v>1105</v>
      </c>
      <c r="C131" s="319"/>
      <c r="D131" s="573"/>
      <c r="E131" s="319"/>
      <c r="F131" s="420">
        <f>SUM(F71:F111)</f>
        <v>0</v>
      </c>
    </row>
    <row r="132" spans="1:6" s="253" customFormat="1">
      <c r="A132" s="956" t="s">
        <v>0</v>
      </c>
      <c r="B132" s="944" t="s">
        <v>1</v>
      </c>
      <c r="C132" s="944" t="s">
        <v>2</v>
      </c>
      <c r="D132" s="945" t="s">
        <v>383</v>
      </c>
      <c r="E132" s="946" t="s">
        <v>1288</v>
      </c>
      <c r="F132" s="947" t="s">
        <v>385</v>
      </c>
    </row>
    <row r="133" spans="1:6" s="253" customFormat="1">
      <c r="A133" s="957"/>
      <c r="B133" s="424" t="s">
        <v>1106</v>
      </c>
      <c r="C133" s="423"/>
      <c r="D133" s="655"/>
      <c r="E133" s="425"/>
      <c r="F133" s="426">
        <f>F131</f>
        <v>0</v>
      </c>
    </row>
    <row r="134" spans="1:6">
      <c r="A134" s="421">
        <v>12.35</v>
      </c>
      <c r="B134" s="305" t="s">
        <v>419</v>
      </c>
      <c r="C134" s="306" t="s">
        <v>20</v>
      </c>
      <c r="D134" s="307">
        <v>41</v>
      </c>
      <c r="E134" s="306"/>
      <c r="F134" s="419">
        <f t="shared" si="4"/>
        <v>0</v>
      </c>
    </row>
    <row r="135" spans="1:6">
      <c r="A135" s="421"/>
      <c r="B135" s="305"/>
      <c r="C135" s="306"/>
      <c r="D135" s="307"/>
      <c r="E135" s="306"/>
      <c r="F135" s="419">
        <f t="shared" si="4"/>
        <v>0</v>
      </c>
    </row>
    <row r="136" spans="1:6">
      <c r="A136" s="421"/>
      <c r="B136" s="318" t="s">
        <v>407</v>
      </c>
      <c r="C136" s="306"/>
      <c r="D136" s="307"/>
      <c r="E136" s="306"/>
      <c r="F136" s="419">
        <f t="shared" si="4"/>
        <v>0</v>
      </c>
    </row>
    <row r="137" spans="1:6">
      <c r="A137" s="421"/>
      <c r="B137" s="318"/>
      <c r="C137" s="306"/>
      <c r="D137" s="307"/>
      <c r="E137" s="306"/>
      <c r="F137" s="419">
        <f t="shared" si="4"/>
        <v>0</v>
      </c>
    </row>
    <row r="138" spans="1:6">
      <c r="A138" s="421"/>
      <c r="B138" s="318" t="s">
        <v>420</v>
      </c>
      <c r="C138" s="306"/>
      <c r="D138" s="307"/>
      <c r="E138" s="306"/>
      <c r="F138" s="419">
        <f t="shared" si="4"/>
        <v>0</v>
      </c>
    </row>
    <row r="139" spans="1:6">
      <c r="A139" s="421"/>
      <c r="B139" s="305"/>
      <c r="C139" s="306"/>
      <c r="D139" s="307"/>
      <c r="E139" s="306"/>
      <c r="F139" s="419">
        <f t="shared" si="4"/>
        <v>0</v>
      </c>
    </row>
    <row r="140" spans="1:6">
      <c r="A140" s="421">
        <v>12.36</v>
      </c>
      <c r="B140" s="305" t="s">
        <v>710</v>
      </c>
      <c r="C140" s="306"/>
      <c r="D140" s="307"/>
      <c r="E140" s="306"/>
      <c r="F140" s="419">
        <f t="shared" si="4"/>
        <v>0</v>
      </c>
    </row>
    <row r="141" spans="1:6" ht="28.8">
      <c r="A141" s="421"/>
      <c r="B141" s="305" t="s">
        <v>711</v>
      </c>
      <c r="C141" s="306" t="s">
        <v>20</v>
      </c>
      <c r="D141" s="307">
        <v>65</v>
      </c>
      <c r="E141" s="306"/>
      <c r="F141" s="419">
        <f t="shared" si="4"/>
        <v>0</v>
      </c>
    </row>
    <row r="142" spans="1:6">
      <c r="A142" s="421"/>
      <c r="B142" s="305"/>
      <c r="C142" s="306"/>
      <c r="D142" s="307"/>
      <c r="E142" s="306"/>
      <c r="F142" s="419">
        <f t="shared" si="4"/>
        <v>0</v>
      </c>
    </row>
    <row r="143" spans="1:6">
      <c r="A143" s="421"/>
      <c r="B143" s="318" t="s">
        <v>421</v>
      </c>
      <c r="C143" s="306"/>
      <c r="D143" s="307"/>
      <c r="E143" s="306"/>
      <c r="F143" s="419">
        <f t="shared" si="4"/>
        <v>0</v>
      </c>
    </row>
    <row r="144" spans="1:6">
      <c r="A144" s="421">
        <v>12.37</v>
      </c>
      <c r="B144" s="305" t="s">
        <v>710</v>
      </c>
      <c r="C144" s="306"/>
      <c r="D144" s="307"/>
      <c r="E144" s="306"/>
      <c r="F144" s="419">
        <f t="shared" si="4"/>
        <v>0</v>
      </c>
    </row>
    <row r="145" spans="1:6" ht="28.8">
      <c r="A145" s="421"/>
      <c r="B145" s="305" t="s">
        <v>711</v>
      </c>
      <c r="C145" s="306" t="s">
        <v>20</v>
      </c>
      <c r="D145" s="307">
        <v>57</v>
      </c>
      <c r="E145" s="306"/>
      <c r="F145" s="419">
        <f t="shared" si="4"/>
        <v>0</v>
      </c>
    </row>
    <row r="146" spans="1:6">
      <c r="A146" s="421"/>
      <c r="B146" s="305"/>
      <c r="C146" s="306"/>
      <c r="D146" s="307"/>
      <c r="E146" s="306"/>
      <c r="F146" s="419">
        <f t="shared" si="4"/>
        <v>0</v>
      </c>
    </row>
    <row r="147" spans="1:6">
      <c r="A147" s="421">
        <v>12.38</v>
      </c>
      <c r="B147" s="305" t="s">
        <v>415</v>
      </c>
      <c r="C147" s="306"/>
      <c r="D147" s="307"/>
      <c r="E147" s="306"/>
      <c r="F147" s="419">
        <f t="shared" si="4"/>
        <v>0</v>
      </c>
    </row>
    <row r="148" spans="1:6" ht="28.8">
      <c r="A148" s="421"/>
      <c r="B148" s="305" t="s">
        <v>416</v>
      </c>
      <c r="C148" s="306" t="s">
        <v>20</v>
      </c>
      <c r="D148" s="307">
        <v>25</v>
      </c>
      <c r="E148" s="306"/>
      <c r="F148" s="419">
        <f t="shared" si="4"/>
        <v>0</v>
      </c>
    </row>
    <row r="149" spans="1:6">
      <c r="A149" s="421"/>
      <c r="B149" s="305"/>
      <c r="C149" s="306"/>
      <c r="D149" s="307"/>
      <c r="E149" s="306"/>
      <c r="F149" s="419">
        <f t="shared" si="4"/>
        <v>0</v>
      </c>
    </row>
    <row r="150" spans="1:6">
      <c r="A150" s="421"/>
      <c r="B150" s="318" t="s">
        <v>712</v>
      </c>
      <c r="C150" s="306"/>
      <c r="D150" s="307"/>
      <c r="E150" s="306"/>
      <c r="F150" s="419"/>
    </row>
    <row r="151" spans="1:6">
      <c r="A151" s="421">
        <v>12.39</v>
      </c>
      <c r="B151" s="305" t="s">
        <v>710</v>
      </c>
      <c r="C151" s="306"/>
      <c r="D151" s="307"/>
      <c r="E151" s="306"/>
      <c r="F151" s="419"/>
    </row>
    <row r="152" spans="1:6" ht="28.8">
      <c r="A152" s="421"/>
      <c r="B152" s="305" t="s">
        <v>711</v>
      </c>
      <c r="C152" s="306" t="s">
        <v>20</v>
      </c>
      <c r="D152" s="307">
        <v>171</v>
      </c>
      <c r="E152" s="306"/>
      <c r="F152" s="419">
        <f>D152*E152</f>
        <v>0</v>
      </c>
    </row>
    <row r="153" spans="1:6">
      <c r="A153" s="421"/>
      <c r="B153" s="305"/>
      <c r="C153" s="306"/>
      <c r="D153" s="307"/>
      <c r="E153" s="306"/>
      <c r="F153" s="419">
        <f t="shared" ref="F153:F182" si="5">D153*E153</f>
        <v>0</v>
      </c>
    </row>
    <row r="154" spans="1:6">
      <c r="A154" s="421">
        <v>12.4</v>
      </c>
      <c r="B154" s="305" t="s">
        <v>415</v>
      </c>
      <c r="C154" s="306"/>
      <c r="D154" s="307"/>
      <c r="E154" s="306"/>
      <c r="F154" s="419">
        <f t="shared" si="5"/>
        <v>0</v>
      </c>
    </row>
    <row r="155" spans="1:6" ht="28.8">
      <c r="A155" s="421"/>
      <c r="B155" s="305" t="s">
        <v>416</v>
      </c>
      <c r="C155" s="306" t="s">
        <v>20</v>
      </c>
      <c r="D155" s="307">
        <v>151</v>
      </c>
      <c r="E155" s="306"/>
      <c r="F155" s="419">
        <f t="shared" si="5"/>
        <v>0</v>
      </c>
    </row>
    <row r="156" spans="1:6">
      <c r="A156" s="421"/>
      <c r="B156" s="305"/>
      <c r="C156" s="306"/>
      <c r="D156" s="307"/>
      <c r="E156" s="306"/>
      <c r="F156" s="419">
        <f t="shared" si="5"/>
        <v>0</v>
      </c>
    </row>
    <row r="157" spans="1:6">
      <c r="A157" s="421"/>
      <c r="B157" s="318" t="s">
        <v>475</v>
      </c>
      <c r="C157" s="306"/>
      <c r="D157" s="307"/>
      <c r="E157" s="306"/>
      <c r="F157" s="419">
        <f t="shared" si="5"/>
        <v>0</v>
      </c>
    </row>
    <row r="158" spans="1:6">
      <c r="A158" s="421">
        <v>12.41</v>
      </c>
      <c r="B158" s="305" t="s">
        <v>1071</v>
      </c>
      <c r="C158" s="306"/>
      <c r="D158" s="307"/>
      <c r="E158" s="306"/>
      <c r="F158" s="419">
        <f t="shared" si="5"/>
        <v>0</v>
      </c>
    </row>
    <row r="159" spans="1:6" ht="28.8">
      <c r="A159" s="421"/>
      <c r="B159" s="305" t="s">
        <v>414</v>
      </c>
      <c r="C159" s="306" t="s">
        <v>20</v>
      </c>
      <c r="D159" s="307">
        <v>71</v>
      </c>
      <c r="E159" s="306"/>
      <c r="F159" s="419">
        <f t="shared" si="5"/>
        <v>0</v>
      </c>
    </row>
    <row r="160" spans="1:6">
      <c r="A160" s="421"/>
      <c r="B160" s="305"/>
      <c r="C160" s="306"/>
      <c r="D160" s="307"/>
      <c r="E160" s="306"/>
      <c r="F160" s="419">
        <f t="shared" si="5"/>
        <v>0</v>
      </c>
    </row>
    <row r="161" spans="1:6">
      <c r="A161" s="421">
        <v>12.42</v>
      </c>
      <c r="B161" s="305" t="s">
        <v>1072</v>
      </c>
      <c r="C161" s="306"/>
      <c r="D161" s="307"/>
      <c r="E161" s="306"/>
      <c r="F161" s="419">
        <f t="shared" si="5"/>
        <v>0</v>
      </c>
    </row>
    <row r="162" spans="1:6" ht="28.8">
      <c r="A162" s="421"/>
      <c r="B162" s="305" t="s">
        <v>414</v>
      </c>
      <c r="C162" s="306" t="s">
        <v>20</v>
      </c>
      <c r="D162" s="307">
        <v>71</v>
      </c>
      <c r="E162" s="306"/>
      <c r="F162" s="419">
        <f t="shared" si="5"/>
        <v>0</v>
      </c>
    </row>
    <row r="163" spans="1:6">
      <c r="A163" s="421"/>
      <c r="B163" s="305"/>
      <c r="C163" s="306"/>
      <c r="D163" s="307"/>
      <c r="E163" s="306"/>
      <c r="F163" s="419">
        <f t="shared" si="5"/>
        <v>0</v>
      </c>
    </row>
    <row r="164" spans="1:6" ht="43.2">
      <c r="A164" s="421">
        <v>12.43</v>
      </c>
      <c r="B164" s="305" t="s">
        <v>1107</v>
      </c>
      <c r="C164" s="306" t="s">
        <v>20</v>
      </c>
      <c r="D164" s="307">
        <v>71</v>
      </c>
      <c r="E164" s="306"/>
      <c r="F164" s="419">
        <f t="shared" si="5"/>
        <v>0</v>
      </c>
    </row>
    <row r="165" spans="1:6">
      <c r="A165" s="421"/>
      <c r="B165" s="305"/>
      <c r="C165" s="306"/>
      <c r="D165" s="307"/>
      <c r="E165" s="306"/>
      <c r="F165" s="419">
        <f t="shared" si="5"/>
        <v>0</v>
      </c>
    </row>
    <row r="166" spans="1:6" ht="43.2">
      <c r="A166" s="421">
        <v>12.44</v>
      </c>
      <c r="B166" s="305" t="s">
        <v>1626</v>
      </c>
      <c r="C166" s="306" t="s">
        <v>20</v>
      </c>
      <c r="D166" s="307">
        <v>71</v>
      </c>
      <c r="E166" s="306"/>
      <c r="F166" s="419"/>
    </row>
    <row r="167" spans="1:6" s="251" customFormat="1">
      <c r="A167" s="422"/>
      <c r="B167" s="318" t="s">
        <v>1434</v>
      </c>
      <c r="C167" s="319"/>
      <c r="D167" s="573"/>
      <c r="E167" s="319"/>
      <c r="F167" s="420"/>
    </row>
    <row r="168" spans="1:6" s="253" customFormat="1">
      <c r="A168" s="956" t="s">
        <v>0</v>
      </c>
      <c r="B168" s="944" t="s">
        <v>1</v>
      </c>
      <c r="C168" s="944" t="s">
        <v>2</v>
      </c>
      <c r="D168" s="945" t="s">
        <v>383</v>
      </c>
      <c r="E168" s="946" t="s">
        <v>1288</v>
      </c>
      <c r="F168" s="947" t="s">
        <v>385</v>
      </c>
    </row>
    <row r="169" spans="1:6" s="251" customFormat="1">
      <c r="A169" s="422"/>
      <c r="B169" s="318" t="s">
        <v>1627</v>
      </c>
      <c r="C169" s="319"/>
      <c r="D169" s="573"/>
      <c r="E169" s="319"/>
      <c r="F169" s="420"/>
    </row>
    <row r="170" spans="1:6">
      <c r="A170" s="252"/>
      <c r="B170" s="246"/>
      <c r="C170" s="306"/>
      <c r="D170" s="307"/>
      <c r="E170" s="306"/>
      <c r="F170" s="419">
        <f t="shared" si="5"/>
        <v>0</v>
      </c>
    </row>
    <row r="171" spans="1:6">
      <c r="A171" s="421"/>
      <c r="B171" s="318" t="s">
        <v>1074</v>
      </c>
      <c r="C171" s="306"/>
      <c r="D171" s="307"/>
      <c r="E171" s="306"/>
      <c r="F171" s="419">
        <f t="shared" si="5"/>
        <v>0</v>
      </c>
    </row>
    <row r="172" spans="1:6">
      <c r="A172" s="421">
        <v>12.45</v>
      </c>
      <c r="B172" s="305" t="s">
        <v>1071</v>
      </c>
      <c r="C172" s="306"/>
      <c r="D172" s="307"/>
      <c r="E172" s="306"/>
      <c r="F172" s="419">
        <f t="shared" si="5"/>
        <v>0</v>
      </c>
    </row>
    <row r="173" spans="1:6" ht="28.8">
      <c r="A173" s="421"/>
      <c r="B173" s="305" t="s">
        <v>414</v>
      </c>
      <c r="C173" s="306" t="s">
        <v>20</v>
      </c>
      <c r="D173" s="307">
        <v>71</v>
      </c>
      <c r="E173" s="306"/>
      <c r="F173" s="419">
        <f t="shared" si="5"/>
        <v>0</v>
      </c>
    </row>
    <row r="174" spans="1:6">
      <c r="A174" s="421"/>
      <c r="B174" s="305"/>
      <c r="C174" s="306"/>
      <c r="D174" s="307"/>
      <c r="E174" s="306"/>
      <c r="F174" s="419">
        <f t="shared" si="5"/>
        <v>0</v>
      </c>
    </row>
    <row r="175" spans="1:6">
      <c r="A175" s="421">
        <v>12.46</v>
      </c>
      <c r="B175" s="305" t="s">
        <v>1072</v>
      </c>
      <c r="C175" s="306"/>
      <c r="D175" s="307"/>
      <c r="E175" s="306"/>
      <c r="F175" s="419">
        <f t="shared" si="5"/>
        <v>0</v>
      </c>
    </row>
    <row r="176" spans="1:6" ht="28.8">
      <c r="A176" s="421"/>
      <c r="B176" s="305" t="s">
        <v>414</v>
      </c>
      <c r="C176" s="306" t="s">
        <v>20</v>
      </c>
      <c r="D176" s="307">
        <v>71</v>
      </c>
      <c r="E176" s="306"/>
      <c r="F176" s="419">
        <f t="shared" si="5"/>
        <v>0</v>
      </c>
    </row>
    <row r="177" spans="1:6">
      <c r="A177" s="421"/>
      <c r="B177" s="305"/>
      <c r="C177" s="306"/>
      <c r="D177" s="307"/>
      <c r="E177" s="306"/>
      <c r="F177" s="419">
        <f t="shared" si="5"/>
        <v>0</v>
      </c>
    </row>
    <row r="178" spans="1:6" ht="43.2">
      <c r="A178" s="421">
        <v>12.47</v>
      </c>
      <c r="B178" s="305" t="s">
        <v>1108</v>
      </c>
      <c r="C178" s="306" t="s">
        <v>20</v>
      </c>
      <c r="D178" s="307">
        <v>71</v>
      </c>
      <c r="E178" s="306"/>
      <c r="F178" s="419">
        <f t="shared" si="5"/>
        <v>0</v>
      </c>
    </row>
    <row r="179" spans="1:6">
      <c r="A179" s="421"/>
      <c r="B179" s="305"/>
      <c r="C179" s="428"/>
      <c r="D179" s="656"/>
      <c r="E179" s="428"/>
      <c r="F179" s="419">
        <f t="shared" si="5"/>
        <v>0</v>
      </c>
    </row>
    <row r="180" spans="1:6" ht="28.8">
      <c r="A180" s="421">
        <v>12.48</v>
      </c>
      <c r="B180" s="305" t="s">
        <v>1073</v>
      </c>
      <c r="C180" s="306"/>
      <c r="D180" s="307"/>
      <c r="E180" s="306"/>
      <c r="F180" s="419">
        <f t="shared" si="5"/>
        <v>0</v>
      </c>
    </row>
    <row r="181" spans="1:6">
      <c r="A181" s="421"/>
      <c r="B181" s="305"/>
      <c r="C181" s="306"/>
      <c r="D181" s="307"/>
      <c r="E181" s="306"/>
      <c r="F181" s="419">
        <f t="shared" si="5"/>
        <v>0</v>
      </c>
    </row>
    <row r="182" spans="1:6" ht="28.8">
      <c r="A182" s="421">
        <v>12.49</v>
      </c>
      <c r="B182" s="305" t="s">
        <v>414</v>
      </c>
      <c r="C182" s="306" t="s">
        <v>20</v>
      </c>
      <c r="D182" s="307">
        <v>71</v>
      </c>
      <c r="E182" s="306"/>
      <c r="F182" s="419">
        <f t="shared" si="5"/>
        <v>0</v>
      </c>
    </row>
    <row r="183" spans="1:6">
      <c r="A183" s="421"/>
      <c r="B183" s="305"/>
      <c r="C183" s="306"/>
      <c r="D183" s="307"/>
      <c r="E183" s="306"/>
      <c r="F183" s="419"/>
    </row>
    <row r="184" spans="1:6" s="251" customFormat="1">
      <c r="A184" s="422"/>
      <c r="B184" s="318" t="s">
        <v>1075</v>
      </c>
      <c r="C184" s="319"/>
      <c r="D184" s="573"/>
      <c r="E184" s="319"/>
      <c r="F184" s="420">
        <f t="shared" ref="F184:F186" si="6">D184*E184</f>
        <v>0</v>
      </c>
    </row>
    <row r="185" spans="1:6">
      <c r="A185" s="421"/>
      <c r="B185" s="305"/>
      <c r="C185" s="306"/>
      <c r="D185" s="307"/>
      <c r="E185" s="306"/>
      <c r="F185" s="419">
        <f t="shared" si="6"/>
        <v>0</v>
      </c>
    </row>
    <row r="186" spans="1:6">
      <c r="A186" s="421">
        <v>12.5</v>
      </c>
      <c r="B186" s="305" t="s">
        <v>1071</v>
      </c>
      <c r="C186" s="306"/>
      <c r="D186" s="307"/>
      <c r="E186" s="306"/>
      <c r="F186" s="419">
        <f t="shared" si="6"/>
        <v>0</v>
      </c>
    </row>
    <row r="187" spans="1:6" ht="28.8">
      <c r="A187" s="421"/>
      <c r="B187" s="305" t="s">
        <v>414</v>
      </c>
      <c r="C187" s="306" t="s">
        <v>20</v>
      </c>
      <c r="D187" s="307">
        <v>153.44640000000001</v>
      </c>
      <c r="E187" s="306"/>
      <c r="F187" s="419"/>
    </row>
    <row r="188" spans="1:6">
      <c r="A188" s="421"/>
      <c r="B188" s="305"/>
      <c r="C188" s="306"/>
      <c r="D188" s="307"/>
      <c r="E188" s="306"/>
      <c r="F188" s="419"/>
    </row>
    <row r="189" spans="1:6">
      <c r="A189" s="421">
        <v>12.51</v>
      </c>
      <c r="B189" s="305" t="s">
        <v>1072</v>
      </c>
      <c r="C189" s="306"/>
      <c r="D189" s="307"/>
      <c r="E189" s="306"/>
      <c r="F189" s="419"/>
    </row>
    <row r="190" spans="1:6" ht="28.8">
      <c r="A190" s="421"/>
      <c r="B190" s="305" t="s">
        <v>414</v>
      </c>
      <c r="C190" s="306" t="s">
        <v>20</v>
      </c>
      <c r="D190" s="307">
        <v>153.44640000000001</v>
      </c>
      <c r="E190" s="306"/>
      <c r="F190" s="419"/>
    </row>
    <row r="191" spans="1:6">
      <c r="A191" s="421"/>
      <c r="B191" s="305"/>
      <c r="C191" s="306"/>
      <c r="D191" s="307"/>
      <c r="E191" s="306"/>
      <c r="F191" s="419"/>
    </row>
    <row r="192" spans="1:6" ht="28.8">
      <c r="A192" s="421"/>
      <c r="B192" s="305" t="s">
        <v>422</v>
      </c>
      <c r="C192" s="306"/>
      <c r="D192" s="307"/>
      <c r="E192" s="306"/>
      <c r="F192" s="419"/>
    </row>
    <row r="193" spans="1:6" ht="28.8">
      <c r="A193" s="421"/>
      <c r="B193" s="305" t="s">
        <v>423</v>
      </c>
      <c r="C193" s="306"/>
      <c r="D193" s="307"/>
      <c r="E193" s="306"/>
      <c r="F193" s="419"/>
    </row>
    <row r="194" spans="1:6">
      <c r="A194" s="421"/>
      <c r="B194" s="305" t="s">
        <v>424</v>
      </c>
      <c r="C194" s="306"/>
      <c r="D194" s="307"/>
      <c r="E194" s="306"/>
      <c r="F194" s="419"/>
    </row>
    <row r="195" spans="1:6">
      <c r="A195" s="421"/>
      <c r="B195" s="305"/>
      <c r="C195" s="306"/>
      <c r="D195" s="307"/>
      <c r="E195" s="306"/>
      <c r="F195" s="419"/>
    </row>
    <row r="196" spans="1:6">
      <c r="A196" s="421">
        <v>12.52</v>
      </c>
      <c r="B196" s="305" t="s">
        <v>49</v>
      </c>
      <c r="C196" s="306"/>
      <c r="D196" s="307"/>
      <c r="E196" s="306"/>
      <c r="F196" s="419"/>
    </row>
    <row r="197" spans="1:6" ht="16.2">
      <c r="A197" s="421"/>
      <c r="B197" s="305" t="s">
        <v>50</v>
      </c>
      <c r="C197" s="307" t="s">
        <v>668</v>
      </c>
      <c r="D197" s="307">
        <v>20</v>
      </c>
      <c r="E197" s="306"/>
      <c r="F197" s="419"/>
    </row>
    <row r="198" spans="1:6">
      <c r="A198" s="421"/>
      <c r="B198" s="305"/>
      <c r="C198" s="306"/>
      <c r="D198" s="307"/>
      <c r="E198" s="306"/>
      <c r="F198" s="419"/>
    </row>
    <row r="199" spans="1:6">
      <c r="A199" s="421"/>
      <c r="B199" s="318" t="s">
        <v>51</v>
      </c>
      <c r="C199" s="306"/>
      <c r="D199" s="307"/>
      <c r="E199" s="306"/>
      <c r="F199" s="419"/>
    </row>
    <row r="200" spans="1:6">
      <c r="A200" s="421"/>
      <c r="B200" s="332"/>
      <c r="C200" s="306"/>
      <c r="D200" s="307"/>
      <c r="E200" s="306"/>
      <c r="F200" s="419"/>
    </row>
    <row r="201" spans="1:6" ht="16.2">
      <c r="A201" s="421">
        <v>12.53</v>
      </c>
      <c r="B201" s="305" t="s">
        <v>425</v>
      </c>
      <c r="C201" s="307" t="s">
        <v>668</v>
      </c>
      <c r="D201" s="307">
        <v>3.6</v>
      </c>
      <c r="E201" s="306"/>
      <c r="F201" s="419"/>
    </row>
    <row r="202" spans="1:6">
      <c r="A202" s="421"/>
      <c r="B202" s="305"/>
      <c r="C202" s="306"/>
      <c r="D202" s="307"/>
      <c r="E202" s="306"/>
      <c r="F202" s="419"/>
    </row>
    <row r="203" spans="1:6" ht="16.2">
      <c r="A203" s="421">
        <v>12.54</v>
      </c>
      <c r="B203" s="305" t="s">
        <v>426</v>
      </c>
      <c r="C203" s="307" t="s">
        <v>668</v>
      </c>
      <c r="D203" s="307">
        <v>8</v>
      </c>
      <c r="E203" s="306"/>
      <c r="F203" s="419"/>
    </row>
    <row r="204" spans="1:6" s="251" customFormat="1">
      <c r="A204" s="422"/>
      <c r="B204" s="318" t="s">
        <v>1434</v>
      </c>
      <c r="C204" s="319" t="s">
        <v>391</v>
      </c>
      <c r="D204" s="573"/>
      <c r="E204" s="319"/>
      <c r="F204" s="420"/>
    </row>
    <row r="205" spans="1:6" s="952" customFormat="1" ht="28.8">
      <c r="A205" s="958" t="s">
        <v>0</v>
      </c>
      <c r="B205" s="948" t="s">
        <v>1</v>
      </c>
      <c r="C205" s="948" t="s">
        <v>2</v>
      </c>
      <c r="D205" s="949" t="s">
        <v>383</v>
      </c>
      <c r="E205" s="950" t="s">
        <v>384</v>
      </c>
      <c r="F205" s="951" t="s">
        <v>385</v>
      </c>
    </row>
    <row r="206" spans="1:6" s="251" customFormat="1">
      <c r="A206" s="422"/>
      <c r="B206" s="318" t="s">
        <v>1435</v>
      </c>
      <c r="C206" s="319"/>
      <c r="D206" s="573"/>
      <c r="E206" s="319"/>
      <c r="F206" s="420">
        <f t="shared" ref="F206" si="7">D206*E206</f>
        <v>0</v>
      </c>
    </row>
    <row r="207" spans="1:6" ht="16.2">
      <c r="A207" s="421">
        <v>12.55</v>
      </c>
      <c r="B207" s="305" t="s">
        <v>1076</v>
      </c>
      <c r="C207" s="307" t="s">
        <v>668</v>
      </c>
      <c r="D207" s="307">
        <v>8</v>
      </c>
      <c r="E207" s="306"/>
      <c r="F207" s="419"/>
    </row>
    <row r="208" spans="1:6">
      <c r="A208" s="421"/>
      <c r="B208" s="305"/>
      <c r="C208" s="306"/>
      <c r="D208" s="307"/>
      <c r="E208" s="306"/>
      <c r="F208" s="419"/>
    </row>
    <row r="209" spans="1:6" ht="16.2">
      <c r="A209" s="421">
        <v>12.56</v>
      </c>
      <c r="B209" s="305" t="s">
        <v>1077</v>
      </c>
      <c r="C209" s="307" t="s">
        <v>668</v>
      </c>
      <c r="D209" s="307">
        <v>43.2</v>
      </c>
      <c r="E209" s="306"/>
      <c r="F209" s="419"/>
    </row>
    <row r="210" spans="1:6">
      <c r="A210" s="421"/>
      <c r="B210" s="305"/>
      <c r="C210" s="306"/>
      <c r="D210" s="307"/>
      <c r="E210" s="306"/>
      <c r="F210" s="419"/>
    </row>
    <row r="211" spans="1:6" s="251" customFormat="1">
      <c r="A211" s="422"/>
      <c r="B211" s="318" t="s">
        <v>430</v>
      </c>
      <c r="C211" s="319"/>
      <c r="D211" s="573"/>
      <c r="E211" s="319"/>
      <c r="F211" s="419"/>
    </row>
    <row r="212" spans="1:6">
      <c r="A212" s="421"/>
      <c r="B212" s="305"/>
      <c r="C212" s="306"/>
      <c r="D212" s="307"/>
      <c r="E212" s="306"/>
      <c r="F212" s="419"/>
    </row>
    <row r="213" spans="1:6" ht="28.8">
      <c r="A213" s="421">
        <v>12.57</v>
      </c>
      <c r="B213" s="305" t="s">
        <v>1065</v>
      </c>
      <c r="C213" s="306"/>
      <c r="D213" s="307"/>
      <c r="E213" s="306"/>
      <c r="F213" s="419"/>
    </row>
    <row r="214" spans="1:6">
      <c r="A214" s="421"/>
      <c r="B214" s="305" t="s">
        <v>1066</v>
      </c>
      <c r="C214" s="306"/>
      <c r="D214" s="307"/>
      <c r="E214" s="306"/>
      <c r="F214" s="419"/>
    </row>
    <row r="215" spans="1:6">
      <c r="A215" s="421"/>
      <c r="B215" s="305"/>
      <c r="C215" s="306"/>
      <c r="D215" s="307"/>
      <c r="E215" s="306"/>
      <c r="F215" s="419"/>
    </row>
    <row r="216" spans="1:6" ht="16.2">
      <c r="A216" s="421">
        <v>12.58</v>
      </c>
      <c r="B216" s="305" t="s">
        <v>1078</v>
      </c>
      <c r="C216" s="307" t="s">
        <v>669</v>
      </c>
      <c r="D216" s="307">
        <v>8.64</v>
      </c>
      <c r="E216" s="306"/>
      <c r="F216" s="419"/>
    </row>
    <row r="217" spans="1:6">
      <c r="A217" s="421"/>
      <c r="B217" s="305"/>
      <c r="C217" s="306"/>
      <c r="D217" s="307"/>
      <c r="E217" s="306"/>
      <c r="F217" s="419"/>
    </row>
    <row r="218" spans="1:6" s="251" customFormat="1">
      <c r="A218" s="422"/>
      <c r="B218" s="318" t="s">
        <v>431</v>
      </c>
      <c r="C218" s="319"/>
      <c r="D218" s="573"/>
      <c r="E218" s="319"/>
      <c r="F218" s="420"/>
    </row>
    <row r="219" spans="1:6">
      <c r="A219" s="421"/>
      <c r="B219" s="305"/>
      <c r="C219" s="306"/>
      <c r="D219" s="307"/>
      <c r="E219" s="306"/>
      <c r="F219" s="419"/>
    </row>
    <row r="220" spans="1:6">
      <c r="A220" s="421"/>
      <c r="B220" s="318" t="s">
        <v>61</v>
      </c>
      <c r="C220" s="306"/>
      <c r="D220" s="307"/>
      <c r="E220" s="306"/>
      <c r="F220" s="419"/>
    </row>
    <row r="221" spans="1:6">
      <c r="A221" s="959"/>
      <c r="B221" s="318" t="s">
        <v>1079</v>
      </c>
      <c r="C221" s="306"/>
      <c r="D221" s="307"/>
      <c r="E221" s="306"/>
      <c r="F221" s="419"/>
    </row>
    <row r="222" spans="1:6">
      <c r="A222" s="421"/>
      <c r="B222" s="305"/>
      <c r="C222" s="306"/>
      <c r="D222" s="307"/>
      <c r="E222" s="306"/>
      <c r="F222" s="419"/>
    </row>
    <row r="223" spans="1:6" ht="16.2">
      <c r="A223" s="421">
        <v>12.59</v>
      </c>
      <c r="B223" s="305" t="s">
        <v>1080</v>
      </c>
      <c r="C223" s="307" t="s">
        <v>668</v>
      </c>
      <c r="D223" s="307">
        <v>20</v>
      </c>
      <c r="E223" s="306"/>
      <c r="F223" s="419"/>
    </row>
    <row r="224" spans="1:6">
      <c r="A224" s="421"/>
      <c r="B224" s="305"/>
      <c r="C224" s="306"/>
      <c r="D224" s="307"/>
      <c r="E224" s="306"/>
      <c r="F224" s="419"/>
    </row>
    <row r="225" spans="1:6">
      <c r="A225" s="959"/>
      <c r="B225" s="318" t="s">
        <v>58</v>
      </c>
      <c r="C225" s="307"/>
      <c r="D225" s="307"/>
      <c r="E225" s="306"/>
      <c r="F225" s="419"/>
    </row>
    <row r="226" spans="1:6">
      <c r="A226" s="421"/>
      <c r="B226" s="318" t="s">
        <v>1081</v>
      </c>
      <c r="C226" s="307"/>
      <c r="D226" s="307"/>
      <c r="E226" s="306"/>
      <c r="F226" s="419"/>
    </row>
    <row r="227" spans="1:6">
      <c r="A227" s="421"/>
      <c r="B227" s="305"/>
      <c r="C227" s="307"/>
      <c r="D227" s="307"/>
      <c r="E227" s="306"/>
      <c r="F227" s="419"/>
    </row>
    <row r="228" spans="1:6">
      <c r="A228" s="421">
        <v>12.6</v>
      </c>
      <c r="B228" s="305" t="s">
        <v>1082</v>
      </c>
      <c r="C228" s="307"/>
      <c r="D228" s="307"/>
      <c r="E228" s="306"/>
      <c r="F228" s="419"/>
    </row>
    <row r="229" spans="1:6">
      <c r="A229" s="421"/>
      <c r="B229" s="305"/>
      <c r="C229" s="307"/>
      <c r="D229" s="307"/>
      <c r="E229" s="306"/>
      <c r="F229" s="419"/>
    </row>
    <row r="230" spans="1:6" ht="16.2">
      <c r="A230" s="421">
        <v>12.61</v>
      </c>
      <c r="B230" s="305" t="s">
        <v>1083</v>
      </c>
      <c r="C230" s="307" t="s">
        <v>668</v>
      </c>
      <c r="D230" s="307">
        <v>20</v>
      </c>
      <c r="E230" s="306"/>
      <c r="F230" s="419"/>
    </row>
    <row r="231" spans="1:6">
      <c r="A231" s="421"/>
      <c r="B231" s="305"/>
      <c r="C231" s="307"/>
      <c r="D231" s="307"/>
      <c r="E231" s="306"/>
      <c r="F231" s="419"/>
    </row>
    <row r="232" spans="1:6" ht="16.2">
      <c r="A232" s="421">
        <v>12.62</v>
      </c>
      <c r="B232" s="305" t="s">
        <v>1084</v>
      </c>
      <c r="C232" s="307" t="s">
        <v>668</v>
      </c>
      <c r="D232" s="307">
        <v>20</v>
      </c>
      <c r="E232" s="306"/>
      <c r="F232" s="419"/>
    </row>
    <row r="233" spans="1:6">
      <c r="A233" s="421"/>
      <c r="B233" s="305"/>
      <c r="C233" s="307"/>
      <c r="D233" s="307"/>
      <c r="E233" s="306"/>
      <c r="F233" s="419"/>
    </row>
    <row r="234" spans="1:6" ht="16.2">
      <c r="A234" s="421">
        <v>12.63</v>
      </c>
      <c r="B234" s="305" t="s">
        <v>1085</v>
      </c>
      <c r="C234" s="307" t="s">
        <v>668</v>
      </c>
      <c r="D234" s="307">
        <v>54</v>
      </c>
      <c r="E234" s="306"/>
      <c r="F234" s="419"/>
    </row>
    <row r="235" spans="1:6">
      <c r="A235" s="421"/>
      <c r="B235" s="305"/>
      <c r="C235" s="306"/>
      <c r="D235" s="307"/>
      <c r="E235" s="306"/>
      <c r="F235" s="419"/>
    </row>
    <row r="236" spans="1:6" ht="16.2">
      <c r="A236" s="421">
        <v>12.64</v>
      </c>
      <c r="B236" s="305" t="s">
        <v>1086</v>
      </c>
      <c r="C236" s="307" t="s">
        <v>668</v>
      </c>
      <c r="D236" s="307">
        <v>86.399999999999991</v>
      </c>
      <c r="E236" s="306"/>
      <c r="F236" s="419"/>
    </row>
    <row r="237" spans="1:6">
      <c r="A237" s="421"/>
      <c r="B237" s="305"/>
      <c r="C237" s="306"/>
      <c r="D237" s="307"/>
      <c r="E237" s="306"/>
      <c r="F237" s="419"/>
    </row>
    <row r="238" spans="1:6">
      <c r="A238" s="421"/>
      <c r="B238" s="318" t="s">
        <v>432</v>
      </c>
      <c r="C238" s="306"/>
      <c r="D238" s="307"/>
      <c r="E238" s="306"/>
      <c r="F238" s="419"/>
    </row>
    <row r="239" spans="1:6">
      <c r="A239" s="421"/>
      <c r="B239" s="318" t="s">
        <v>58</v>
      </c>
      <c r="C239" s="306"/>
      <c r="D239" s="307"/>
      <c r="E239" s="306"/>
      <c r="F239" s="419"/>
    </row>
    <row r="240" spans="1:6">
      <c r="A240" s="421"/>
      <c r="B240" s="318" t="s">
        <v>1087</v>
      </c>
      <c r="C240" s="306"/>
      <c r="D240" s="307"/>
      <c r="E240" s="306"/>
      <c r="F240" s="419"/>
    </row>
    <row r="241" spans="1:6">
      <c r="A241" s="421">
        <v>12.65</v>
      </c>
      <c r="B241" s="305" t="s">
        <v>1088</v>
      </c>
      <c r="C241" s="306"/>
      <c r="D241" s="307"/>
      <c r="E241" s="306"/>
      <c r="F241" s="419"/>
    </row>
    <row r="242" spans="1:6">
      <c r="A242" s="421"/>
      <c r="B242" s="305"/>
      <c r="C242" s="306"/>
      <c r="D242" s="307"/>
      <c r="E242" s="306"/>
      <c r="F242" s="419"/>
    </row>
    <row r="243" spans="1:6" ht="16.2">
      <c r="A243" s="421">
        <v>12.66</v>
      </c>
      <c r="B243" s="305" t="s">
        <v>1089</v>
      </c>
      <c r="C243" s="307" t="s">
        <v>668</v>
      </c>
      <c r="D243" s="307">
        <v>20</v>
      </c>
      <c r="E243" s="306"/>
      <c r="F243" s="419"/>
    </row>
    <row r="244" spans="1:6">
      <c r="A244" s="421"/>
      <c r="B244" s="305"/>
      <c r="C244" s="306"/>
      <c r="D244" s="307"/>
      <c r="E244" s="306"/>
      <c r="F244" s="419"/>
    </row>
    <row r="245" spans="1:6" ht="16.2">
      <c r="A245" s="421">
        <v>12.67</v>
      </c>
      <c r="B245" s="305" t="s">
        <v>1090</v>
      </c>
      <c r="C245" s="307" t="s">
        <v>668</v>
      </c>
      <c r="D245" s="307">
        <v>20</v>
      </c>
      <c r="E245" s="306"/>
      <c r="F245" s="419"/>
    </row>
    <row r="246" spans="1:6">
      <c r="A246" s="421"/>
      <c r="B246" s="305"/>
      <c r="C246" s="306"/>
      <c r="D246" s="307"/>
      <c r="E246" s="306"/>
      <c r="F246" s="419"/>
    </row>
    <row r="247" spans="1:6" ht="16.2">
      <c r="A247" s="421">
        <v>12.68</v>
      </c>
      <c r="B247" s="305" t="s">
        <v>1091</v>
      </c>
      <c r="C247" s="307" t="s">
        <v>668</v>
      </c>
      <c r="D247" s="307">
        <v>54</v>
      </c>
      <c r="E247" s="306"/>
      <c r="F247" s="419"/>
    </row>
    <row r="248" spans="1:6" s="251" customFormat="1">
      <c r="A248" s="422"/>
      <c r="B248" s="318" t="s">
        <v>1434</v>
      </c>
      <c r="C248" s="319" t="s">
        <v>391</v>
      </c>
      <c r="D248" s="573"/>
      <c r="E248" s="319"/>
      <c r="F248" s="420"/>
    </row>
    <row r="249" spans="1:6" s="952" customFormat="1" ht="28.8">
      <c r="A249" s="958" t="s">
        <v>0</v>
      </c>
      <c r="B249" s="948" t="s">
        <v>1</v>
      </c>
      <c r="C249" s="948" t="s">
        <v>2</v>
      </c>
      <c r="D249" s="949" t="s">
        <v>383</v>
      </c>
      <c r="E249" s="950" t="s">
        <v>384</v>
      </c>
      <c r="F249" s="951" t="s">
        <v>385</v>
      </c>
    </row>
    <row r="250" spans="1:6" s="251" customFormat="1">
      <c r="A250" s="422"/>
      <c r="B250" s="318" t="s">
        <v>1435</v>
      </c>
      <c r="C250" s="319"/>
      <c r="D250" s="573"/>
      <c r="E250" s="319"/>
      <c r="F250" s="420">
        <f t="shared" ref="F250" si="8">D250*E250</f>
        <v>0</v>
      </c>
    </row>
    <row r="251" spans="1:6">
      <c r="A251" s="421"/>
      <c r="B251" s="305"/>
      <c r="C251" s="307"/>
      <c r="D251" s="307"/>
      <c r="E251" s="306"/>
      <c r="F251" s="419"/>
    </row>
    <row r="252" spans="1:6">
      <c r="A252" s="421"/>
      <c r="B252" s="318" t="s">
        <v>433</v>
      </c>
      <c r="C252" s="307"/>
      <c r="D252" s="307"/>
      <c r="E252" s="306"/>
      <c r="F252" s="419"/>
    </row>
    <row r="253" spans="1:6">
      <c r="A253" s="421"/>
      <c r="B253" s="305"/>
      <c r="C253" s="304"/>
      <c r="D253" s="307"/>
      <c r="E253" s="306"/>
      <c r="F253" s="419"/>
    </row>
    <row r="254" spans="1:6" ht="28.8">
      <c r="A254" s="421"/>
      <c r="B254" s="318" t="s">
        <v>1110</v>
      </c>
      <c r="C254" s="304"/>
      <c r="D254" s="307"/>
      <c r="E254" s="306"/>
      <c r="F254" s="419"/>
    </row>
    <row r="255" spans="1:6">
      <c r="A255" s="421"/>
      <c r="B255" s="305"/>
      <c r="C255" s="304"/>
      <c r="D255" s="307"/>
      <c r="E255" s="306"/>
      <c r="F255" s="419"/>
    </row>
    <row r="256" spans="1:6" ht="16.2">
      <c r="A256" s="421">
        <v>12.69</v>
      </c>
      <c r="B256" s="305" t="s">
        <v>436</v>
      </c>
      <c r="C256" s="307" t="s">
        <v>668</v>
      </c>
      <c r="D256" s="307">
        <v>180.39999999999998</v>
      </c>
      <c r="E256" s="306"/>
      <c r="F256" s="419"/>
    </row>
    <row r="257" spans="1:6">
      <c r="A257" s="421"/>
      <c r="B257" s="329"/>
      <c r="C257" s="304"/>
      <c r="D257" s="307"/>
      <c r="E257" s="306"/>
      <c r="F257" s="419"/>
    </row>
    <row r="258" spans="1:6" ht="57.6">
      <c r="A258" s="421"/>
      <c r="B258" s="305" t="s">
        <v>1111</v>
      </c>
      <c r="C258" s="304"/>
      <c r="D258" s="307"/>
      <c r="E258" s="306"/>
      <c r="F258" s="419"/>
    </row>
    <row r="259" spans="1:6">
      <c r="A259" s="421"/>
      <c r="B259" s="329"/>
      <c r="C259" s="304"/>
      <c r="D259" s="307"/>
      <c r="E259" s="306"/>
      <c r="F259" s="419"/>
    </row>
    <row r="260" spans="1:6" ht="16.2">
      <c r="A260" s="421">
        <v>12.7</v>
      </c>
      <c r="B260" s="329" t="s">
        <v>437</v>
      </c>
      <c r="C260" s="307" t="s">
        <v>668</v>
      </c>
      <c r="D260" s="307">
        <v>180.39999999999998</v>
      </c>
      <c r="E260" s="306"/>
      <c r="F260" s="419"/>
    </row>
    <row r="261" spans="1:6">
      <c r="A261" s="421"/>
      <c r="B261" s="329"/>
      <c r="C261" s="304"/>
      <c r="D261" s="307"/>
      <c r="E261" s="306"/>
      <c r="F261" s="419"/>
    </row>
    <row r="262" spans="1:6">
      <c r="A262" s="422"/>
      <c r="B262" s="318" t="s">
        <v>1092</v>
      </c>
      <c r="C262" s="304"/>
      <c r="D262" s="307"/>
      <c r="E262" s="306"/>
      <c r="F262" s="419"/>
    </row>
    <row r="263" spans="1:6">
      <c r="A263" s="421"/>
      <c r="B263" s="335"/>
      <c r="C263" s="304"/>
      <c r="D263" s="307"/>
      <c r="E263" s="306"/>
      <c r="F263" s="419"/>
    </row>
    <row r="264" spans="1:6" ht="28.8">
      <c r="A264" s="421">
        <v>12.71</v>
      </c>
      <c r="B264" s="305" t="s">
        <v>1093</v>
      </c>
      <c r="C264" s="304"/>
      <c r="D264" s="307"/>
      <c r="E264" s="306"/>
      <c r="F264" s="419"/>
    </row>
    <row r="265" spans="1:6">
      <c r="A265" s="421"/>
      <c r="B265" s="305" t="s">
        <v>1094</v>
      </c>
      <c r="C265" s="304"/>
      <c r="D265" s="307"/>
      <c r="E265" s="306"/>
      <c r="F265" s="419"/>
    </row>
    <row r="266" spans="1:6">
      <c r="A266" s="421"/>
      <c r="B266" s="305"/>
      <c r="C266" s="304"/>
      <c r="D266" s="307"/>
      <c r="E266" s="306"/>
      <c r="F266" s="419"/>
    </row>
    <row r="267" spans="1:6">
      <c r="A267" s="421">
        <v>12.72</v>
      </c>
      <c r="B267" s="305" t="s">
        <v>1095</v>
      </c>
      <c r="C267" s="304" t="s">
        <v>5</v>
      </c>
      <c r="D267" s="307">
        <v>1</v>
      </c>
      <c r="E267" s="306"/>
      <c r="F267" s="419"/>
    </row>
    <row r="268" spans="1:6">
      <c r="A268" s="421"/>
      <c r="B268" s="335"/>
      <c r="C268" s="304"/>
      <c r="D268" s="307"/>
      <c r="E268" s="306"/>
      <c r="F268" s="419"/>
    </row>
    <row r="269" spans="1:6">
      <c r="A269" s="421">
        <v>12.73</v>
      </c>
      <c r="B269" s="305" t="s">
        <v>1096</v>
      </c>
      <c r="C269" s="304" t="s">
        <v>5</v>
      </c>
      <c r="D269" s="307">
        <v>1</v>
      </c>
      <c r="E269" s="306"/>
      <c r="F269" s="419"/>
    </row>
    <row r="270" spans="1:6">
      <c r="A270" s="421"/>
      <c r="B270" s="335"/>
      <c r="C270" s="304"/>
      <c r="D270" s="307"/>
      <c r="E270" s="306"/>
      <c r="F270" s="419"/>
    </row>
    <row r="271" spans="1:6">
      <c r="A271" s="421">
        <v>12.74</v>
      </c>
      <c r="B271" s="305" t="s">
        <v>1097</v>
      </c>
      <c r="C271" s="304" t="s">
        <v>5</v>
      </c>
      <c r="D271" s="307">
        <v>1</v>
      </c>
      <c r="E271" s="306"/>
      <c r="F271" s="419"/>
    </row>
    <row r="272" spans="1:6">
      <c r="A272" s="421"/>
      <c r="B272" s="335"/>
      <c r="C272" s="304"/>
      <c r="D272" s="307"/>
      <c r="E272" s="306"/>
      <c r="F272" s="419"/>
    </row>
    <row r="273" spans="1:6">
      <c r="A273" s="421">
        <v>12.75</v>
      </c>
      <c r="B273" s="305" t="s">
        <v>1098</v>
      </c>
      <c r="C273" s="304" t="s">
        <v>5</v>
      </c>
      <c r="D273" s="307">
        <v>1</v>
      </c>
      <c r="E273" s="306"/>
      <c r="F273" s="419"/>
    </row>
    <row r="274" spans="1:6">
      <c r="A274" s="421"/>
      <c r="B274" s="305"/>
      <c r="C274" s="304"/>
      <c r="D274" s="307"/>
      <c r="E274" s="306"/>
      <c r="F274" s="419"/>
    </row>
    <row r="275" spans="1:6" ht="28.8">
      <c r="A275" s="421">
        <v>12.76</v>
      </c>
      <c r="B275" s="305" t="s">
        <v>1099</v>
      </c>
      <c r="C275" s="304" t="s">
        <v>5</v>
      </c>
      <c r="D275" s="307">
        <v>1</v>
      </c>
      <c r="E275" s="306"/>
      <c r="F275" s="419"/>
    </row>
    <row r="276" spans="1:6">
      <c r="A276" s="421"/>
      <c r="B276" s="335"/>
      <c r="C276" s="304"/>
      <c r="D276" s="307"/>
      <c r="E276" s="306"/>
      <c r="F276" s="419"/>
    </row>
    <row r="277" spans="1:6">
      <c r="A277" s="421">
        <v>12.77</v>
      </c>
      <c r="B277" s="305" t="s">
        <v>1100</v>
      </c>
      <c r="C277" s="304" t="s">
        <v>5</v>
      </c>
      <c r="D277" s="307">
        <v>1</v>
      </c>
      <c r="E277" s="306"/>
      <c r="F277" s="419"/>
    </row>
    <row r="278" spans="1:6">
      <c r="A278" s="421"/>
      <c r="B278" s="335"/>
      <c r="C278" s="304"/>
      <c r="D278" s="307"/>
      <c r="E278" s="306"/>
      <c r="F278" s="419"/>
    </row>
    <row r="279" spans="1:6" ht="43.2">
      <c r="A279" s="421">
        <v>12.78</v>
      </c>
      <c r="B279" s="305" t="s">
        <v>1112</v>
      </c>
      <c r="C279" s="304" t="s">
        <v>5</v>
      </c>
      <c r="D279" s="307">
        <v>1</v>
      </c>
      <c r="E279" s="306"/>
      <c r="F279" s="419"/>
    </row>
    <row r="280" spans="1:6">
      <c r="A280" s="421"/>
      <c r="B280" s="335"/>
      <c r="C280" s="304"/>
      <c r="D280" s="307"/>
      <c r="E280" s="306"/>
      <c r="F280" s="419"/>
    </row>
    <row r="281" spans="1:6" ht="43.2">
      <c r="A281" s="421">
        <v>12.79</v>
      </c>
      <c r="B281" s="305" t="s">
        <v>1113</v>
      </c>
      <c r="C281" s="304" t="s">
        <v>5</v>
      </c>
      <c r="D281" s="307">
        <v>1</v>
      </c>
      <c r="E281" s="306"/>
      <c r="F281" s="419"/>
    </row>
    <row r="282" spans="1:6">
      <c r="A282" s="421"/>
      <c r="B282" s="305"/>
      <c r="C282" s="428"/>
      <c r="D282" s="656"/>
      <c r="E282" s="428"/>
      <c r="F282" s="429"/>
    </row>
    <row r="283" spans="1:6">
      <c r="A283" s="421"/>
      <c r="B283" s="335"/>
      <c r="C283" s="304"/>
      <c r="D283" s="307"/>
      <c r="E283" s="306"/>
      <c r="F283" s="419"/>
    </row>
    <row r="284" spans="1:6" s="251" customFormat="1">
      <c r="A284" s="422"/>
      <c r="B284" s="953" t="s">
        <v>1442</v>
      </c>
      <c r="C284" s="323"/>
      <c r="D284" s="573"/>
      <c r="E284" s="319"/>
      <c r="F284" s="420"/>
    </row>
    <row r="285" spans="1:6">
      <c r="A285" s="252"/>
    </row>
    <row r="286" spans="1:6">
      <c r="A286" s="252"/>
    </row>
    <row r="287" spans="1:6">
      <c r="A287" s="252"/>
    </row>
    <row r="288" spans="1:6">
      <c r="A288" s="252"/>
    </row>
    <row r="289" spans="1:1">
      <c r="A289" s="252"/>
    </row>
    <row r="290" spans="1:1">
      <c r="A290" s="252"/>
    </row>
    <row r="291" spans="1:1">
      <c r="A291" s="252"/>
    </row>
    <row r="292" spans="1:1">
      <c r="A292" s="252"/>
    </row>
    <row r="293" spans="1:1">
      <c r="A293" s="252"/>
    </row>
    <row r="294" spans="1:1">
      <c r="A294" s="252"/>
    </row>
    <row r="295" spans="1:1">
      <c r="A295" s="252"/>
    </row>
    <row r="296" spans="1:1">
      <c r="A296" s="252"/>
    </row>
    <row r="297" spans="1:1">
      <c r="A297" s="252"/>
    </row>
    <row r="298" spans="1:1">
      <c r="A298" s="252"/>
    </row>
  </sheetData>
  <pageMargins left="0.7" right="0.7" top="0.75" bottom="0.75" header="0.3" footer="0.3"/>
  <pageSetup paperSize="9" scale="98" orientation="portrait" r:id="rId1"/>
  <rowBreaks count="1" manualBreakCount="1">
    <brk id="204" max="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9"/>
  <sheetViews>
    <sheetView view="pageBreakPreview" zoomScale="112" zoomScaleNormal="100" zoomScaleSheetLayoutView="112" workbookViewId="0">
      <selection activeCell="E27" sqref="E3:E27"/>
    </sheetView>
  </sheetViews>
  <sheetFormatPr defaultColWidth="9.109375" defaultRowHeight="14.4"/>
  <cols>
    <col min="1" max="1" width="5.33203125" style="241" bestFit="1" customWidth="1"/>
    <col min="2" max="2" width="47.33203125" style="146" customWidth="1"/>
    <col min="3" max="3" width="5.33203125" style="243" bestFit="1" customWidth="1"/>
    <col min="4" max="4" width="5.6640625" style="244" bestFit="1" customWidth="1"/>
    <col min="5" max="5" width="9.6640625" style="139" customWidth="1"/>
    <col min="6" max="6" width="13.6640625" style="245" bestFit="1" customWidth="1"/>
    <col min="7" max="7" width="15.109375" style="236" bestFit="1" customWidth="1"/>
    <col min="8" max="16384" width="9.109375" style="237"/>
  </cols>
  <sheetData>
    <row r="1" spans="1:7" s="233" customFormat="1" ht="28.8">
      <c r="A1" s="395" t="s">
        <v>21</v>
      </c>
      <c r="B1" s="395" t="s">
        <v>1</v>
      </c>
      <c r="C1" s="395" t="s">
        <v>684</v>
      </c>
      <c r="D1" s="396" t="s">
        <v>785</v>
      </c>
      <c r="E1" s="397" t="s">
        <v>686</v>
      </c>
      <c r="F1" s="398" t="s">
        <v>22</v>
      </c>
    </row>
    <row r="2" spans="1:7" s="235" customFormat="1">
      <c r="A2" s="399"/>
      <c r="B2" s="400"/>
      <c r="C2" s="394"/>
      <c r="D2" s="401"/>
      <c r="E2" s="402"/>
      <c r="F2" s="403"/>
      <c r="G2" s="234"/>
    </row>
    <row r="3" spans="1:7" s="235" customFormat="1">
      <c r="A3" s="399"/>
      <c r="B3" s="151" t="s">
        <v>1062</v>
      </c>
      <c r="C3" s="394"/>
      <c r="D3" s="401"/>
      <c r="E3" s="402"/>
      <c r="F3" s="403"/>
      <c r="G3" s="234"/>
    </row>
    <row r="4" spans="1:7" s="235" customFormat="1">
      <c r="A4" s="399"/>
      <c r="B4" s="400"/>
      <c r="C4" s="394"/>
      <c r="D4" s="401"/>
      <c r="E4" s="402"/>
      <c r="F4" s="403"/>
      <c r="G4" s="234"/>
    </row>
    <row r="5" spans="1:7">
      <c r="A5" s="156"/>
      <c r="B5" s="151" t="s">
        <v>1051</v>
      </c>
      <c r="C5" s="157"/>
      <c r="D5" s="159"/>
      <c r="E5" s="157"/>
      <c r="F5" s="404"/>
    </row>
    <row r="6" spans="1:7">
      <c r="A6" s="156"/>
      <c r="B6" s="151" t="s">
        <v>1052</v>
      </c>
      <c r="C6" s="157"/>
      <c r="D6" s="159"/>
      <c r="E6" s="157"/>
      <c r="F6" s="404"/>
    </row>
    <row r="7" spans="1:7">
      <c r="A7" s="156"/>
      <c r="B7" s="151"/>
      <c r="C7" s="157"/>
      <c r="D7" s="159"/>
      <c r="E7" s="157"/>
      <c r="F7" s="404"/>
    </row>
    <row r="8" spans="1:7">
      <c r="A8" s="156"/>
      <c r="B8" s="151" t="s">
        <v>897</v>
      </c>
      <c r="C8" s="157"/>
      <c r="D8" s="159"/>
      <c r="E8" s="157"/>
      <c r="F8" s="404"/>
    </row>
    <row r="9" spans="1:7">
      <c r="A9" s="156"/>
      <c r="B9" s="151"/>
      <c r="C9" s="157"/>
      <c r="D9" s="159"/>
      <c r="E9" s="157"/>
      <c r="F9" s="404"/>
    </row>
    <row r="10" spans="1:7">
      <c r="A10" s="156"/>
      <c r="B10" s="151" t="s">
        <v>1053</v>
      </c>
      <c r="C10" s="157"/>
      <c r="D10" s="159"/>
      <c r="E10" s="157"/>
      <c r="F10" s="405"/>
    </row>
    <row r="11" spans="1:7">
      <c r="A11" s="156"/>
      <c r="B11" s="151"/>
      <c r="C11" s="157"/>
      <c r="D11" s="159"/>
      <c r="E11" s="157"/>
      <c r="F11" s="405"/>
    </row>
    <row r="12" spans="1:7">
      <c r="A12" s="156">
        <v>13.1</v>
      </c>
      <c r="B12" s="158" t="s">
        <v>1054</v>
      </c>
      <c r="C12" s="157" t="s">
        <v>13</v>
      </c>
      <c r="D12" s="159">
        <v>10</v>
      </c>
      <c r="E12" s="157"/>
      <c r="F12" s="406">
        <f>E12*D12</f>
        <v>0</v>
      </c>
      <c r="G12" s="238"/>
    </row>
    <row r="13" spans="1:7">
      <c r="A13" s="156"/>
      <c r="B13" s="158" t="s">
        <v>1055</v>
      </c>
      <c r="C13" s="157"/>
      <c r="D13" s="159"/>
      <c r="E13" s="157"/>
      <c r="F13" s="406"/>
      <c r="G13" s="238"/>
    </row>
    <row r="14" spans="1:7" ht="28.8">
      <c r="A14" s="156"/>
      <c r="B14" s="158" t="s">
        <v>1056</v>
      </c>
      <c r="C14" s="157"/>
      <c r="D14" s="159"/>
      <c r="E14" s="157"/>
      <c r="F14" s="406"/>
      <c r="G14" s="239"/>
    </row>
    <row r="15" spans="1:7" ht="28.8">
      <c r="A15" s="156"/>
      <c r="B15" s="158" t="s">
        <v>1057</v>
      </c>
      <c r="C15" s="157"/>
      <c r="D15" s="159"/>
      <c r="E15" s="157"/>
      <c r="F15" s="406"/>
      <c r="G15" s="239"/>
    </row>
    <row r="16" spans="1:7" ht="28.8">
      <c r="A16" s="156"/>
      <c r="B16" s="158" t="s">
        <v>1058</v>
      </c>
      <c r="C16" s="157"/>
      <c r="D16" s="159"/>
      <c r="E16" s="157"/>
      <c r="F16" s="406"/>
      <c r="G16" s="238"/>
    </row>
    <row r="17" spans="1:8">
      <c r="A17" s="156"/>
      <c r="B17" s="407"/>
      <c r="C17" s="157"/>
      <c r="D17" s="159"/>
      <c r="E17" s="157"/>
      <c r="F17" s="406"/>
      <c r="G17" s="238"/>
    </row>
    <row r="18" spans="1:8">
      <c r="A18" s="156">
        <v>13.2</v>
      </c>
      <c r="B18" s="158" t="s">
        <v>1059</v>
      </c>
      <c r="C18" s="157" t="s">
        <v>13</v>
      </c>
      <c r="D18" s="159">
        <f>D12</f>
        <v>10</v>
      </c>
      <c r="E18" s="157"/>
      <c r="F18" s="406">
        <f t="shared" ref="F18:F24" si="0">E18*D18</f>
        <v>0</v>
      </c>
      <c r="G18" s="238"/>
      <c r="H18" s="240"/>
    </row>
    <row r="19" spans="1:8">
      <c r="A19" s="156"/>
      <c r="B19" s="158" t="s">
        <v>1055</v>
      </c>
      <c r="C19" s="159"/>
      <c r="D19" s="159"/>
      <c r="E19" s="408"/>
      <c r="F19" s="406"/>
      <c r="G19" s="238"/>
      <c r="H19" s="240"/>
    </row>
    <row r="20" spans="1:8" ht="28.8">
      <c r="A20" s="156"/>
      <c r="B20" s="158" t="s">
        <v>1056</v>
      </c>
      <c r="C20" s="159"/>
      <c r="D20" s="159"/>
      <c r="E20" s="408"/>
      <c r="F20" s="406"/>
      <c r="G20" s="238"/>
      <c r="H20" s="240"/>
    </row>
    <row r="21" spans="1:8" ht="28.8">
      <c r="A21" s="156"/>
      <c r="B21" s="158" t="s">
        <v>1057</v>
      </c>
      <c r="C21" s="159"/>
      <c r="D21" s="159"/>
      <c r="E21" s="408"/>
      <c r="F21" s="406"/>
      <c r="G21" s="238"/>
      <c r="H21" s="240"/>
    </row>
    <row r="22" spans="1:8" ht="28.8">
      <c r="A22" s="156"/>
      <c r="B22" s="158" t="s">
        <v>1058</v>
      </c>
      <c r="C22" s="159"/>
      <c r="D22" s="159"/>
      <c r="E22" s="408"/>
      <c r="F22" s="406"/>
      <c r="G22" s="238"/>
      <c r="H22" s="240"/>
    </row>
    <row r="23" spans="1:8">
      <c r="A23" s="156"/>
      <c r="B23" s="158"/>
      <c r="C23" s="159"/>
      <c r="D23" s="159"/>
      <c r="E23" s="408"/>
      <c r="F23" s="406"/>
      <c r="G23" s="238"/>
      <c r="H23" s="240"/>
    </row>
    <row r="24" spans="1:8">
      <c r="A24" s="156">
        <v>13.3</v>
      </c>
      <c r="B24" s="158" t="s">
        <v>1060</v>
      </c>
      <c r="C24" s="157" t="s">
        <v>13</v>
      </c>
      <c r="D24" s="159">
        <f>D18</f>
        <v>10</v>
      </c>
      <c r="E24" s="157"/>
      <c r="F24" s="406">
        <f t="shared" si="0"/>
        <v>0</v>
      </c>
      <c r="G24" s="238"/>
      <c r="H24" s="240"/>
    </row>
    <row r="25" spans="1:8">
      <c r="A25" s="156"/>
      <c r="B25" s="158" t="s">
        <v>1055</v>
      </c>
      <c r="C25" s="159"/>
      <c r="D25" s="159"/>
      <c r="E25" s="408"/>
      <c r="F25" s="406"/>
      <c r="H25" s="240"/>
    </row>
    <row r="26" spans="1:8" ht="28.8">
      <c r="A26" s="156"/>
      <c r="B26" s="158" t="s">
        <v>1056</v>
      </c>
      <c r="C26" s="159"/>
      <c r="D26" s="159"/>
      <c r="E26" s="408"/>
      <c r="F26" s="409"/>
      <c r="H26" s="240"/>
    </row>
    <row r="27" spans="1:8" ht="28.8">
      <c r="A27" s="156"/>
      <c r="B27" s="158" t="s">
        <v>1057</v>
      </c>
      <c r="C27" s="159"/>
      <c r="D27" s="159"/>
      <c r="E27" s="408"/>
      <c r="F27" s="409"/>
      <c r="H27" s="240"/>
    </row>
    <row r="28" spans="1:8" ht="28.8">
      <c r="A28" s="156"/>
      <c r="B28" s="158" t="s">
        <v>1061</v>
      </c>
      <c r="C28" s="159"/>
      <c r="D28" s="159"/>
      <c r="E28" s="408"/>
      <c r="F28" s="409"/>
      <c r="H28" s="240"/>
    </row>
    <row r="29" spans="1:8">
      <c r="A29" s="156"/>
      <c r="B29" s="158"/>
      <c r="C29" s="159"/>
      <c r="D29" s="159"/>
      <c r="E29" s="408"/>
      <c r="F29" s="410"/>
      <c r="H29" s="240"/>
    </row>
    <row r="30" spans="1:8">
      <c r="A30" s="156"/>
      <c r="B30" s="158"/>
      <c r="C30" s="159"/>
      <c r="D30" s="159"/>
      <c r="E30" s="408"/>
      <c r="F30" s="410"/>
      <c r="H30" s="240"/>
    </row>
    <row r="31" spans="1:8">
      <c r="A31" s="156"/>
      <c r="B31" s="158"/>
      <c r="C31" s="159"/>
      <c r="D31" s="159"/>
      <c r="E31" s="408"/>
      <c r="F31" s="410"/>
      <c r="H31" s="240"/>
    </row>
    <row r="32" spans="1:8">
      <c r="A32" s="156"/>
      <c r="B32" s="158"/>
      <c r="C32" s="159"/>
      <c r="D32" s="159"/>
      <c r="E32" s="408"/>
      <c r="F32" s="410"/>
      <c r="H32" s="240"/>
    </row>
    <row r="33" spans="1:20">
      <c r="A33" s="156"/>
      <c r="B33" s="158"/>
      <c r="C33" s="159"/>
      <c r="D33" s="159"/>
      <c r="E33" s="408"/>
      <c r="F33" s="410"/>
      <c r="H33" s="240"/>
    </row>
    <row r="34" spans="1:20">
      <c r="A34" s="156"/>
      <c r="B34" s="158"/>
      <c r="C34" s="159"/>
      <c r="D34" s="159"/>
      <c r="E34" s="408"/>
      <c r="F34" s="410"/>
      <c r="H34" s="240"/>
    </row>
    <row r="35" spans="1:20">
      <c r="A35" s="156"/>
      <c r="B35" s="158"/>
      <c r="C35" s="159"/>
      <c r="D35" s="159"/>
      <c r="E35" s="408"/>
      <c r="F35" s="410"/>
      <c r="H35" s="240"/>
    </row>
    <row r="36" spans="1:20">
      <c r="A36" s="156"/>
      <c r="B36" s="158"/>
      <c r="C36" s="159"/>
      <c r="D36" s="159"/>
      <c r="E36" s="408"/>
      <c r="F36" s="410"/>
      <c r="H36" s="240"/>
    </row>
    <row r="37" spans="1:20">
      <c r="A37" s="156"/>
      <c r="B37" s="158"/>
      <c r="C37" s="159"/>
      <c r="D37" s="159"/>
      <c r="E37" s="408"/>
      <c r="F37" s="410"/>
      <c r="H37" s="240"/>
    </row>
    <row r="38" spans="1:20">
      <c r="A38" s="156"/>
      <c r="B38" s="158"/>
      <c r="C38" s="159"/>
      <c r="D38" s="159"/>
      <c r="E38" s="408"/>
      <c r="F38" s="410"/>
      <c r="H38" s="240"/>
    </row>
    <row r="39" spans="1:20">
      <c r="A39" s="156"/>
      <c r="B39" s="158"/>
      <c r="C39" s="159"/>
      <c r="D39" s="159"/>
      <c r="E39" s="408"/>
      <c r="F39" s="410"/>
      <c r="H39" s="240"/>
    </row>
    <row r="40" spans="1:20">
      <c r="A40" s="156"/>
      <c r="B40" s="411" t="s">
        <v>1029</v>
      </c>
      <c r="C40" s="226" t="s">
        <v>53</v>
      </c>
      <c r="D40" s="159"/>
      <c r="E40" s="408"/>
      <c r="F40" s="412">
        <f>SUM(F12:F39)</f>
        <v>0</v>
      </c>
      <c r="H40" s="240"/>
    </row>
    <row r="41" spans="1:20" s="236" customFormat="1" ht="15" customHeight="1">
      <c r="A41" s="241"/>
      <c r="B41" s="146"/>
      <c r="C41" s="139"/>
      <c r="D41" s="144"/>
      <c r="E41" s="139"/>
      <c r="F41" s="242"/>
      <c r="H41" s="237"/>
      <c r="I41" s="237"/>
      <c r="J41" s="237"/>
      <c r="K41" s="237"/>
      <c r="L41" s="237"/>
      <c r="M41" s="237"/>
      <c r="N41" s="237"/>
      <c r="O41" s="237"/>
      <c r="P41" s="237"/>
      <c r="Q41" s="237"/>
      <c r="R41" s="237"/>
      <c r="S41" s="237"/>
      <c r="T41" s="237"/>
    </row>
    <row r="42" spans="1:20" s="236" customFormat="1" ht="15" customHeight="1">
      <c r="A42" s="241"/>
      <c r="B42" s="146"/>
      <c r="C42" s="139"/>
      <c r="D42" s="144"/>
      <c r="E42" s="139"/>
      <c r="F42" s="242"/>
      <c r="H42" s="237"/>
      <c r="I42" s="237"/>
      <c r="J42" s="237"/>
      <c r="K42" s="237"/>
      <c r="L42" s="237"/>
      <c r="M42" s="237"/>
      <c r="N42" s="237"/>
      <c r="O42" s="237"/>
      <c r="P42" s="237"/>
      <c r="Q42" s="237"/>
      <c r="R42" s="237"/>
      <c r="S42" s="237"/>
      <c r="T42" s="237"/>
    </row>
    <row r="43" spans="1:20" s="236" customFormat="1" ht="15" customHeight="1">
      <c r="A43" s="241"/>
      <c r="B43" s="146"/>
      <c r="C43" s="139"/>
      <c r="D43" s="144"/>
      <c r="E43" s="139"/>
      <c r="F43" s="242"/>
      <c r="H43" s="237"/>
      <c r="I43" s="237"/>
      <c r="J43" s="237"/>
      <c r="K43" s="237"/>
      <c r="L43" s="237"/>
      <c r="M43" s="237"/>
      <c r="N43" s="237"/>
      <c r="O43" s="237"/>
      <c r="P43" s="237"/>
      <c r="Q43" s="237"/>
      <c r="R43" s="237"/>
      <c r="S43" s="237"/>
      <c r="T43" s="237"/>
    </row>
    <row r="44" spans="1:20" s="236" customFormat="1" ht="15" customHeight="1">
      <c r="A44" s="241"/>
      <c r="B44" s="146"/>
      <c r="C44" s="139"/>
      <c r="D44" s="144"/>
      <c r="E44" s="139"/>
      <c r="F44" s="242"/>
      <c r="H44" s="237"/>
      <c r="I44" s="237"/>
      <c r="J44" s="237"/>
      <c r="K44" s="237"/>
      <c r="L44" s="237"/>
      <c r="M44" s="237"/>
      <c r="N44" s="237"/>
      <c r="O44" s="237"/>
      <c r="P44" s="237"/>
      <c r="Q44" s="237"/>
      <c r="R44" s="237"/>
      <c r="S44" s="237"/>
      <c r="T44" s="237"/>
    </row>
    <row r="45" spans="1:20" s="236" customFormat="1" ht="15" customHeight="1">
      <c r="A45" s="241"/>
      <c r="B45" s="146"/>
      <c r="C45" s="139"/>
      <c r="D45" s="144"/>
      <c r="E45" s="139"/>
      <c r="F45" s="242"/>
      <c r="H45" s="237"/>
      <c r="I45" s="237"/>
      <c r="J45" s="237"/>
      <c r="K45" s="237"/>
      <c r="L45" s="237"/>
      <c r="M45" s="237"/>
      <c r="N45" s="237"/>
      <c r="O45" s="237"/>
      <c r="P45" s="237"/>
      <c r="Q45" s="237"/>
      <c r="R45" s="237"/>
      <c r="S45" s="237"/>
      <c r="T45" s="237"/>
    </row>
    <row r="46" spans="1:20" s="236" customFormat="1" ht="15" customHeight="1">
      <c r="A46" s="241"/>
      <c r="B46" s="146"/>
      <c r="C46" s="139"/>
      <c r="D46" s="144"/>
      <c r="E46" s="139"/>
      <c r="F46" s="242"/>
      <c r="H46" s="237"/>
      <c r="I46" s="237"/>
      <c r="J46" s="237"/>
      <c r="K46" s="237"/>
      <c r="L46" s="237"/>
      <c r="M46" s="237"/>
      <c r="N46" s="237"/>
      <c r="O46" s="237"/>
      <c r="P46" s="237"/>
      <c r="Q46" s="237"/>
      <c r="R46" s="237"/>
      <c r="S46" s="237"/>
      <c r="T46" s="237"/>
    </row>
    <row r="47" spans="1:20" s="236" customFormat="1" ht="15" customHeight="1">
      <c r="A47" s="241"/>
      <c r="B47" s="146"/>
      <c r="C47" s="139"/>
      <c r="D47" s="144"/>
      <c r="E47" s="139"/>
      <c r="F47" s="242"/>
      <c r="H47" s="237"/>
      <c r="I47" s="237"/>
      <c r="J47" s="237"/>
      <c r="K47" s="237"/>
      <c r="L47" s="237"/>
      <c r="M47" s="237"/>
      <c r="N47" s="237"/>
      <c r="O47" s="237"/>
      <c r="P47" s="237"/>
      <c r="Q47" s="237"/>
      <c r="R47" s="237"/>
      <c r="S47" s="237"/>
      <c r="T47" s="237"/>
    </row>
    <row r="48" spans="1:20" s="236" customFormat="1" ht="15" customHeight="1">
      <c r="A48" s="241"/>
      <c r="B48" s="146"/>
      <c r="C48" s="139"/>
      <c r="D48" s="144"/>
      <c r="E48" s="139"/>
      <c r="F48" s="242"/>
      <c r="H48" s="237"/>
      <c r="I48" s="237"/>
      <c r="J48" s="237"/>
      <c r="K48" s="237"/>
      <c r="L48" s="237"/>
      <c r="M48" s="237"/>
      <c r="N48" s="237"/>
      <c r="O48" s="237"/>
      <c r="P48" s="237"/>
      <c r="Q48" s="237"/>
      <c r="R48" s="237"/>
      <c r="S48" s="237"/>
      <c r="T48" s="237"/>
    </row>
    <row r="49" spans="1:20" s="236" customFormat="1" ht="15" customHeight="1">
      <c r="A49" s="241"/>
      <c r="B49" s="146"/>
      <c r="C49" s="139"/>
      <c r="D49" s="144"/>
      <c r="E49" s="139"/>
      <c r="F49" s="242"/>
      <c r="H49" s="237"/>
      <c r="I49" s="237"/>
      <c r="J49" s="237"/>
      <c r="K49" s="237"/>
      <c r="L49" s="237"/>
      <c r="M49" s="237"/>
      <c r="N49" s="237"/>
      <c r="O49" s="237"/>
      <c r="P49" s="237"/>
      <c r="Q49" s="237"/>
      <c r="R49" s="237"/>
      <c r="S49" s="237"/>
      <c r="T49" s="237"/>
    </row>
    <row r="50" spans="1:20" s="236" customFormat="1" ht="15" customHeight="1">
      <c r="A50" s="241"/>
      <c r="B50" s="146"/>
      <c r="C50" s="139"/>
      <c r="D50" s="144"/>
      <c r="E50" s="139"/>
      <c r="F50" s="242"/>
      <c r="H50" s="237"/>
      <c r="I50" s="237"/>
      <c r="J50" s="237"/>
      <c r="K50" s="237"/>
      <c r="L50" s="237"/>
      <c r="M50" s="237"/>
      <c r="N50" s="237"/>
      <c r="O50" s="237"/>
      <c r="P50" s="237"/>
      <c r="Q50" s="237"/>
      <c r="R50" s="237"/>
      <c r="S50" s="237"/>
      <c r="T50" s="237"/>
    </row>
    <row r="51" spans="1:20" s="236" customFormat="1" ht="15" customHeight="1">
      <c r="A51" s="241"/>
      <c r="B51" s="146"/>
      <c r="C51" s="139"/>
      <c r="D51" s="144"/>
      <c r="E51" s="139"/>
      <c r="F51" s="242"/>
      <c r="H51" s="237"/>
      <c r="I51" s="237"/>
      <c r="J51" s="237"/>
      <c r="K51" s="237"/>
      <c r="L51" s="237"/>
      <c r="M51" s="237"/>
      <c r="N51" s="237"/>
      <c r="O51" s="237"/>
      <c r="P51" s="237"/>
      <c r="Q51" s="237"/>
      <c r="R51" s="237"/>
      <c r="S51" s="237"/>
      <c r="T51" s="237"/>
    </row>
    <row r="52" spans="1:20" s="236" customFormat="1" ht="15" customHeight="1">
      <c r="A52" s="241"/>
      <c r="B52" s="146"/>
      <c r="C52" s="139"/>
      <c r="D52" s="144"/>
      <c r="E52" s="139"/>
      <c r="F52" s="242"/>
      <c r="H52" s="237"/>
      <c r="I52" s="237"/>
      <c r="J52" s="237"/>
      <c r="K52" s="237"/>
      <c r="L52" s="237"/>
      <c r="M52" s="237"/>
      <c r="N52" s="237"/>
      <c r="O52" s="237"/>
      <c r="P52" s="237"/>
      <c r="Q52" s="237"/>
      <c r="R52" s="237"/>
      <c r="S52" s="237"/>
      <c r="T52" s="237"/>
    </row>
    <row r="53" spans="1:20" s="236" customFormat="1" ht="15" customHeight="1">
      <c r="A53" s="241"/>
      <c r="B53" s="146"/>
      <c r="C53" s="139"/>
      <c r="D53" s="144"/>
      <c r="E53" s="139"/>
      <c r="F53" s="242"/>
      <c r="H53" s="237"/>
      <c r="I53" s="237"/>
      <c r="J53" s="237"/>
      <c r="K53" s="237"/>
      <c r="L53" s="237"/>
      <c r="M53" s="237"/>
      <c r="N53" s="237"/>
      <c r="O53" s="237"/>
      <c r="P53" s="237"/>
      <c r="Q53" s="237"/>
      <c r="R53" s="237"/>
      <c r="S53" s="237"/>
      <c r="T53" s="237"/>
    </row>
    <row r="54" spans="1:20" s="236" customFormat="1" ht="15" customHeight="1">
      <c r="A54" s="241"/>
      <c r="B54" s="146"/>
      <c r="C54" s="139"/>
      <c r="D54" s="144"/>
      <c r="E54" s="139"/>
      <c r="F54" s="242"/>
      <c r="H54" s="237"/>
      <c r="I54" s="237"/>
      <c r="J54" s="237"/>
      <c r="K54" s="237"/>
      <c r="L54" s="237"/>
      <c r="M54" s="237"/>
      <c r="N54" s="237"/>
      <c r="O54" s="237"/>
      <c r="P54" s="237"/>
      <c r="Q54" s="237"/>
      <c r="R54" s="237"/>
      <c r="S54" s="237"/>
      <c r="T54" s="237"/>
    </row>
    <row r="55" spans="1:20" s="236" customFormat="1" ht="15" customHeight="1">
      <c r="A55" s="241"/>
      <c r="B55" s="146"/>
      <c r="C55" s="139"/>
      <c r="D55" s="144"/>
      <c r="E55" s="139"/>
      <c r="F55" s="242"/>
      <c r="H55" s="237"/>
      <c r="I55" s="237"/>
      <c r="J55" s="237"/>
      <c r="K55" s="237"/>
      <c r="L55" s="237"/>
      <c r="M55" s="237"/>
      <c r="N55" s="237"/>
      <c r="O55" s="237"/>
      <c r="P55" s="237"/>
      <c r="Q55" s="237"/>
      <c r="R55" s="237"/>
      <c r="S55" s="237"/>
      <c r="T55" s="237"/>
    </row>
    <row r="56" spans="1:20" s="236" customFormat="1" ht="15" customHeight="1">
      <c r="A56" s="241"/>
      <c r="B56" s="146"/>
      <c r="C56" s="139"/>
      <c r="D56" s="144"/>
      <c r="E56" s="139"/>
      <c r="F56" s="242"/>
      <c r="H56" s="237"/>
      <c r="I56" s="237"/>
      <c r="J56" s="237"/>
      <c r="K56" s="237"/>
      <c r="L56" s="237"/>
      <c r="M56" s="237"/>
      <c r="N56" s="237"/>
      <c r="O56" s="237"/>
      <c r="P56" s="237"/>
      <c r="Q56" s="237"/>
      <c r="R56" s="237"/>
      <c r="S56" s="237"/>
      <c r="T56" s="237"/>
    </row>
    <row r="57" spans="1:20" s="236" customFormat="1" ht="15" customHeight="1">
      <c r="A57" s="241"/>
      <c r="B57" s="146"/>
      <c r="C57" s="139"/>
      <c r="D57" s="144"/>
      <c r="E57" s="139"/>
      <c r="F57" s="242"/>
      <c r="H57" s="237"/>
      <c r="I57" s="237"/>
      <c r="J57" s="237"/>
      <c r="K57" s="237"/>
      <c r="L57" s="237"/>
      <c r="M57" s="237"/>
      <c r="N57" s="237"/>
      <c r="O57" s="237"/>
      <c r="P57" s="237"/>
      <c r="Q57" s="237"/>
      <c r="R57" s="237"/>
      <c r="S57" s="237"/>
      <c r="T57" s="237"/>
    </row>
    <row r="58" spans="1:20" s="236" customFormat="1" ht="15" customHeight="1">
      <c r="A58" s="241"/>
      <c r="B58" s="146"/>
      <c r="C58" s="139"/>
      <c r="D58" s="144"/>
      <c r="E58" s="139"/>
      <c r="F58" s="242"/>
      <c r="H58" s="237"/>
      <c r="I58" s="237"/>
      <c r="J58" s="237"/>
      <c r="K58" s="237"/>
      <c r="L58" s="237"/>
      <c r="M58" s="237"/>
      <c r="N58" s="237"/>
      <c r="O58" s="237"/>
      <c r="P58" s="237"/>
      <c r="Q58" s="237"/>
      <c r="R58" s="237"/>
      <c r="S58" s="237"/>
      <c r="T58" s="237"/>
    </row>
    <row r="59" spans="1:20" s="236" customFormat="1" ht="15" customHeight="1">
      <c r="A59" s="241"/>
      <c r="B59" s="146"/>
      <c r="C59" s="139"/>
      <c r="D59" s="144"/>
      <c r="E59" s="139"/>
      <c r="F59" s="242"/>
      <c r="H59" s="237"/>
      <c r="I59" s="237"/>
      <c r="J59" s="237"/>
      <c r="K59" s="237"/>
      <c r="L59" s="237"/>
      <c r="M59" s="237"/>
      <c r="N59" s="237"/>
      <c r="O59" s="237"/>
      <c r="P59" s="237"/>
      <c r="Q59" s="237"/>
      <c r="R59" s="237"/>
      <c r="S59" s="237"/>
      <c r="T59" s="237"/>
    </row>
    <row r="60" spans="1:20" s="236" customFormat="1" ht="15" customHeight="1">
      <c r="A60" s="241"/>
      <c r="B60" s="146"/>
      <c r="C60" s="139"/>
      <c r="D60" s="144"/>
      <c r="E60" s="139"/>
      <c r="F60" s="242"/>
      <c r="H60" s="237"/>
      <c r="I60" s="237"/>
      <c r="J60" s="237"/>
      <c r="K60" s="237"/>
      <c r="L60" s="237"/>
      <c r="M60" s="237"/>
      <c r="N60" s="237"/>
      <c r="O60" s="237"/>
      <c r="P60" s="237"/>
      <c r="Q60" s="237"/>
      <c r="R60" s="237"/>
      <c r="S60" s="237"/>
      <c r="T60" s="237"/>
    </row>
    <row r="61" spans="1:20" s="236" customFormat="1" ht="15" customHeight="1">
      <c r="A61" s="241"/>
      <c r="B61" s="146"/>
      <c r="C61" s="139"/>
      <c r="D61" s="144"/>
      <c r="E61" s="139"/>
      <c r="F61" s="242"/>
      <c r="H61" s="237"/>
      <c r="I61" s="237"/>
      <c r="J61" s="237"/>
      <c r="K61" s="237"/>
      <c r="L61" s="237"/>
      <c r="M61" s="237"/>
      <c r="N61" s="237"/>
      <c r="O61" s="237"/>
      <c r="P61" s="237"/>
      <c r="Q61" s="237"/>
      <c r="R61" s="237"/>
      <c r="S61" s="237"/>
      <c r="T61" s="237"/>
    </row>
    <row r="62" spans="1:20" s="236" customFormat="1" ht="15" customHeight="1">
      <c r="A62" s="241"/>
      <c r="B62" s="146"/>
      <c r="C62" s="139"/>
      <c r="D62" s="144"/>
      <c r="E62" s="139"/>
      <c r="F62" s="242"/>
      <c r="H62" s="237"/>
      <c r="I62" s="237"/>
      <c r="J62" s="237"/>
      <c r="K62" s="237"/>
      <c r="L62" s="237"/>
      <c r="M62" s="237"/>
      <c r="N62" s="237"/>
      <c r="O62" s="237"/>
      <c r="P62" s="237"/>
      <c r="Q62" s="237"/>
      <c r="R62" s="237"/>
      <c r="S62" s="237"/>
      <c r="T62" s="237"/>
    </row>
    <row r="63" spans="1:20" s="236" customFormat="1" ht="15" customHeight="1">
      <c r="A63" s="241"/>
      <c r="B63" s="146"/>
      <c r="C63" s="139"/>
      <c r="D63" s="144"/>
      <c r="E63" s="139"/>
      <c r="F63" s="242"/>
      <c r="H63" s="237"/>
      <c r="I63" s="237"/>
      <c r="J63" s="237"/>
      <c r="K63" s="237"/>
      <c r="L63" s="237"/>
      <c r="M63" s="237"/>
      <c r="N63" s="237"/>
      <c r="O63" s="237"/>
      <c r="P63" s="237"/>
      <c r="Q63" s="237"/>
      <c r="R63" s="237"/>
      <c r="S63" s="237"/>
      <c r="T63" s="237"/>
    </row>
    <row r="64" spans="1:20" s="236" customFormat="1" ht="15" customHeight="1">
      <c r="A64" s="241"/>
      <c r="B64" s="146"/>
      <c r="C64" s="139"/>
      <c r="D64" s="144"/>
      <c r="E64" s="139"/>
      <c r="F64" s="242"/>
      <c r="H64" s="237"/>
      <c r="I64" s="237"/>
      <c r="J64" s="237"/>
      <c r="K64" s="237"/>
      <c r="L64" s="237"/>
      <c r="M64" s="237"/>
      <c r="N64" s="237"/>
      <c r="O64" s="237"/>
      <c r="P64" s="237"/>
      <c r="Q64" s="237"/>
      <c r="R64" s="237"/>
      <c r="S64" s="237"/>
      <c r="T64" s="237"/>
    </row>
    <row r="65" spans="1:20" s="236" customFormat="1" ht="15" customHeight="1">
      <c r="A65" s="241"/>
      <c r="B65" s="146"/>
      <c r="C65" s="139"/>
      <c r="D65" s="144"/>
      <c r="E65" s="139"/>
      <c r="F65" s="242"/>
      <c r="H65" s="237"/>
      <c r="I65" s="237"/>
      <c r="J65" s="237"/>
      <c r="K65" s="237"/>
      <c r="L65" s="237"/>
      <c r="M65" s="237"/>
      <c r="N65" s="237"/>
      <c r="O65" s="237"/>
      <c r="P65" s="237"/>
      <c r="Q65" s="237"/>
      <c r="R65" s="237"/>
      <c r="S65" s="237"/>
      <c r="T65" s="237"/>
    </row>
    <row r="66" spans="1:20" s="236" customFormat="1" ht="15" customHeight="1">
      <c r="A66" s="241"/>
      <c r="B66" s="146"/>
      <c r="C66" s="139"/>
      <c r="D66" s="144"/>
      <c r="E66" s="139"/>
      <c r="F66" s="242"/>
      <c r="H66" s="237"/>
      <c r="I66" s="237"/>
      <c r="J66" s="237"/>
      <c r="K66" s="237"/>
      <c r="L66" s="237"/>
      <c r="M66" s="237"/>
      <c r="N66" s="237"/>
      <c r="O66" s="237"/>
      <c r="P66" s="237"/>
      <c r="Q66" s="237"/>
      <c r="R66" s="237"/>
      <c r="S66" s="237"/>
      <c r="T66" s="237"/>
    </row>
    <row r="67" spans="1:20" s="236" customFormat="1" ht="15" customHeight="1">
      <c r="A67" s="241"/>
      <c r="B67" s="146"/>
      <c r="C67" s="139"/>
      <c r="D67" s="144"/>
      <c r="E67" s="139"/>
      <c r="F67" s="242"/>
      <c r="H67" s="237"/>
      <c r="I67" s="237"/>
      <c r="J67" s="237"/>
      <c r="K67" s="237"/>
      <c r="L67" s="237"/>
      <c r="M67" s="237"/>
      <c r="N67" s="237"/>
      <c r="O67" s="237"/>
      <c r="P67" s="237"/>
      <c r="Q67" s="237"/>
      <c r="R67" s="237"/>
      <c r="S67" s="237"/>
      <c r="T67" s="237"/>
    </row>
    <row r="68" spans="1:20" s="236" customFormat="1" ht="15" customHeight="1">
      <c r="A68" s="241"/>
      <c r="B68" s="146"/>
      <c r="C68" s="139"/>
      <c r="D68" s="144"/>
      <c r="E68" s="139"/>
      <c r="F68" s="242"/>
      <c r="H68" s="237"/>
      <c r="I68" s="237"/>
      <c r="J68" s="237"/>
      <c r="K68" s="237"/>
      <c r="L68" s="237"/>
      <c r="M68" s="237"/>
      <c r="N68" s="237"/>
      <c r="O68" s="237"/>
      <c r="P68" s="237"/>
      <c r="Q68" s="237"/>
      <c r="R68" s="237"/>
      <c r="S68" s="237"/>
      <c r="T68" s="237"/>
    </row>
    <row r="69" spans="1:20" s="236" customFormat="1" ht="15" customHeight="1">
      <c r="A69" s="241"/>
      <c r="B69" s="146"/>
      <c r="C69" s="139"/>
      <c r="D69" s="144"/>
      <c r="E69" s="139"/>
      <c r="F69" s="242"/>
      <c r="H69" s="237"/>
      <c r="I69" s="237"/>
      <c r="J69" s="237"/>
      <c r="K69" s="237"/>
      <c r="L69" s="237"/>
      <c r="M69" s="237"/>
      <c r="N69" s="237"/>
      <c r="O69" s="237"/>
      <c r="P69" s="237"/>
      <c r="Q69" s="237"/>
      <c r="R69" s="237"/>
      <c r="S69" s="237"/>
      <c r="T69" s="237"/>
    </row>
    <row r="70" spans="1:20" s="236" customFormat="1" ht="15" customHeight="1">
      <c r="A70" s="241"/>
      <c r="B70" s="146"/>
      <c r="C70" s="139"/>
      <c r="D70" s="144"/>
      <c r="E70" s="139"/>
      <c r="F70" s="242"/>
      <c r="H70" s="237"/>
      <c r="I70" s="237"/>
      <c r="J70" s="237"/>
      <c r="K70" s="237"/>
      <c r="L70" s="237"/>
      <c r="M70" s="237"/>
      <c r="N70" s="237"/>
      <c r="O70" s="237"/>
      <c r="P70" s="237"/>
      <c r="Q70" s="237"/>
      <c r="R70" s="237"/>
      <c r="S70" s="237"/>
      <c r="T70" s="237"/>
    </row>
    <row r="71" spans="1:20" s="236" customFormat="1" ht="15" customHeight="1">
      <c r="A71" s="241"/>
      <c r="B71" s="146"/>
      <c r="C71" s="139"/>
      <c r="D71" s="144"/>
      <c r="E71" s="139"/>
      <c r="F71" s="242"/>
      <c r="H71" s="237"/>
      <c r="I71" s="237"/>
      <c r="J71" s="237"/>
      <c r="K71" s="237"/>
      <c r="L71" s="237"/>
      <c r="M71" s="237"/>
      <c r="N71" s="237"/>
      <c r="O71" s="237"/>
      <c r="P71" s="237"/>
      <c r="Q71" s="237"/>
      <c r="R71" s="237"/>
      <c r="S71" s="237"/>
      <c r="T71" s="237"/>
    </row>
    <row r="72" spans="1:20" s="236" customFormat="1" ht="15" customHeight="1">
      <c r="A72" s="241"/>
      <c r="B72" s="146"/>
      <c r="C72" s="139"/>
      <c r="D72" s="144"/>
      <c r="E72" s="139"/>
      <c r="F72" s="242"/>
      <c r="H72" s="237"/>
      <c r="I72" s="237"/>
      <c r="J72" s="237"/>
      <c r="K72" s="237"/>
      <c r="L72" s="237"/>
      <c r="M72" s="237"/>
      <c r="N72" s="237"/>
      <c r="O72" s="237"/>
      <c r="P72" s="237"/>
      <c r="Q72" s="237"/>
      <c r="R72" s="237"/>
      <c r="S72" s="237"/>
      <c r="T72" s="237"/>
    </row>
    <row r="73" spans="1:20" s="236" customFormat="1" ht="15" customHeight="1">
      <c r="A73" s="241"/>
      <c r="B73" s="146"/>
      <c r="C73" s="139"/>
      <c r="D73" s="144"/>
      <c r="E73" s="139"/>
      <c r="F73" s="242"/>
      <c r="H73" s="237"/>
      <c r="I73" s="237"/>
      <c r="J73" s="237"/>
      <c r="K73" s="237"/>
      <c r="L73" s="237"/>
      <c r="M73" s="237"/>
      <c r="N73" s="237"/>
      <c r="O73" s="237"/>
      <c r="P73" s="237"/>
      <c r="Q73" s="237"/>
      <c r="R73" s="237"/>
      <c r="S73" s="237"/>
      <c r="T73" s="237"/>
    </row>
    <row r="74" spans="1:20" s="236" customFormat="1" ht="15" customHeight="1">
      <c r="A74" s="241"/>
      <c r="B74" s="146"/>
      <c r="C74" s="139"/>
      <c r="D74" s="144"/>
      <c r="E74" s="139"/>
      <c r="F74" s="242"/>
      <c r="H74" s="237"/>
      <c r="I74" s="237"/>
      <c r="J74" s="237"/>
      <c r="K74" s="237"/>
      <c r="L74" s="237"/>
      <c r="M74" s="237"/>
      <c r="N74" s="237"/>
      <c r="O74" s="237"/>
      <c r="P74" s="237"/>
      <c r="Q74" s="237"/>
      <c r="R74" s="237"/>
      <c r="S74" s="237"/>
      <c r="T74" s="237"/>
    </row>
    <row r="75" spans="1:20" s="236" customFormat="1" ht="15" customHeight="1">
      <c r="A75" s="241"/>
      <c r="B75" s="146"/>
      <c r="C75" s="139"/>
      <c r="D75" s="144"/>
      <c r="E75" s="139"/>
      <c r="F75" s="242"/>
      <c r="H75" s="237"/>
      <c r="I75" s="237"/>
      <c r="J75" s="237"/>
      <c r="K75" s="237"/>
      <c r="L75" s="237"/>
      <c r="M75" s="237"/>
      <c r="N75" s="237"/>
      <c r="O75" s="237"/>
      <c r="P75" s="237"/>
      <c r="Q75" s="237"/>
      <c r="R75" s="237"/>
      <c r="S75" s="237"/>
      <c r="T75" s="237"/>
    </row>
    <row r="76" spans="1:20" s="236" customFormat="1" ht="15" customHeight="1">
      <c r="A76" s="241"/>
      <c r="B76" s="146"/>
      <c r="C76" s="139"/>
      <c r="D76" s="144"/>
      <c r="E76" s="139"/>
      <c r="F76" s="242"/>
      <c r="H76" s="237"/>
      <c r="I76" s="237"/>
      <c r="J76" s="237"/>
      <c r="K76" s="237"/>
      <c r="L76" s="237"/>
      <c r="M76" s="237"/>
      <c r="N76" s="237"/>
      <c r="O76" s="237"/>
      <c r="P76" s="237"/>
      <c r="Q76" s="237"/>
      <c r="R76" s="237"/>
      <c r="S76" s="237"/>
      <c r="T76" s="237"/>
    </row>
    <row r="77" spans="1:20" s="236" customFormat="1" ht="15" customHeight="1">
      <c r="A77" s="241"/>
      <c r="B77" s="146"/>
      <c r="C77" s="139"/>
      <c r="D77" s="144"/>
      <c r="E77" s="139"/>
      <c r="F77" s="242"/>
      <c r="H77" s="237"/>
      <c r="I77" s="237"/>
      <c r="J77" s="237"/>
      <c r="K77" s="237"/>
      <c r="L77" s="237"/>
      <c r="M77" s="237"/>
      <c r="N77" s="237"/>
      <c r="O77" s="237"/>
      <c r="P77" s="237"/>
      <c r="Q77" s="237"/>
      <c r="R77" s="237"/>
      <c r="S77" s="237"/>
      <c r="T77" s="237"/>
    </row>
    <row r="78" spans="1:20" s="236" customFormat="1" ht="15" customHeight="1">
      <c r="A78" s="241"/>
      <c r="B78" s="146"/>
      <c r="C78" s="139"/>
      <c r="D78" s="144"/>
      <c r="E78" s="139"/>
      <c r="F78" s="242"/>
      <c r="H78" s="237"/>
      <c r="I78" s="237"/>
      <c r="J78" s="237"/>
      <c r="K78" s="237"/>
      <c r="L78" s="237"/>
      <c r="M78" s="237"/>
      <c r="N78" s="237"/>
      <c r="O78" s="237"/>
      <c r="P78" s="237"/>
      <c r="Q78" s="237"/>
      <c r="R78" s="237"/>
      <c r="S78" s="237"/>
      <c r="T78" s="237"/>
    </row>
    <row r="79" spans="1:20" s="236" customFormat="1" ht="15" customHeight="1">
      <c r="A79" s="241"/>
      <c r="B79" s="146"/>
      <c r="C79" s="139"/>
      <c r="D79" s="144"/>
      <c r="E79" s="139"/>
      <c r="F79" s="242"/>
      <c r="H79" s="237"/>
      <c r="I79" s="237"/>
      <c r="J79" s="237"/>
      <c r="K79" s="237"/>
      <c r="L79" s="237"/>
      <c r="M79" s="237"/>
      <c r="N79" s="237"/>
      <c r="O79" s="237"/>
      <c r="P79" s="237"/>
      <c r="Q79" s="237"/>
      <c r="R79" s="237"/>
      <c r="S79" s="237"/>
      <c r="T79" s="237"/>
    </row>
    <row r="80" spans="1:20" s="236" customFormat="1" ht="15" customHeight="1">
      <c r="A80" s="241"/>
      <c r="B80" s="146"/>
      <c r="C80" s="139"/>
      <c r="D80" s="144"/>
      <c r="E80" s="139"/>
      <c r="F80" s="242"/>
      <c r="H80" s="237"/>
      <c r="I80" s="237"/>
      <c r="J80" s="237"/>
      <c r="K80" s="237"/>
      <c r="L80" s="237"/>
      <c r="M80" s="237"/>
      <c r="N80" s="237"/>
      <c r="O80" s="237"/>
      <c r="P80" s="237"/>
      <c r="Q80" s="237"/>
      <c r="R80" s="237"/>
      <c r="S80" s="237"/>
      <c r="T80" s="237"/>
    </row>
    <row r="81" spans="1:20" s="236" customFormat="1" ht="15" customHeight="1">
      <c r="A81" s="241"/>
      <c r="B81" s="146"/>
      <c r="C81" s="139"/>
      <c r="D81" s="144"/>
      <c r="E81" s="139"/>
      <c r="F81" s="242"/>
      <c r="H81" s="237"/>
      <c r="I81" s="237"/>
      <c r="J81" s="237"/>
      <c r="K81" s="237"/>
      <c r="L81" s="237"/>
      <c r="M81" s="237"/>
      <c r="N81" s="237"/>
      <c r="O81" s="237"/>
      <c r="P81" s="237"/>
      <c r="Q81" s="237"/>
      <c r="R81" s="237"/>
      <c r="S81" s="237"/>
      <c r="T81" s="237"/>
    </row>
    <row r="82" spans="1:20" s="236" customFormat="1" ht="15" customHeight="1">
      <c r="A82" s="241"/>
      <c r="B82" s="146"/>
      <c r="C82" s="139"/>
      <c r="D82" s="144"/>
      <c r="E82" s="139"/>
      <c r="F82" s="242"/>
      <c r="H82" s="237"/>
      <c r="I82" s="237"/>
      <c r="J82" s="237"/>
      <c r="K82" s="237"/>
      <c r="L82" s="237"/>
      <c r="M82" s="237"/>
      <c r="N82" s="237"/>
      <c r="O82" s="237"/>
      <c r="P82" s="237"/>
      <c r="Q82" s="237"/>
      <c r="R82" s="237"/>
      <c r="S82" s="237"/>
      <c r="T82" s="237"/>
    </row>
    <row r="83" spans="1:20" s="236" customFormat="1" ht="15" customHeight="1">
      <c r="A83" s="241"/>
      <c r="B83" s="146"/>
      <c r="C83" s="139"/>
      <c r="D83" s="144"/>
      <c r="E83" s="139"/>
      <c r="F83" s="242"/>
      <c r="H83" s="237"/>
      <c r="I83" s="237"/>
      <c r="J83" s="237"/>
      <c r="K83" s="237"/>
      <c r="L83" s="237"/>
      <c r="M83" s="237"/>
      <c r="N83" s="237"/>
      <c r="O83" s="237"/>
      <c r="P83" s="237"/>
      <c r="Q83" s="237"/>
      <c r="R83" s="237"/>
      <c r="S83" s="237"/>
      <c r="T83" s="237"/>
    </row>
    <row r="84" spans="1:20" s="236" customFormat="1" ht="15" customHeight="1">
      <c r="A84" s="241"/>
      <c r="B84" s="146"/>
      <c r="C84" s="139"/>
      <c r="D84" s="144"/>
      <c r="E84" s="139"/>
      <c r="F84" s="242"/>
      <c r="H84" s="237"/>
      <c r="I84" s="237"/>
      <c r="J84" s="237"/>
      <c r="K84" s="237"/>
      <c r="L84" s="237"/>
      <c r="M84" s="237"/>
      <c r="N84" s="237"/>
      <c r="O84" s="237"/>
      <c r="P84" s="237"/>
      <c r="Q84" s="237"/>
      <c r="R84" s="237"/>
      <c r="S84" s="237"/>
      <c r="T84" s="237"/>
    </row>
    <row r="85" spans="1:20" s="236" customFormat="1" ht="15" customHeight="1">
      <c r="A85" s="241"/>
      <c r="B85" s="146"/>
      <c r="C85" s="139"/>
      <c r="D85" s="144"/>
      <c r="E85" s="139"/>
      <c r="F85" s="242"/>
      <c r="H85" s="237"/>
      <c r="I85" s="237"/>
      <c r="J85" s="237"/>
      <c r="K85" s="237"/>
      <c r="L85" s="237"/>
      <c r="M85" s="237"/>
      <c r="N85" s="237"/>
      <c r="O85" s="237"/>
      <c r="P85" s="237"/>
      <c r="Q85" s="237"/>
      <c r="R85" s="237"/>
      <c r="S85" s="237"/>
      <c r="T85" s="237"/>
    </row>
    <row r="86" spans="1:20" s="236" customFormat="1" ht="15" customHeight="1">
      <c r="A86" s="241"/>
      <c r="B86" s="146"/>
      <c r="C86" s="139"/>
      <c r="D86" s="144"/>
      <c r="E86" s="139"/>
      <c r="F86" s="242"/>
      <c r="H86" s="237"/>
      <c r="I86" s="237"/>
      <c r="J86" s="237"/>
      <c r="K86" s="237"/>
      <c r="L86" s="237"/>
      <c r="M86" s="237"/>
      <c r="N86" s="237"/>
      <c r="O86" s="237"/>
      <c r="P86" s="237"/>
      <c r="Q86" s="237"/>
      <c r="R86" s="237"/>
      <c r="S86" s="237"/>
      <c r="T86" s="237"/>
    </row>
    <row r="87" spans="1:20" s="236" customFormat="1" ht="15" customHeight="1">
      <c r="A87" s="241"/>
      <c r="B87" s="146"/>
      <c r="C87" s="139"/>
      <c r="D87" s="144"/>
      <c r="E87" s="139"/>
      <c r="F87" s="242"/>
      <c r="H87" s="237"/>
      <c r="I87" s="237"/>
      <c r="J87" s="237"/>
      <c r="K87" s="237"/>
      <c r="L87" s="237"/>
      <c r="M87" s="237"/>
      <c r="N87" s="237"/>
      <c r="O87" s="237"/>
      <c r="P87" s="237"/>
      <c r="Q87" s="237"/>
      <c r="R87" s="237"/>
      <c r="S87" s="237"/>
      <c r="T87" s="237"/>
    </row>
    <row r="88" spans="1:20" s="236" customFormat="1" ht="15" customHeight="1">
      <c r="A88" s="241"/>
      <c r="B88" s="146"/>
      <c r="C88" s="139"/>
      <c r="D88" s="144"/>
      <c r="E88" s="139"/>
      <c r="F88" s="242"/>
      <c r="H88" s="237"/>
      <c r="I88" s="237"/>
      <c r="J88" s="237"/>
      <c r="K88" s="237"/>
      <c r="L88" s="237"/>
      <c r="M88" s="237"/>
      <c r="N88" s="237"/>
      <c r="O88" s="237"/>
      <c r="P88" s="237"/>
      <c r="Q88" s="237"/>
      <c r="R88" s="237"/>
      <c r="S88" s="237"/>
      <c r="T88" s="237"/>
    </row>
    <row r="89" spans="1:20" s="236" customFormat="1" ht="15" customHeight="1">
      <c r="A89" s="241"/>
      <c r="B89" s="146"/>
      <c r="C89" s="139"/>
      <c r="D89" s="144"/>
      <c r="E89" s="139"/>
      <c r="F89" s="242"/>
      <c r="H89" s="237"/>
      <c r="I89" s="237"/>
      <c r="J89" s="237"/>
      <c r="K89" s="237"/>
      <c r="L89" s="237"/>
      <c r="M89" s="237"/>
      <c r="N89" s="237"/>
      <c r="O89" s="237"/>
      <c r="P89" s="237"/>
      <c r="Q89" s="237"/>
      <c r="R89" s="237"/>
      <c r="S89" s="237"/>
      <c r="T89" s="237"/>
    </row>
    <row r="90" spans="1:20" s="236" customFormat="1" ht="15" customHeight="1">
      <c r="A90" s="241"/>
      <c r="B90" s="146"/>
      <c r="C90" s="139"/>
      <c r="D90" s="144"/>
      <c r="E90" s="139"/>
      <c r="F90" s="242"/>
      <c r="H90" s="237"/>
      <c r="I90" s="237"/>
      <c r="J90" s="237"/>
      <c r="K90" s="237"/>
      <c r="L90" s="237"/>
      <c r="M90" s="237"/>
      <c r="N90" s="237"/>
      <c r="O90" s="237"/>
      <c r="P90" s="237"/>
      <c r="Q90" s="237"/>
      <c r="R90" s="237"/>
      <c r="S90" s="237"/>
      <c r="T90" s="237"/>
    </row>
    <row r="91" spans="1:20" s="236" customFormat="1" ht="15" customHeight="1">
      <c r="A91" s="241"/>
      <c r="B91" s="146"/>
      <c r="C91" s="139"/>
      <c r="D91" s="144"/>
      <c r="E91" s="139"/>
      <c r="F91" s="242"/>
      <c r="H91" s="237"/>
      <c r="I91" s="237"/>
      <c r="J91" s="237"/>
      <c r="K91" s="237"/>
      <c r="L91" s="237"/>
      <c r="M91" s="237"/>
      <c r="N91" s="237"/>
      <c r="O91" s="237"/>
      <c r="P91" s="237"/>
      <c r="Q91" s="237"/>
      <c r="R91" s="237"/>
      <c r="S91" s="237"/>
      <c r="T91" s="237"/>
    </row>
    <row r="92" spans="1:20" s="236" customFormat="1" ht="15" customHeight="1">
      <c r="A92" s="241"/>
      <c r="B92" s="146"/>
      <c r="C92" s="139"/>
      <c r="D92" s="144"/>
      <c r="E92" s="139"/>
      <c r="F92" s="242"/>
      <c r="H92" s="237"/>
      <c r="I92" s="237"/>
      <c r="J92" s="237"/>
      <c r="K92" s="237"/>
      <c r="L92" s="237"/>
      <c r="M92" s="237"/>
      <c r="N92" s="237"/>
      <c r="O92" s="237"/>
      <c r="P92" s="237"/>
      <c r="Q92" s="237"/>
      <c r="R92" s="237"/>
      <c r="S92" s="237"/>
      <c r="T92" s="237"/>
    </row>
    <row r="93" spans="1:20" s="236" customFormat="1" ht="15" customHeight="1">
      <c r="A93" s="241"/>
      <c r="B93" s="146"/>
      <c r="C93" s="139"/>
      <c r="D93" s="144"/>
      <c r="E93" s="139"/>
      <c r="F93" s="242"/>
      <c r="H93" s="237"/>
      <c r="I93" s="237"/>
      <c r="J93" s="237"/>
      <c r="K93" s="237"/>
      <c r="L93" s="237"/>
      <c r="M93" s="237"/>
      <c r="N93" s="237"/>
      <c r="O93" s="237"/>
      <c r="P93" s="237"/>
      <c r="Q93" s="237"/>
      <c r="R93" s="237"/>
      <c r="S93" s="237"/>
      <c r="T93" s="237"/>
    </row>
    <row r="94" spans="1:20" s="236" customFormat="1" ht="15" customHeight="1">
      <c r="A94" s="241"/>
      <c r="B94" s="146"/>
      <c r="C94" s="139"/>
      <c r="D94" s="144"/>
      <c r="E94" s="139"/>
      <c r="F94" s="242"/>
      <c r="H94" s="237"/>
      <c r="I94" s="237"/>
      <c r="J94" s="237"/>
      <c r="K94" s="237"/>
      <c r="L94" s="237"/>
      <c r="M94" s="237"/>
      <c r="N94" s="237"/>
      <c r="O94" s="237"/>
      <c r="P94" s="237"/>
      <c r="Q94" s="237"/>
      <c r="R94" s="237"/>
      <c r="S94" s="237"/>
      <c r="T94" s="237"/>
    </row>
    <row r="95" spans="1:20" s="236" customFormat="1" ht="15" customHeight="1">
      <c r="A95" s="241"/>
      <c r="B95" s="146"/>
      <c r="C95" s="139"/>
      <c r="D95" s="144"/>
      <c r="E95" s="139"/>
      <c r="F95" s="242"/>
      <c r="H95" s="237"/>
      <c r="I95" s="237"/>
      <c r="J95" s="237"/>
      <c r="K95" s="237"/>
      <c r="L95" s="237"/>
      <c r="M95" s="237"/>
      <c r="N95" s="237"/>
      <c r="O95" s="237"/>
      <c r="P95" s="237"/>
      <c r="Q95" s="237"/>
      <c r="R95" s="237"/>
      <c r="S95" s="237"/>
      <c r="T95" s="237"/>
    </row>
    <row r="96" spans="1:20" s="236" customFormat="1" ht="15" customHeight="1">
      <c r="A96" s="241"/>
      <c r="B96" s="146"/>
      <c r="C96" s="139"/>
      <c r="D96" s="144"/>
      <c r="E96" s="139"/>
      <c r="F96" s="242"/>
      <c r="H96" s="237"/>
      <c r="I96" s="237"/>
      <c r="J96" s="237"/>
      <c r="K96" s="237"/>
      <c r="L96" s="237"/>
      <c r="M96" s="237"/>
      <c r="N96" s="237"/>
      <c r="O96" s="237"/>
      <c r="P96" s="237"/>
      <c r="Q96" s="237"/>
      <c r="R96" s="237"/>
      <c r="S96" s="237"/>
      <c r="T96" s="237"/>
    </row>
    <row r="97" spans="1:20" s="236" customFormat="1" ht="15" customHeight="1">
      <c r="A97" s="241"/>
      <c r="B97" s="146"/>
      <c r="C97" s="139"/>
      <c r="D97" s="144"/>
      <c r="E97" s="139"/>
      <c r="F97" s="242"/>
      <c r="H97" s="237"/>
      <c r="I97" s="237"/>
      <c r="J97" s="237"/>
      <c r="K97" s="237"/>
      <c r="L97" s="237"/>
      <c r="M97" s="237"/>
      <c r="N97" s="237"/>
      <c r="O97" s="237"/>
      <c r="P97" s="237"/>
      <c r="Q97" s="237"/>
      <c r="R97" s="237"/>
      <c r="S97" s="237"/>
      <c r="T97" s="237"/>
    </row>
    <row r="98" spans="1:20" s="236" customFormat="1" ht="15" customHeight="1">
      <c r="A98" s="241"/>
      <c r="B98" s="146"/>
      <c r="C98" s="139"/>
      <c r="D98" s="144"/>
      <c r="E98" s="139"/>
      <c r="F98" s="242"/>
      <c r="H98" s="237"/>
      <c r="I98" s="237"/>
      <c r="J98" s="237"/>
      <c r="K98" s="237"/>
      <c r="L98" s="237"/>
      <c r="M98" s="237"/>
      <c r="N98" s="237"/>
      <c r="O98" s="237"/>
      <c r="P98" s="237"/>
      <c r="Q98" s="237"/>
      <c r="R98" s="237"/>
      <c r="S98" s="237"/>
      <c r="T98" s="237"/>
    </row>
    <row r="99" spans="1:20" s="236" customFormat="1" ht="15" customHeight="1">
      <c r="A99" s="241"/>
      <c r="B99" s="146"/>
      <c r="C99" s="139"/>
      <c r="D99" s="144"/>
      <c r="E99" s="139"/>
      <c r="F99" s="242"/>
      <c r="H99" s="237"/>
      <c r="I99" s="237"/>
      <c r="J99" s="237"/>
      <c r="K99" s="237"/>
      <c r="L99" s="237"/>
      <c r="M99" s="237"/>
      <c r="N99" s="237"/>
      <c r="O99" s="237"/>
      <c r="P99" s="237"/>
      <c r="Q99" s="237"/>
      <c r="R99" s="237"/>
      <c r="S99" s="237"/>
      <c r="T99" s="237"/>
    </row>
    <row r="100" spans="1:20" s="236" customFormat="1" ht="15" customHeight="1">
      <c r="A100" s="241"/>
      <c r="B100" s="146"/>
      <c r="C100" s="139"/>
      <c r="D100" s="144"/>
      <c r="E100" s="139"/>
      <c r="F100" s="242"/>
      <c r="H100" s="237"/>
      <c r="I100" s="237"/>
      <c r="J100" s="237"/>
      <c r="K100" s="237"/>
      <c r="L100" s="237"/>
      <c r="M100" s="237"/>
      <c r="N100" s="237"/>
      <c r="O100" s="237"/>
      <c r="P100" s="237"/>
      <c r="Q100" s="237"/>
      <c r="R100" s="237"/>
      <c r="S100" s="237"/>
      <c r="T100" s="237"/>
    </row>
    <row r="101" spans="1:20" s="236" customFormat="1" ht="15" customHeight="1">
      <c r="A101" s="241"/>
      <c r="B101" s="146"/>
      <c r="C101" s="139"/>
      <c r="D101" s="144"/>
      <c r="E101" s="139"/>
      <c r="F101" s="242"/>
      <c r="H101" s="237"/>
      <c r="I101" s="237"/>
      <c r="J101" s="237"/>
      <c r="K101" s="237"/>
      <c r="L101" s="237"/>
      <c r="M101" s="237"/>
      <c r="N101" s="237"/>
      <c r="O101" s="237"/>
      <c r="P101" s="237"/>
      <c r="Q101" s="237"/>
      <c r="R101" s="237"/>
      <c r="S101" s="237"/>
      <c r="T101" s="237"/>
    </row>
    <row r="102" spans="1:20" s="236" customFormat="1" ht="15" customHeight="1">
      <c r="A102" s="241"/>
      <c r="B102" s="146"/>
      <c r="C102" s="139"/>
      <c r="D102" s="144"/>
      <c r="E102" s="139"/>
      <c r="F102" s="242"/>
      <c r="H102" s="237"/>
      <c r="I102" s="237"/>
      <c r="J102" s="237"/>
      <c r="K102" s="237"/>
      <c r="L102" s="237"/>
      <c r="M102" s="237"/>
      <c r="N102" s="237"/>
      <c r="O102" s="237"/>
      <c r="P102" s="237"/>
      <c r="Q102" s="237"/>
      <c r="R102" s="237"/>
      <c r="S102" s="237"/>
      <c r="T102" s="237"/>
    </row>
    <row r="103" spans="1:20" s="236" customFormat="1" ht="15" customHeight="1">
      <c r="A103" s="241"/>
      <c r="B103" s="146"/>
      <c r="C103" s="139"/>
      <c r="D103" s="144"/>
      <c r="E103" s="139"/>
      <c r="F103" s="242"/>
      <c r="H103" s="237"/>
      <c r="I103" s="237"/>
      <c r="J103" s="237"/>
      <c r="K103" s="237"/>
      <c r="L103" s="237"/>
      <c r="M103" s="237"/>
      <c r="N103" s="237"/>
      <c r="O103" s="237"/>
      <c r="P103" s="237"/>
      <c r="Q103" s="237"/>
      <c r="R103" s="237"/>
      <c r="S103" s="237"/>
      <c r="T103" s="237"/>
    </row>
    <row r="104" spans="1:20" s="236" customFormat="1" ht="15" customHeight="1">
      <c r="A104" s="241"/>
      <c r="B104" s="146"/>
      <c r="C104" s="139"/>
      <c r="D104" s="144"/>
      <c r="E104" s="139"/>
      <c r="F104" s="242"/>
      <c r="H104" s="237"/>
      <c r="I104" s="237"/>
      <c r="J104" s="237"/>
      <c r="K104" s="237"/>
      <c r="L104" s="237"/>
      <c r="M104" s="237"/>
      <c r="N104" s="237"/>
      <c r="O104" s="237"/>
      <c r="P104" s="237"/>
      <c r="Q104" s="237"/>
      <c r="R104" s="237"/>
      <c r="S104" s="237"/>
      <c r="T104" s="237"/>
    </row>
    <row r="105" spans="1:20" s="236" customFormat="1" ht="15" customHeight="1">
      <c r="A105" s="241"/>
      <c r="B105" s="146"/>
      <c r="C105" s="139"/>
      <c r="D105" s="144"/>
      <c r="E105" s="139"/>
      <c r="F105" s="242"/>
      <c r="H105" s="237"/>
      <c r="I105" s="237"/>
      <c r="J105" s="237"/>
      <c r="K105" s="237"/>
      <c r="L105" s="237"/>
      <c r="M105" s="237"/>
      <c r="N105" s="237"/>
      <c r="O105" s="237"/>
      <c r="P105" s="237"/>
      <c r="Q105" s="237"/>
      <c r="R105" s="237"/>
      <c r="S105" s="237"/>
      <c r="T105" s="237"/>
    </row>
    <row r="106" spans="1:20" s="236" customFormat="1" ht="15" customHeight="1">
      <c r="A106" s="241"/>
      <c r="B106" s="146"/>
      <c r="C106" s="139"/>
      <c r="D106" s="144"/>
      <c r="E106" s="139"/>
      <c r="F106" s="242"/>
      <c r="H106" s="237"/>
      <c r="I106" s="237"/>
      <c r="J106" s="237"/>
      <c r="K106" s="237"/>
      <c r="L106" s="237"/>
      <c r="M106" s="237"/>
      <c r="N106" s="237"/>
      <c r="O106" s="237"/>
      <c r="P106" s="237"/>
      <c r="Q106" s="237"/>
      <c r="R106" s="237"/>
      <c r="S106" s="237"/>
      <c r="T106" s="237"/>
    </row>
    <row r="107" spans="1:20" s="236" customFormat="1" ht="15" customHeight="1">
      <c r="A107" s="241"/>
      <c r="B107" s="146"/>
      <c r="C107" s="139"/>
      <c r="D107" s="144"/>
      <c r="E107" s="139"/>
      <c r="F107" s="242"/>
      <c r="H107" s="237"/>
      <c r="I107" s="237"/>
      <c r="J107" s="237"/>
      <c r="K107" s="237"/>
      <c r="L107" s="237"/>
      <c r="M107" s="237"/>
      <c r="N107" s="237"/>
      <c r="O107" s="237"/>
      <c r="P107" s="237"/>
      <c r="Q107" s="237"/>
      <c r="R107" s="237"/>
      <c r="S107" s="237"/>
      <c r="T107" s="237"/>
    </row>
    <row r="108" spans="1:20" s="236" customFormat="1" ht="15" customHeight="1">
      <c r="A108" s="241"/>
      <c r="B108" s="146"/>
      <c r="C108" s="139"/>
      <c r="D108" s="144"/>
      <c r="E108" s="139"/>
      <c r="F108" s="242"/>
      <c r="H108" s="237"/>
      <c r="I108" s="237"/>
      <c r="J108" s="237"/>
      <c r="K108" s="237"/>
      <c r="L108" s="237"/>
      <c r="M108" s="237"/>
      <c r="N108" s="237"/>
      <c r="O108" s="237"/>
      <c r="P108" s="237"/>
      <c r="Q108" s="237"/>
      <c r="R108" s="237"/>
      <c r="S108" s="237"/>
      <c r="T108" s="237"/>
    </row>
    <row r="109" spans="1:20" s="236" customFormat="1" ht="15" customHeight="1">
      <c r="A109" s="241"/>
      <c r="B109" s="146"/>
      <c r="C109" s="139"/>
      <c r="D109" s="144"/>
      <c r="E109" s="139"/>
      <c r="F109" s="242"/>
      <c r="H109" s="237"/>
      <c r="I109" s="237"/>
      <c r="J109" s="237"/>
      <c r="K109" s="237"/>
      <c r="L109" s="237"/>
      <c r="M109" s="237"/>
      <c r="N109" s="237"/>
      <c r="O109" s="237"/>
      <c r="P109" s="237"/>
      <c r="Q109" s="237"/>
      <c r="R109" s="237"/>
      <c r="S109" s="237"/>
      <c r="T109" s="237"/>
    </row>
    <row r="110" spans="1:20" s="236" customFormat="1" ht="15" customHeight="1">
      <c r="A110" s="241"/>
      <c r="B110" s="146"/>
      <c r="C110" s="139"/>
      <c r="D110" s="144"/>
      <c r="E110" s="139"/>
      <c r="F110" s="242"/>
      <c r="H110" s="237"/>
      <c r="I110" s="237"/>
      <c r="J110" s="237"/>
      <c r="K110" s="237"/>
      <c r="L110" s="237"/>
      <c r="M110" s="237"/>
      <c r="N110" s="237"/>
      <c r="O110" s="237"/>
      <c r="P110" s="237"/>
      <c r="Q110" s="237"/>
      <c r="R110" s="237"/>
      <c r="S110" s="237"/>
      <c r="T110" s="237"/>
    </row>
    <row r="111" spans="1:20" s="236" customFormat="1" ht="15" customHeight="1">
      <c r="A111" s="241"/>
      <c r="B111" s="146"/>
      <c r="C111" s="139"/>
      <c r="D111" s="144"/>
      <c r="E111" s="139"/>
      <c r="F111" s="242"/>
      <c r="H111" s="237"/>
      <c r="I111" s="237"/>
      <c r="J111" s="237"/>
      <c r="K111" s="237"/>
      <c r="L111" s="237"/>
      <c r="M111" s="237"/>
      <c r="N111" s="237"/>
      <c r="O111" s="237"/>
      <c r="P111" s="237"/>
      <c r="Q111" s="237"/>
      <c r="R111" s="237"/>
      <c r="S111" s="237"/>
      <c r="T111" s="237"/>
    </row>
    <row r="112" spans="1:20" s="236" customFormat="1" ht="15" customHeight="1">
      <c r="A112" s="241"/>
      <c r="B112" s="146"/>
      <c r="C112" s="139"/>
      <c r="D112" s="144"/>
      <c r="E112" s="139"/>
      <c r="F112" s="242"/>
      <c r="H112" s="237"/>
      <c r="I112" s="237"/>
      <c r="J112" s="237"/>
      <c r="K112" s="237"/>
      <c r="L112" s="237"/>
      <c r="M112" s="237"/>
      <c r="N112" s="237"/>
      <c r="O112" s="237"/>
      <c r="P112" s="237"/>
      <c r="Q112" s="237"/>
      <c r="R112" s="237"/>
      <c r="S112" s="237"/>
      <c r="T112" s="237"/>
    </row>
    <row r="113" spans="1:20" s="236" customFormat="1" ht="15" customHeight="1">
      <c r="A113" s="241"/>
      <c r="B113" s="146"/>
      <c r="C113" s="139"/>
      <c r="D113" s="144"/>
      <c r="E113" s="139"/>
      <c r="F113" s="242"/>
      <c r="H113" s="237"/>
      <c r="I113" s="237"/>
      <c r="J113" s="237"/>
      <c r="K113" s="237"/>
      <c r="L113" s="237"/>
      <c r="M113" s="237"/>
      <c r="N113" s="237"/>
      <c r="O113" s="237"/>
      <c r="P113" s="237"/>
      <c r="Q113" s="237"/>
      <c r="R113" s="237"/>
      <c r="S113" s="237"/>
      <c r="T113" s="237"/>
    </row>
    <row r="114" spans="1:20" s="236" customFormat="1" ht="15" customHeight="1">
      <c r="A114" s="241"/>
      <c r="B114" s="146"/>
      <c r="C114" s="139"/>
      <c r="D114" s="144"/>
      <c r="E114" s="139"/>
      <c r="F114" s="242"/>
      <c r="H114" s="237"/>
      <c r="I114" s="237"/>
      <c r="J114" s="237"/>
      <c r="K114" s="237"/>
      <c r="L114" s="237"/>
      <c r="M114" s="237"/>
      <c r="N114" s="237"/>
      <c r="O114" s="237"/>
      <c r="P114" s="237"/>
      <c r="Q114" s="237"/>
      <c r="R114" s="237"/>
      <c r="S114" s="237"/>
      <c r="T114" s="237"/>
    </row>
    <row r="115" spans="1:20" s="236" customFormat="1" ht="15" customHeight="1">
      <c r="A115" s="241"/>
      <c r="B115" s="146"/>
      <c r="C115" s="139"/>
      <c r="D115" s="144"/>
      <c r="E115" s="139"/>
      <c r="F115" s="242"/>
      <c r="H115" s="237"/>
      <c r="I115" s="237"/>
      <c r="J115" s="237"/>
      <c r="K115" s="237"/>
      <c r="L115" s="237"/>
      <c r="M115" s="237"/>
      <c r="N115" s="237"/>
      <c r="O115" s="237"/>
      <c r="P115" s="237"/>
      <c r="Q115" s="237"/>
      <c r="R115" s="237"/>
      <c r="S115" s="237"/>
      <c r="T115" s="237"/>
    </row>
    <row r="116" spans="1:20" s="236" customFormat="1" ht="15" customHeight="1">
      <c r="A116" s="241"/>
      <c r="B116" s="146"/>
      <c r="C116" s="139"/>
      <c r="D116" s="144"/>
      <c r="E116" s="139"/>
      <c r="F116" s="242"/>
      <c r="H116" s="237"/>
      <c r="I116" s="237"/>
      <c r="J116" s="237"/>
      <c r="K116" s="237"/>
      <c r="L116" s="237"/>
      <c r="M116" s="237"/>
      <c r="N116" s="237"/>
      <c r="O116" s="237"/>
      <c r="P116" s="237"/>
      <c r="Q116" s="237"/>
      <c r="R116" s="237"/>
      <c r="S116" s="237"/>
      <c r="T116" s="237"/>
    </row>
    <row r="117" spans="1:20" s="236" customFormat="1" ht="15" customHeight="1">
      <c r="A117" s="241"/>
      <c r="B117" s="146"/>
      <c r="C117" s="139"/>
      <c r="D117" s="144"/>
      <c r="E117" s="139"/>
      <c r="F117" s="242"/>
      <c r="H117" s="237"/>
      <c r="I117" s="237"/>
      <c r="J117" s="237"/>
      <c r="K117" s="237"/>
      <c r="L117" s="237"/>
      <c r="M117" s="237"/>
      <c r="N117" s="237"/>
      <c r="O117" s="237"/>
      <c r="P117" s="237"/>
      <c r="Q117" s="237"/>
      <c r="R117" s="237"/>
      <c r="S117" s="237"/>
      <c r="T117" s="237"/>
    </row>
    <row r="118" spans="1:20" s="236" customFormat="1" ht="15" customHeight="1">
      <c r="A118" s="241"/>
      <c r="B118" s="146"/>
      <c r="C118" s="139"/>
      <c r="D118" s="144"/>
      <c r="E118" s="139"/>
      <c r="F118" s="242"/>
      <c r="H118" s="237"/>
      <c r="I118" s="237"/>
      <c r="J118" s="237"/>
      <c r="K118" s="237"/>
      <c r="L118" s="237"/>
      <c r="M118" s="237"/>
      <c r="N118" s="237"/>
      <c r="O118" s="237"/>
      <c r="P118" s="237"/>
      <c r="Q118" s="237"/>
      <c r="R118" s="237"/>
      <c r="S118" s="237"/>
      <c r="T118" s="237"/>
    </row>
    <row r="119" spans="1:20" s="236" customFormat="1" ht="15" customHeight="1">
      <c r="A119" s="241"/>
      <c r="B119" s="146"/>
      <c r="C119" s="139"/>
      <c r="D119" s="144"/>
      <c r="E119" s="139"/>
      <c r="F119" s="242"/>
      <c r="H119" s="237"/>
      <c r="I119" s="237"/>
      <c r="J119" s="237"/>
      <c r="K119" s="237"/>
      <c r="L119" s="237"/>
      <c r="M119" s="237"/>
      <c r="N119" s="237"/>
      <c r="O119" s="237"/>
      <c r="P119" s="237"/>
      <c r="Q119" s="237"/>
      <c r="R119" s="237"/>
      <c r="S119" s="237"/>
      <c r="T119" s="237"/>
    </row>
    <row r="120" spans="1:20" s="236" customFormat="1" ht="15" customHeight="1">
      <c r="A120" s="241"/>
      <c r="B120" s="146"/>
      <c r="C120" s="139"/>
      <c r="D120" s="144"/>
      <c r="E120" s="139"/>
      <c r="F120" s="242"/>
      <c r="H120" s="237"/>
      <c r="I120" s="237"/>
      <c r="J120" s="237"/>
      <c r="K120" s="237"/>
      <c r="L120" s="237"/>
      <c r="M120" s="237"/>
      <c r="N120" s="237"/>
      <c r="O120" s="237"/>
      <c r="P120" s="237"/>
      <c r="Q120" s="237"/>
      <c r="R120" s="237"/>
      <c r="S120" s="237"/>
      <c r="T120" s="237"/>
    </row>
    <row r="121" spans="1:20" s="236" customFormat="1" ht="15" customHeight="1">
      <c r="A121" s="241"/>
      <c r="B121" s="146"/>
      <c r="C121" s="139"/>
      <c r="D121" s="144"/>
      <c r="E121" s="139"/>
      <c r="F121" s="242"/>
      <c r="H121" s="237"/>
      <c r="I121" s="237"/>
      <c r="J121" s="237"/>
      <c r="K121" s="237"/>
      <c r="L121" s="237"/>
      <c r="M121" s="237"/>
      <c r="N121" s="237"/>
      <c r="O121" s="237"/>
      <c r="P121" s="237"/>
      <c r="Q121" s="237"/>
      <c r="R121" s="237"/>
      <c r="S121" s="237"/>
      <c r="T121" s="237"/>
    </row>
    <row r="122" spans="1:20" s="236" customFormat="1" ht="15" customHeight="1">
      <c r="A122" s="241"/>
      <c r="B122" s="146"/>
      <c r="C122" s="139"/>
      <c r="D122" s="144"/>
      <c r="E122" s="139"/>
      <c r="F122" s="242"/>
      <c r="H122" s="237"/>
      <c r="I122" s="237"/>
      <c r="J122" s="237"/>
      <c r="K122" s="237"/>
      <c r="L122" s="237"/>
      <c r="M122" s="237"/>
      <c r="N122" s="237"/>
      <c r="O122" s="237"/>
      <c r="P122" s="237"/>
      <c r="Q122" s="237"/>
      <c r="R122" s="237"/>
      <c r="S122" s="237"/>
      <c r="T122" s="237"/>
    </row>
    <row r="123" spans="1:20" s="236" customFormat="1" ht="15" customHeight="1">
      <c r="A123" s="241"/>
      <c r="B123" s="146"/>
      <c r="C123" s="139"/>
      <c r="D123" s="144"/>
      <c r="E123" s="139"/>
      <c r="F123" s="242"/>
      <c r="H123" s="237"/>
      <c r="I123" s="237"/>
      <c r="J123" s="237"/>
      <c r="K123" s="237"/>
      <c r="L123" s="237"/>
      <c r="M123" s="237"/>
      <c r="N123" s="237"/>
      <c r="O123" s="237"/>
      <c r="P123" s="237"/>
      <c r="Q123" s="237"/>
      <c r="R123" s="237"/>
      <c r="S123" s="237"/>
      <c r="T123" s="237"/>
    </row>
    <row r="124" spans="1:20" s="236" customFormat="1" ht="15" customHeight="1">
      <c r="A124" s="241"/>
      <c r="B124" s="146"/>
      <c r="C124" s="139"/>
      <c r="D124" s="144"/>
      <c r="E124" s="139"/>
      <c r="F124" s="242"/>
      <c r="H124" s="237"/>
      <c r="I124" s="237"/>
      <c r="J124" s="237"/>
      <c r="K124" s="237"/>
      <c r="L124" s="237"/>
      <c r="M124" s="237"/>
      <c r="N124" s="237"/>
      <c r="O124" s="237"/>
      <c r="P124" s="237"/>
      <c r="Q124" s="237"/>
      <c r="R124" s="237"/>
      <c r="S124" s="237"/>
      <c r="T124" s="237"/>
    </row>
    <row r="125" spans="1:20" s="236" customFormat="1" ht="15" customHeight="1">
      <c r="A125" s="241"/>
      <c r="B125" s="146"/>
      <c r="C125" s="139"/>
      <c r="D125" s="144"/>
      <c r="E125" s="139"/>
      <c r="F125" s="242"/>
      <c r="H125" s="237"/>
      <c r="I125" s="237"/>
      <c r="J125" s="237"/>
      <c r="K125" s="237"/>
      <c r="L125" s="237"/>
      <c r="M125" s="237"/>
      <c r="N125" s="237"/>
      <c r="O125" s="237"/>
      <c r="P125" s="237"/>
      <c r="Q125" s="237"/>
      <c r="R125" s="237"/>
      <c r="S125" s="237"/>
      <c r="T125" s="237"/>
    </row>
    <row r="126" spans="1:20" s="236" customFormat="1" ht="15" customHeight="1">
      <c r="A126" s="241"/>
      <c r="B126" s="146"/>
      <c r="C126" s="139"/>
      <c r="D126" s="144"/>
      <c r="E126" s="139"/>
      <c r="F126" s="242"/>
      <c r="H126" s="237"/>
      <c r="I126" s="237"/>
      <c r="J126" s="237"/>
      <c r="K126" s="237"/>
      <c r="L126" s="237"/>
      <c r="M126" s="237"/>
      <c r="N126" s="237"/>
      <c r="O126" s="237"/>
      <c r="P126" s="237"/>
      <c r="Q126" s="237"/>
      <c r="R126" s="237"/>
      <c r="S126" s="237"/>
      <c r="T126" s="237"/>
    </row>
    <row r="127" spans="1:20" s="236" customFormat="1" ht="15" customHeight="1">
      <c r="A127" s="241"/>
      <c r="B127" s="146"/>
      <c r="C127" s="139"/>
      <c r="D127" s="144"/>
      <c r="E127" s="139"/>
      <c r="F127" s="242"/>
      <c r="H127" s="237"/>
      <c r="I127" s="237"/>
      <c r="J127" s="237"/>
      <c r="K127" s="237"/>
      <c r="L127" s="237"/>
      <c r="M127" s="237"/>
      <c r="N127" s="237"/>
      <c r="O127" s="237"/>
      <c r="P127" s="237"/>
      <c r="Q127" s="237"/>
      <c r="R127" s="237"/>
      <c r="S127" s="237"/>
      <c r="T127" s="237"/>
    </row>
    <row r="128" spans="1:20" s="236" customFormat="1" ht="15" customHeight="1">
      <c r="A128" s="241"/>
      <c r="B128" s="146"/>
      <c r="C128" s="139"/>
      <c r="D128" s="144"/>
      <c r="E128" s="139"/>
      <c r="F128" s="242"/>
      <c r="H128" s="237"/>
      <c r="I128" s="237"/>
      <c r="J128" s="237"/>
      <c r="K128" s="237"/>
      <c r="L128" s="237"/>
      <c r="M128" s="237"/>
      <c r="N128" s="237"/>
      <c r="O128" s="237"/>
      <c r="P128" s="237"/>
      <c r="Q128" s="237"/>
      <c r="R128" s="237"/>
      <c r="S128" s="237"/>
      <c r="T128" s="237"/>
    </row>
    <row r="129" spans="1:20" s="236" customFormat="1" ht="15" customHeight="1">
      <c r="A129" s="241"/>
      <c r="B129" s="146"/>
      <c r="C129" s="139"/>
      <c r="D129" s="144"/>
      <c r="E129" s="139"/>
      <c r="F129" s="242"/>
      <c r="H129" s="237"/>
      <c r="I129" s="237"/>
      <c r="J129" s="237"/>
      <c r="K129" s="237"/>
      <c r="L129" s="237"/>
      <c r="M129" s="237"/>
      <c r="N129" s="237"/>
      <c r="O129" s="237"/>
      <c r="P129" s="237"/>
      <c r="Q129" s="237"/>
      <c r="R129" s="237"/>
      <c r="S129" s="237"/>
      <c r="T129" s="237"/>
    </row>
    <row r="130" spans="1:20" s="236" customFormat="1" ht="15" customHeight="1">
      <c r="A130" s="241"/>
      <c r="B130" s="146"/>
      <c r="C130" s="139"/>
      <c r="D130" s="144"/>
      <c r="E130" s="139"/>
      <c r="F130" s="242"/>
      <c r="H130" s="237"/>
      <c r="I130" s="237"/>
      <c r="J130" s="237"/>
      <c r="K130" s="237"/>
      <c r="L130" s="237"/>
      <c r="M130" s="237"/>
      <c r="N130" s="237"/>
      <c r="O130" s="237"/>
      <c r="P130" s="237"/>
      <c r="Q130" s="237"/>
      <c r="R130" s="237"/>
      <c r="S130" s="237"/>
      <c r="T130" s="237"/>
    </row>
    <row r="131" spans="1:20" s="236" customFormat="1" ht="15" customHeight="1">
      <c r="A131" s="241"/>
      <c r="B131" s="146"/>
      <c r="C131" s="139"/>
      <c r="D131" s="144"/>
      <c r="E131" s="139"/>
      <c r="F131" s="242"/>
      <c r="H131" s="237"/>
      <c r="I131" s="237"/>
      <c r="J131" s="237"/>
      <c r="K131" s="237"/>
      <c r="L131" s="237"/>
      <c r="M131" s="237"/>
      <c r="N131" s="237"/>
      <c r="O131" s="237"/>
      <c r="P131" s="237"/>
      <c r="Q131" s="237"/>
      <c r="R131" s="237"/>
      <c r="S131" s="237"/>
      <c r="T131" s="237"/>
    </row>
    <row r="132" spans="1:20" s="236" customFormat="1" ht="15" customHeight="1">
      <c r="A132" s="241"/>
      <c r="B132" s="146"/>
      <c r="C132" s="139"/>
      <c r="D132" s="144"/>
      <c r="E132" s="139"/>
      <c r="F132" s="242"/>
      <c r="H132" s="237"/>
      <c r="I132" s="237"/>
      <c r="J132" s="237"/>
      <c r="K132" s="237"/>
      <c r="L132" s="237"/>
      <c r="M132" s="237"/>
      <c r="N132" s="237"/>
      <c r="O132" s="237"/>
      <c r="P132" s="237"/>
      <c r="Q132" s="237"/>
      <c r="R132" s="237"/>
      <c r="S132" s="237"/>
      <c r="T132" s="237"/>
    </row>
    <row r="133" spans="1:20" s="236" customFormat="1" ht="15" customHeight="1">
      <c r="A133" s="241"/>
      <c r="B133" s="146"/>
      <c r="C133" s="139"/>
      <c r="D133" s="144"/>
      <c r="E133" s="139"/>
      <c r="F133" s="242"/>
      <c r="H133" s="237"/>
      <c r="I133" s="237"/>
      <c r="J133" s="237"/>
      <c r="K133" s="237"/>
      <c r="L133" s="237"/>
      <c r="M133" s="237"/>
      <c r="N133" s="237"/>
      <c r="O133" s="237"/>
      <c r="P133" s="237"/>
      <c r="Q133" s="237"/>
      <c r="R133" s="237"/>
      <c r="S133" s="237"/>
      <c r="T133" s="237"/>
    </row>
    <row r="134" spans="1:20" s="236" customFormat="1" ht="15" customHeight="1">
      <c r="A134" s="241"/>
      <c r="B134" s="146"/>
      <c r="C134" s="139"/>
      <c r="D134" s="144"/>
      <c r="E134" s="139"/>
      <c r="F134" s="242"/>
      <c r="H134" s="237"/>
      <c r="I134" s="237"/>
      <c r="J134" s="237"/>
      <c r="K134" s="237"/>
      <c r="L134" s="237"/>
      <c r="M134" s="237"/>
      <c r="N134" s="237"/>
      <c r="O134" s="237"/>
      <c r="P134" s="237"/>
      <c r="Q134" s="237"/>
      <c r="R134" s="237"/>
      <c r="S134" s="237"/>
      <c r="T134" s="237"/>
    </row>
    <row r="135" spans="1:20" s="236" customFormat="1" ht="15" customHeight="1">
      <c r="A135" s="241"/>
      <c r="B135" s="146"/>
      <c r="C135" s="139"/>
      <c r="D135" s="144"/>
      <c r="E135" s="139"/>
      <c r="F135" s="242"/>
      <c r="H135" s="237"/>
      <c r="I135" s="237"/>
      <c r="J135" s="237"/>
      <c r="K135" s="237"/>
      <c r="L135" s="237"/>
      <c r="M135" s="237"/>
      <c r="N135" s="237"/>
      <c r="O135" s="237"/>
      <c r="P135" s="237"/>
      <c r="Q135" s="237"/>
      <c r="R135" s="237"/>
      <c r="S135" s="237"/>
      <c r="T135" s="237"/>
    </row>
    <row r="136" spans="1:20" s="236" customFormat="1" ht="15" customHeight="1">
      <c r="A136" s="241"/>
      <c r="B136" s="146"/>
      <c r="C136" s="139"/>
      <c r="D136" s="144"/>
      <c r="E136" s="139"/>
      <c r="F136" s="242"/>
      <c r="H136" s="237"/>
      <c r="I136" s="237"/>
      <c r="J136" s="237"/>
      <c r="K136" s="237"/>
      <c r="L136" s="237"/>
      <c r="M136" s="237"/>
      <c r="N136" s="237"/>
      <c r="O136" s="237"/>
      <c r="P136" s="237"/>
      <c r="Q136" s="237"/>
      <c r="R136" s="237"/>
      <c r="S136" s="237"/>
      <c r="T136" s="237"/>
    </row>
    <row r="137" spans="1:20" s="236" customFormat="1" ht="15" customHeight="1">
      <c r="A137" s="241"/>
      <c r="B137" s="146"/>
      <c r="C137" s="139"/>
      <c r="D137" s="144"/>
      <c r="E137" s="139"/>
      <c r="F137" s="242"/>
      <c r="H137" s="237"/>
      <c r="I137" s="237"/>
      <c r="J137" s="237"/>
      <c r="K137" s="237"/>
      <c r="L137" s="237"/>
      <c r="M137" s="237"/>
      <c r="N137" s="237"/>
      <c r="O137" s="237"/>
      <c r="P137" s="237"/>
      <c r="Q137" s="237"/>
      <c r="R137" s="237"/>
      <c r="S137" s="237"/>
      <c r="T137" s="237"/>
    </row>
    <row r="138" spans="1:20" s="236" customFormat="1" ht="15" customHeight="1">
      <c r="A138" s="241"/>
      <c r="B138" s="146"/>
      <c r="C138" s="139"/>
      <c r="D138" s="144"/>
      <c r="E138" s="139"/>
      <c r="F138" s="242"/>
      <c r="H138" s="237"/>
      <c r="I138" s="237"/>
      <c r="J138" s="237"/>
      <c r="K138" s="237"/>
      <c r="L138" s="237"/>
      <c r="M138" s="237"/>
      <c r="N138" s="237"/>
      <c r="O138" s="237"/>
      <c r="P138" s="237"/>
      <c r="Q138" s="237"/>
      <c r="R138" s="237"/>
      <c r="S138" s="237"/>
      <c r="T138" s="237"/>
    </row>
    <row r="139" spans="1:20" s="236" customFormat="1" ht="15" customHeight="1">
      <c r="A139" s="241"/>
      <c r="B139" s="146"/>
      <c r="C139" s="139"/>
      <c r="D139" s="144"/>
      <c r="E139" s="139"/>
      <c r="F139" s="242"/>
      <c r="H139" s="237"/>
      <c r="I139" s="237"/>
      <c r="J139" s="237"/>
      <c r="K139" s="237"/>
      <c r="L139" s="237"/>
      <c r="M139" s="237"/>
      <c r="N139" s="237"/>
      <c r="O139" s="237"/>
      <c r="P139" s="237"/>
      <c r="Q139" s="237"/>
      <c r="R139" s="237"/>
      <c r="S139" s="237"/>
      <c r="T139" s="237"/>
    </row>
    <row r="140" spans="1:20" s="236" customFormat="1" ht="15" customHeight="1">
      <c r="A140" s="241"/>
      <c r="B140" s="146"/>
      <c r="C140" s="139"/>
      <c r="D140" s="144"/>
      <c r="E140" s="139"/>
      <c r="F140" s="242"/>
      <c r="H140" s="237"/>
      <c r="I140" s="237"/>
      <c r="J140" s="237"/>
      <c r="K140" s="237"/>
      <c r="L140" s="237"/>
      <c r="M140" s="237"/>
      <c r="N140" s="237"/>
      <c r="O140" s="237"/>
      <c r="P140" s="237"/>
      <c r="Q140" s="237"/>
      <c r="R140" s="237"/>
      <c r="S140" s="237"/>
      <c r="T140" s="237"/>
    </row>
    <row r="141" spans="1:20" s="236" customFormat="1" ht="15" customHeight="1">
      <c r="A141" s="241"/>
      <c r="B141" s="146"/>
      <c r="C141" s="139"/>
      <c r="D141" s="144"/>
      <c r="E141" s="139"/>
      <c r="F141" s="242"/>
      <c r="H141" s="237"/>
      <c r="I141" s="237"/>
      <c r="J141" s="237"/>
      <c r="K141" s="237"/>
      <c r="L141" s="237"/>
      <c r="M141" s="237"/>
      <c r="N141" s="237"/>
      <c r="O141" s="237"/>
      <c r="P141" s="237"/>
      <c r="Q141" s="237"/>
      <c r="R141" s="237"/>
      <c r="S141" s="237"/>
      <c r="T141" s="237"/>
    </row>
    <row r="142" spans="1:20" s="236" customFormat="1" ht="15" customHeight="1">
      <c r="A142" s="241"/>
      <c r="B142" s="146"/>
      <c r="C142" s="139"/>
      <c r="D142" s="144"/>
      <c r="E142" s="139"/>
      <c r="F142" s="242"/>
      <c r="H142" s="237"/>
      <c r="I142" s="237"/>
      <c r="J142" s="237"/>
      <c r="K142" s="237"/>
      <c r="L142" s="237"/>
      <c r="M142" s="237"/>
      <c r="N142" s="237"/>
      <c r="O142" s="237"/>
      <c r="P142" s="237"/>
      <c r="Q142" s="237"/>
      <c r="R142" s="237"/>
      <c r="S142" s="237"/>
      <c r="T142" s="237"/>
    </row>
    <row r="143" spans="1:20" s="236" customFormat="1" ht="15" customHeight="1">
      <c r="A143" s="241"/>
      <c r="B143" s="146"/>
      <c r="C143" s="139"/>
      <c r="D143" s="144"/>
      <c r="E143" s="139"/>
      <c r="F143" s="242"/>
      <c r="H143" s="237"/>
      <c r="I143" s="237"/>
      <c r="J143" s="237"/>
      <c r="K143" s="237"/>
      <c r="L143" s="237"/>
      <c r="M143" s="237"/>
      <c r="N143" s="237"/>
      <c r="O143" s="237"/>
      <c r="P143" s="237"/>
      <c r="Q143" s="237"/>
      <c r="R143" s="237"/>
      <c r="S143" s="237"/>
      <c r="T143" s="237"/>
    </row>
    <row r="144" spans="1:20" s="236" customFormat="1" ht="15" customHeight="1">
      <c r="A144" s="241"/>
      <c r="B144" s="146"/>
      <c r="C144" s="139"/>
      <c r="D144" s="144"/>
      <c r="E144" s="139"/>
      <c r="F144" s="242"/>
      <c r="H144" s="237"/>
      <c r="I144" s="237"/>
      <c r="J144" s="237"/>
      <c r="K144" s="237"/>
      <c r="L144" s="237"/>
      <c r="M144" s="237"/>
      <c r="N144" s="237"/>
      <c r="O144" s="237"/>
      <c r="P144" s="237"/>
      <c r="Q144" s="237"/>
      <c r="R144" s="237"/>
      <c r="S144" s="237"/>
      <c r="T144" s="237"/>
    </row>
    <row r="145" spans="1:20" s="236" customFormat="1" ht="15" customHeight="1">
      <c r="A145" s="241"/>
      <c r="B145" s="146"/>
      <c r="C145" s="139"/>
      <c r="D145" s="144"/>
      <c r="E145" s="139"/>
      <c r="F145" s="242"/>
      <c r="H145" s="237"/>
      <c r="I145" s="237"/>
      <c r="J145" s="237"/>
      <c r="K145" s="237"/>
      <c r="L145" s="237"/>
      <c r="M145" s="237"/>
      <c r="N145" s="237"/>
      <c r="O145" s="237"/>
      <c r="P145" s="237"/>
      <c r="Q145" s="237"/>
      <c r="R145" s="237"/>
      <c r="S145" s="237"/>
      <c r="T145" s="237"/>
    </row>
    <row r="146" spans="1:20" s="236" customFormat="1" ht="15" customHeight="1">
      <c r="A146" s="241"/>
      <c r="B146" s="146"/>
      <c r="C146" s="139"/>
      <c r="D146" s="144"/>
      <c r="E146" s="139"/>
      <c r="F146" s="242"/>
      <c r="H146" s="237"/>
      <c r="I146" s="237"/>
      <c r="J146" s="237"/>
      <c r="K146" s="237"/>
      <c r="L146" s="237"/>
      <c r="M146" s="237"/>
      <c r="N146" s="237"/>
      <c r="O146" s="237"/>
      <c r="P146" s="237"/>
      <c r="Q146" s="237"/>
      <c r="R146" s="237"/>
      <c r="S146" s="237"/>
      <c r="T146" s="237"/>
    </row>
    <row r="147" spans="1:20" s="236" customFormat="1" ht="15" customHeight="1">
      <c r="A147" s="241"/>
      <c r="B147" s="146"/>
      <c r="C147" s="139"/>
      <c r="D147" s="144"/>
      <c r="E147" s="139"/>
      <c r="F147" s="242"/>
      <c r="H147" s="237"/>
      <c r="I147" s="237"/>
      <c r="J147" s="237"/>
      <c r="K147" s="237"/>
      <c r="L147" s="237"/>
      <c r="M147" s="237"/>
      <c r="N147" s="237"/>
      <c r="O147" s="237"/>
      <c r="P147" s="237"/>
      <c r="Q147" s="237"/>
      <c r="R147" s="237"/>
      <c r="S147" s="237"/>
      <c r="T147" s="237"/>
    </row>
    <row r="148" spans="1:20" s="236" customFormat="1" ht="15" customHeight="1">
      <c r="A148" s="241"/>
      <c r="B148" s="146"/>
      <c r="C148" s="139"/>
      <c r="D148" s="144"/>
      <c r="E148" s="139"/>
      <c r="F148" s="242"/>
      <c r="H148" s="237"/>
      <c r="I148" s="237"/>
      <c r="J148" s="237"/>
      <c r="K148" s="237"/>
      <c r="L148" s="237"/>
      <c r="M148" s="237"/>
      <c r="N148" s="237"/>
      <c r="O148" s="237"/>
      <c r="P148" s="237"/>
      <c r="Q148" s="237"/>
      <c r="R148" s="237"/>
      <c r="S148" s="237"/>
      <c r="T148" s="237"/>
    </row>
    <row r="149" spans="1:20" s="236" customFormat="1" ht="15" customHeight="1">
      <c r="A149" s="241"/>
      <c r="B149" s="146"/>
      <c r="C149" s="139"/>
      <c r="D149" s="144"/>
      <c r="E149" s="139"/>
      <c r="F149" s="242"/>
      <c r="H149" s="237"/>
      <c r="I149" s="237"/>
      <c r="J149" s="237"/>
      <c r="K149" s="237"/>
      <c r="L149" s="237"/>
      <c r="M149" s="237"/>
      <c r="N149" s="237"/>
      <c r="O149" s="237"/>
      <c r="P149" s="237"/>
      <c r="Q149" s="237"/>
      <c r="R149" s="237"/>
      <c r="S149" s="237"/>
      <c r="T149" s="237"/>
    </row>
    <row r="150" spans="1:20" s="236" customFormat="1" ht="15" customHeight="1">
      <c r="A150" s="241"/>
      <c r="B150" s="146"/>
      <c r="C150" s="139"/>
      <c r="D150" s="144"/>
      <c r="E150" s="139"/>
      <c r="F150" s="242"/>
      <c r="H150" s="237"/>
      <c r="I150" s="237"/>
      <c r="J150" s="237"/>
      <c r="K150" s="237"/>
      <c r="L150" s="237"/>
      <c r="M150" s="237"/>
      <c r="N150" s="237"/>
      <c r="O150" s="237"/>
      <c r="P150" s="237"/>
      <c r="Q150" s="237"/>
      <c r="R150" s="237"/>
      <c r="S150" s="237"/>
      <c r="T150" s="237"/>
    </row>
    <row r="151" spans="1:20" s="236" customFormat="1" ht="15" customHeight="1">
      <c r="A151" s="241"/>
      <c r="B151" s="146"/>
      <c r="C151" s="139"/>
      <c r="D151" s="144"/>
      <c r="E151" s="139"/>
      <c r="F151" s="242"/>
      <c r="H151" s="237"/>
      <c r="I151" s="237"/>
      <c r="J151" s="237"/>
      <c r="K151" s="237"/>
      <c r="L151" s="237"/>
      <c r="M151" s="237"/>
      <c r="N151" s="237"/>
      <c r="O151" s="237"/>
      <c r="P151" s="237"/>
      <c r="Q151" s="237"/>
      <c r="R151" s="237"/>
      <c r="S151" s="237"/>
      <c r="T151" s="237"/>
    </row>
    <row r="152" spans="1:20" s="236" customFormat="1" ht="15" customHeight="1">
      <c r="A152" s="241"/>
      <c r="B152" s="146"/>
      <c r="C152" s="139"/>
      <c r="D152" s="144"/>
      <c r="E152" s="139"/>
      <c r="F152" s="242"/>
      <c r="H152" s="237"/>
      <c r="I152" s="237"/>
      <c r="J152" s="237"/>
      <c r="K152" s="237"/>
      <c r="L152" s="237"/>
      <c r="M152" s="237"/>
      <c r="N152" s="237"/>
      <c r="O152" s="237"/>
      <c r="P152" s="237"/>
      <c r="Q152" s="237"/>
      <c r="R152" s="237"/>
      <c r="S152" s="237"/>
      <c r="T152" s="237"/>
    </row>
    <row r="153" spans="1:20" s="236" customFormat="1" ht="15" customHeight="1">
      <c r="A153" s="241"/>
      <c r="B153" s="146"/>
      <c r="C153" s="139"/>
      <c r="D153" s="144"/>
      <c r="E153" s="139"/>
      <c r="F153" s="242"/>
      <c r="H153" s="237"/>
      <c r="I153" s="237"/>
      <c r="J153" s="237"/>
      <c r="K153" s="237"/>
      <c r="L153" s="237"/>
      <c r="M153" s="237"/>
      <c r="N153" s="237"/>
      <c r="O153" s="237"/>
      <c r="P153" s="237"/>
      <c r="Q153" s="237"/>
      <c r="R153" s="237"/>
      <c r="S153" s="237"/>
      <c r="T153" s="237"/>
    </row>
    <row r="154" spans="1:20" s="236" customFormat="1" ht="15" customHeight="1">
      <c r="A154" s="241"/>
      <c r="B154" s="146"/>
      <c r="C154" s="139"/>
      <c r="D154" s="144"/>
      <c r="E154" s="139"/>
      <c r="F154" s="242"/>
      <c r="H154" s="237"/>
      <c r="I154" s="237"/>
      <c r="J154" s="237"/>
      <c r="K154" s="237"/>
      <c r="L154" s="237"/>
      <c r="M154" s="237"/>
      <c r="N154" s="237"/>
      <c r="O154" s="237"/>
      <c r="P154" s="237"/>
      <c r="Q154" s="237"/>
      <c r="R154" s="237"/>
      <c r="S154" s="237"/>
      <c r="T154" s="237"/>
    </row>
    <row r="155" spans="1:20" s="236" customFormat="1" ht="15" customHeight="1">
      <c r="A155" s="241"/>
      <c r="B155" s="146"/>
      <c r="C155" s="139"/>
      <c r="D155" s="144"/>
      <c r="E155" s="139"/>
      <c r="F155" s="242"/>
      <c r="H155" s="237"/>
      <c r="I155" s="237"/>
      <c r="J155" s="237"/>
      <c r="K155" s="237"/>
      <c r="L155" s="237"/>
      <c r="M155" s="237"/>
      <c r="N155" s="237"/>
      <c r="O155" s="237"/>
      <c r="P155" s="237"/>
      <c r="Q155" s="237"/>
      <c r="R155" s="237"/>
      <c r="S155" s="237"/>
      <c r="T155" s="237"/>
    </row>
    <row r="156" spans="1:20" s="236" customFormat="1" ht="15" customHeight="1">
      <c r="A156" s="241"/>
      <c r="B156" s="146"/>
      <c r="C156" s="139"/>
      <c r="D156" s="144"/>
      <c r="E156" s="139"/>
      <c r="F156" s="242"/>
      <c r="H156" s="237"/>
      <c r="I156" s="237"/>
      <c r="J156" s="237"/>
      <c r="K156" s="237"/>
      <c r="L156" s="237"/>
      <c r="M156" s="237"/>
      <c r="N156" s="237"/>
      <c r="O156" s="237"/>
      <c r="P156" s="237"/>
      <c r="Q156" s="237"/>
      <c r="R156" s="237"/>
      <c r="S156" s="237"/>
      <c r="T156" s="237"/>
    </row>
    <row r="157" spans="1:20" s="236" customFormat="1" ht="15" customHeight="1">
      <c r="A157" s="241"/>
      <c r="B157" s="146"/>
      <c r="C157" s="139"/>
      <c r="D157" s="144"/>
      <c r="E157" s="139"/>
      <c r="F157" s="242"/>
      <c r="H157" s="237"/>
      <c r="I157" s="237"/>
      <c r="J157" s="237"/>
      <c r="K157" s="237"/>
      <c r="L157" s="237"/>
      <c r="M157" s="237"/>
      <c r="N157" s="237"/>
      <c r="O157" s="237"/>
      <c r="P157" s="237"/>
      <c r="Q157" s="237"/>
      <c r="R157" s="237"/>
      <c r="S157" s="237"/>
      <c r="T157" s="237"/>
    </row>
    <row r="158" spans="1:20" s="236" customFormat="1" ht="15" customHeight="1">
      <c r="A158" s="241"/>
      <c r="B158" s="146"/>
      <c r="C158" s="139"/>
      <c r="D158" s="144"/>
      <c r="E158" s="139"/>
      <c r="F158" s="242"/>
      <c r="H158" s="237"/>
      <c r="I158" s="237"/>
      <c r="J158" s="237"/>
      <c r="K158" s="237"/>
      <c r="L158" s="237"/>
      <c r="M158" s="237"/>
      <c r="N158" s="237"/>
      <c r="O158" s="237"/>
      <c r="P158" s="237"/>
      <c r="Q158" s="237"/>
      <c r="R158" s="237"/>
      <c r="S158" s="237"/>
      <c r="T158" s="237"/>
    </row>
    <row r="159" spans="1:20" s="236" customFormat="1" ht="15" customHeight="1">
      <c r="A159" s="241"/>
      <c r="B159" s="146"/>
      <c r="C159" s="139"/>
      <c r="D159" s="144"/>
      <c r="E159" s="139"/>
      <c r="F159" s="242"/>
      <c r="H159" s="237"/>
      <c r="I159" s="237"/>
      <c r="J159" s="237"/>
      <c r="K159" s="237"/>
      <c r="L159" s="237"/>
      <c r="M159" s="237"/>
      <c r="N159" s="237"/>
      <c r="O159" s="237"/>
      <c r="P159" s="237"/>
      <c r="Q159" s="237"/>
      <c r="R159" s="237"/>
      <c r="S159" s="237"/>
      <c r="T159" s="237"/>
    </row>
    <row r="160" spans="1:20" s="236" customFormat="1" ht="15" customHeight="1">
      <c r="A160" s="241"/>
      <c r="B160" s="146"/>
      <c r="C160" s="139"/>
      <c r="D160" s="144"/>
      <c r="E160" s="139"/>
      <c r="F160" s="242"/>
      <c r="H160" s="237"/>
      <c r="I160" s="237"/>
      <c r="J160" s="237"/>
      <c r="K160" s="237"/>
      <c r="L160" s="237"/>
      <c r="M160" s="237"/>
      <c r="N160" s="237"/>
      <c r="O160" s="237"/>
      <c r="P160" s="237"/>
      <c r="Q160" s="237"/>
      <c r="R160" s="237"/>
      <c r="S160" s="237"/>
      <c r="T160" s="237"/>
    </row>
    <row r="161" spans="1:20" s="236" customFormat="1" ht="15" customHeight="1">
      <c r="A161" s="241"/>
      <c r="B161" s="146"/>
      <c r="C161" s="139"/>
      <c r="D161" s="144"/>
      <c r="E161" s="139"/>
      <c r="F161" s="242"/>
      <c r="H161" s="237"/>
      <c r="I161" s="237"/>
      <c r="J161" s="237"/>
      <c r="K161" s="237"/>
      <c r="L161" s="237"/>
      <c r="M161" s="237"/>
      <c r="N161" s="237"/>
      <c r="O161" s="237"/>
      <c r="P161" s="237"/>
      <c r="Q161" s="237"/>
      <c r="R161" s="237"/>
      <c r="S161" s="237"/>
      <c r="T161" s="237"/>
    </row>
    <row r="162" spans="1:20" s="236" customFormat="1" ht="15" customHeight="1">
      <c r="A162" s="241"/>
      <c r="B162" s="146"/>
      <c r="C162" s="139"/>
      <c r="D162" s="144"/>
      <c r="E162" s="139"/>
      <c r="F162" s="242"/>
      <c r="H162" s="237"/>
      <c r="I162" s="237"/>
      <c r="J162" s="237"/>
      <c r="K162" s="237"/>
      <c r="L162" s="237"/>
      <c r="M162" s="237"/>
      <c r="N162" s="237"/>
      <c r="O162" s="237"/>
      <c r="P162" s="237"/>
      <c r="Q162" s="237"/>
      <c r="R162" s="237"/>
      <c r="S162" s="237"/>
      <c r="T162" s="237"/>
    </row>
    <row r="163" spans="1:20" s="236" customFormat="1" ht="15" customHeight="1">
      <c r="A163" s="241"/>
      <c r="B163" s="146"/>
      <c r="C163" s="139"/>
      <c r="D163" s="144"/>
      <c r="E163" s="139"/>
      <c r="F163" s="242"/>
      <c r="H163" s="237"/>
      <c r="I163" s="237"/>
      <c r="J163" s="237"/>
      <c r="K163" s="237"/>
      <c r="L163" s="237"/>
      <c r="M163" s="237"/>
      <c r="N163" s="237"/>
      <c r="O163" s="237"/>
      <c r="P163" s="237"/>
      <c r="Q163" s="237"/>
      <c r="R163" s="237"/>
      <c r="S163" s="237"/>
      <c r="T163" s="237"/>
    </row>
    <row r="164" spans="1:20" s="236" customFormat="1" ht="15" customHeight="1">
      <c r="A164" s="241"/>
      <c r="B164" s="146"/>
      <c r="C164" s="139"/>
      <c r="D164" s="144"/>
      <c r="E164" s="139"/>
      <c r="F164" s="242"/>
      <c r="H164" s="237"/>
      <c r="I164" s="237"/>
      <c r="J164" s="237"/>
      <c r="K164" s="237"/>
      <c r="L164" s="237"/>
      <c r="M164" s="237"/>
      <c r="N164" s="237"/>
      <c r="O164" s="237"/>
      <c r="P164" s="237"/>
      <c r="Q164" s="237"/>
      <c r="R164" s="237"/>
      <c r="S164" s="237"/>
      <c r="T164" s="237"/>
    </row>
    <row r="165" spans="1:20" s="236" customFormat="1" ht="15" customHeight="1">
      <c r="A165" s="241"/>
      <c r="B165" s="146"/>
      <c r="C165" s="139"/>
      <c r="D165" s="144"/>
      <c r="E165" s="139"/>
      <c r="F165" s="242"/>
      <c r="H165" s="237"/>
      <c r="I165" s="237"/>
      <c r="J165" s="237"/>
      <c r="K165" s="237"/>
      <c r="L165" s="237"/>
      <c r="M165" s="237"/>
      <c r="N165" s="237"/>
      <c r="O165" s="237"/>
      <c r="P165" s="237"/>
      <c r="Q165" s="237"/>
      <c r="R165" s="237"/>
      <c r="S165" s="237"/>
      <c r="T165" s="237"/>
    </row>
    <row r="166" spans="1:20" s="236" customFormat="1" ht="15" customHeight="1">
      <c r="A166" s="241"/>
      <c r="B166" s="146"/>
      <c r="C166" s="139"/>
      <c r="D166" s="144"/>
      <c r="E166" s="139"/>
      <c r="F166" s="242"/>
      <c r="H166" s="237"/>
      <c r="I166" s="237"/>
      <c r="J166" s="237"/>
      <c r="K166" s="237"/>
      <c r="L166" s="237"/>
      <c r="M166" s="237"/>
      <c r="N166" s="237"/>
      <c r="O166" s="237"/>
      <c r="P166" s="237"/>
      <c r="Q166" s="237"/>
      <c r="R166" s="237"/>
      <c r="S166" s="237"/>
      <c r="T166" s="237"/>
    </row>
    <row r="167" spans="1:20" s="236" customFormat="1" ht="15" customHeight="1">
      <c r="A167" s="241"/>
      <c r="B167" s="146"/>
      <c r="C167" s="139"/>
      <c r="D167" s="144"/>
      <c r="E167" s="139"/>
      <c r="F167" s="242"/>
      <c r="H167" s="237"/>
      <c r="I167" s="237"/>
      <c r="J167" s="237"/>
      <c r="K167" s="237"/>
      <c r="L167" s="237"/>
      <c r="M167" s="237"/>
      <c r="N167" s="237"/>
      <c r="O167" s="237"/>
      <c r="P167" s="237"/>
      <c r="Q167" s="237"/>
      <c r="R167" s="237"/>
      <c r="S167" s="237"/>
      <c r="T167" s="237"/>
    </row>
    <row r="168" spans="1:20" s="236" customFormat="1" ht="15" customHeight="1">
      <c r="A168" s="241"/>
      <c r="B168" s="146"/>
      <c r="C168" s="139"/>
      <c r="D168" s="144"/>
      <c r="E168" s="139"/>
      <c r="F168" s="242"/>
      <c r="H168" s="237"/>
      <c r="I168" s="237"/>
      <c r="J168" s="237"/>
      <c r="K168" s="237"/>
      <c r="L168" s="237"/>
      <c r="M168" s="237"/>
      <c r="N168" s="237"/>
      <c r="O168" s="237"/>
      <c r="P168" s="237"/>
      <c r="Q168" s="237"/>
      <c r="R168" s="237"/>
      <c r="S168" s="237"/>
      <c r="T168" s="237"/>
    </row>
    <row r="169" spans="1:20" s="236" customFormat="1" ht="15" customHeight="1">
      <c r="A169" s="241"/>
      <c r="B169" s="146"/>
      <c r="C169" s="139"/>
      <c r="D169" s="144"/>
      <c r="E169" s="139"/>
      <c r="F169" s="242"/>
      <c r="H169" s="237"/>
      <c r="I169" s="237"/>
      <c r="J169" s="237"/>
      <c r="K169" s="237"/>
      <c r="L169" s="237"/>
      <c r="M169" s="237"/>
      <c r="N169" s="237"/>
      <c r="O169" s="237"/>
      <c r="P169" s="237"/>
      <c r="Q169" s="237"/>
      <c r="R169" s="237"/>
      <c r="S169" s="237"/>
      <c r="T169" s="237"/>
    </row>
    <row r="170" spans="1:20" s="236" customFormat="1" ht="15" customHeight="1">
      <c r="A170" s="241"/>
      <c r="B170" s="146"/>
      <c r="C170" s="139"/>
      <c r="D170" s="144"/>
      <c r="E170" s="139"/>
      <c r="F170" s="242"/>
      <c r="H170" s="237"/>
      <c r="I170" s="237"/>
      <c r="J170" s="237"/>
      <c r="K170" s="237"/>
      <c r="L170" s="237"/>
      <c r="M170" s="237"/>
      <c r="N170" s="237"/>
      <c r="O170" s="237"/>
      <c r="P170" s="237"/>
      <c r="Q170" s="237"/>
      <c r="R170" s="237"/>
      <c r="S170" s="237"/>
      <c r="T170" s="237"/>
    </row>
    <row r="171" spans="1:20" s="236" customFormat="1" ht="15" customHeight="1">
      <c r="A171" s="241"/>
      <c r="B171" s="146"/>
      <c r="C171" s="139"/>
      <c r="D171" s="144"/>
      <c r="E171" s="139"/>
      <c r="F171" s="242"/>
      <c r="H171" s="237"/>
      <c r="I171" s="237"/>
      <c r="J171" s="237"/>
      <c r="K171" s="237"/>
      <c r="L171" s="237"/>
      <c r="M171" s="237"/>
      <c r="N171" s="237"/>
      <c r="O171" s="237"/>
      <c r="P171" s="237"/>
      <c r="Q171" s="237"/>
      <c r="R171" s="237"/>
      <c r="S171" s="237"/>
      <c r="T171" s="237"/>
    </row>
    <row r="172" spans="1:20" s="236" customFormat="1" ht="15" customHeight="1">
      <c r="A172" s="241"/>
      <c r="B172" s="146"/>
      <c r="C172" s="139"/>
      <c r="D172" s="144"/>
      <c r="E172" s="139"/>
      <c r="F172" s="242"/>
      <c r="H172" s="237"/>
      <c r="I172" s="237"/>
      <c r="J172" s="237"/>
      <c r="K172" s="237"/>
      <c r="L172" s="237"/>
      <c r="M172" s="237"/>
      <c r="N172" s="237"/>
      <c r="O172" s="237"/>
      <c r="P172" s="237"/>
      <c r="Q172" s="237"/>
      <c r="R172" s="237"/>
      <c r="S172" s="237"/>
      <c r="T172" s="237"/>
    </row>
    <row r="173" spans="1:20" s="236" customFormat="1" ht="15" customHeight="1">
      <c r="A173" s="241"/>
      <c r="B173" s="146"/>
      <c r="C173" s="139"/>
      <c r="D173" s="144"/>
      <c r="E173" s="139"/>
      <c r="F173" s="242"/>
      <c r="H173" s="237"/>
      <c r="I173" s="237"/>
      <c r="J173" s="237"/>
      <c r="K173" s="237"/>
      <c r="L173" s="237"/>
      <c r="M173" s="237"/>
      <c r="N173" s="237"/>
      <c r="O173" s="237"/>
      <c r="P173" s="237"/>
      <c r="Q173" s="237"/>
      <c r="R173" s="237"/>
      <c r="S173" s="237"/>
      <c r="T173" s="237"/>
    </row>
    <row r="174" spans="1:20" s="236" customFormat="1" ht="15" customHeight="1">
      <c r="A174" s="241"/>
      <c r="B174" s="146"/>
      <c r="C174" s="139"/>
      <c r="D174" s="144"/>
      <c r="E174" s="139"/>
      <c r="F174" s="242"/>
      <c r="H174" s="237"/>
      <c r="I174" s="237"/>
      <c r="J174" s="237"/>
      <c r="K174" s="237"/>
      <c r="L174" s="237"/>
      <c r="M174" s="237"/>
      <c r="N174" s="237"/>
      <c r="O174" s="237"/>
      <c r="P174" s="237"/>
      <c r="Q174" s="237"/>
      <c r="R174" s="237"/>
      <c r="S174" s="237"/>
      <c r="T174" s="237"/>
    </row>
    <row r="175" spans="1:20" s="236" customFormat="1" ht="15" customHeight="1">
      <c r="A175" s="241"/>
      <c r="B175" s="146"/>
      <c r="C175" s="139"/>
      <c r="D175" s="144"/>
      <c r="E175" s="139"/>
      <c r="F175" s="242"/>
      <c r="H175" s="237"/>
      <c r="I175" s="237"/>
      <c r="J175" s="237"/>
      <c r="K175" s="237"/>
      <c r="L175" s="237"/>
      <c r="M175" s="237"/>
      <c r="N175" s="237"/>
      <c r="O175" s="237"/>
      <c r="P175" s="237"/>
      <c r="Q175" s="237"/>
      <c r="R175" s="237"/>
      <c r="S175" s="237"/>
      <c r="T175" s="237"/>
    </row>
    <row r="176" spans="1:20" s="236" customFormat="1" ht="15" customHeight="1">
      <c r="A176" s="241"/>
      <c r="B176" s="146"/>
      <c r="C176" s="139"/>
      <c r="D176" s="144"/>
      <c r="E176" s="139"/>
      <c r="F176" s="242"/>
      <c r="H176" s="237"/>
      <c r="I176" s="237"/>
      <c r="J176" s="237"/>
      <c r="K176" s="237"/>
      <c r="L176" s="237"/>
      <c r="M176" s="237"/>
      <c r="N176" s="237"/>
      <c r="O176" s="237"/>
      <c r="P176" s="237"/>
      <c r="Q176" s="237"/>
      <c r="R176" s="237"/>
      <c r="S176" s="237"/>
      <c r="T176" s="237"/>
    </row>
    <row r="177" spans="1:20" s="236" customFormat="1" ht="15" customHeight="1">
      <c r="A177" s="241"/>
      <c r="B177" s="146"/>
      <c r="C177" s="139"/>
      <c r="D177" s="144"/>
      <c r="E177" s="139"/>
      <c r="F177" s="242"/>
      <c r="H177" s="237"/>
      <c r="I177" s="237"/>
      <c r="J177" s="237"/>
      <c r="K177" s="237"/>
      <c r="L177" s="237"/>
      <c r="M177" s="237"/>
      <c r="N177" s="237"/>
      <c r="O177" s="237"/>
      <c r="P177" s="237"/>
      <c r="Q177" s="237"/>
      <c r="R177" s="237"/>
      <c r="S177" s="237"/>
      <c r="T177" s="237"/>
    </row>
    <row r="178" spans="1:20" s="236" customFormat="1" ht="15" customHeight="1">
      <c r="A178" s="241"/>
      <c r="B178" s="146"/>
      <c r="C178" s="139"/>
      <c r="D178" s="144"/>
      <c r="E178" s="139"/>
      <c r="F178" s="242"/>
      <c r="H178" s="237"/>
      <c r="I178" s="237"/>
      <c r="J178" s="237"/>
      <c r="K178" s="237"/>
      <c r="L178" s="237"/>
      <c r="M178" s="237"/>
      <c r="N178" s="237"/>
      <c r="O178" s="237"/>
      <c r="P178" s="237"/>
      <c r="Q178" s="237"/>
      <c r="R178" s="237"/>
      <c r="S178" s="237"/>
      <c r="T178" s="237"/>
    </row>
    <row r="179" spans="1:20" s="236" customFormat="1" ht="15" customHeight="1">
      <c r="A179" s="241"/>
      <c r="B179" s="146"/>
      <c r="C179" s="139"/>
      <c r="D179" s="144"/>
      <c r="E179" s="139"/>
      <c r="F179" s="242"/>
      <c r="H179" s="237"/>
      <c r="I179" s="237"/>
      <c r="J179" s="237"/>
      <c r="K179" s="237"/>
      <c r="L179" s="237"/>
      <c r="M179" s="237"/>
      <c r="N179" s="237"/>
      <c r="O179" s="237"/>
      <c r="P179" s="237"/>
      <c r="Q179" s="237"/>
      <c r="R179" s="237"/>
      <c r="S179" s="237"/>
      <c r="T179" s="237"/>
    </row>
    <row r="180" spans="1:20" s="236" customFormat="1" ht="15" customHeight="1">
      <c r="A180" s="241"/>
      <c r="B180" s="146"/>
      <c r="C180" s="139"/>
      <c r="D180" s="144"/>
      <c r="E180" s="139"/>
      <c r="F180" s="242"/>
      <c r="H180" s="237"/>
      <c r="I180" s="237"/>
      <c r="J180" s="237"/>
      <c r="K180" s="237"/>
      <c r="L180" s="237"/>
      <c r="M180" s="237"/>
      <c r="N180" s="237"/>
      <c r="O180" s="237"/>
      <c r="P180" s="237"/>
      <c r="Q180" s="237"/>
      <c r="R180" s="237"/>
      <c r="S180" s="237"/>
      <c r="T180" s="237"/>
    </row>
    <row r="181" spans="1:20" s="236" customFormat="1" ht="15" customHeight="1">
      <c r="A181" s="241"/>
      <c r="B181" s="146"/>
      <c r="C181" s="139"/>
      <c r="D181" s="144"/>
      <c r="E181" s="139"/>
      <c r="F181" s="242"/>
      <c r="H181" s="237"/>
      <c r="I181" s="237"/>
      <c r="J181" s="237"/>
      <c r="K181" s="237"/>
      <c r="L181" s="237"/>
      <c r="M181" s="237"/>
      <c r="N181" s="237"/>
      <c r="O181" s="237"/>
      <c r="P181" s="237"/>
      <c r="Q181" s="237"/>
      <c r="R181" s="237"/>
      <c r="S181" s="237"/>
      <c r="T181" s="237"/>
    </row>
    <row r="182" spans="1:20" s="236" customFormat="1" ht="15" customHeight="1">
      <c r="A182" s="241"/>
      <c r="B182" s="146"/>
      <c r="C182" s="139"/>
      <c r="D182" s="144"/>
      <c r="E182" s="139"/>
      <c r="F182" s="242"/>
      <c r="H182" s="237"/>
      <c r="I182" s="237"/>
      <c r="J182" s="237"/>
      <c r="K182" s="237"/>
      <c r="L182" s="237"/>
      <c r="M182" s="237"/>
      <c r="N182" s="237"/>
      <c r="O182" s="237"/>
      <c r="P182" s="237"/>
      <c r="Q182" s="237"/>
      <c r="R182" s="237"/>
      <c r="S182" s="237"/>
      <c r="T182" s="237"/>
    </row>
    <row r="183" spans="1:20" s="236" customFormat="1" ht="15" customHeight="1">
      <c r="A183" s="241"/>
      <c r="B183" s="146"/>
      <c r="C183" s="139"/>
      <c r="D183" s="144"/>
      <c r="E183" s="139"/>
      <c r="F183" s="242"/>
      <c r="H183" s="237"/>
      <c r="I183" s="237"/>
      <c r="J183" s="237"/>
      <c r="K183" s="237"/>
      <c r="L183" s="237"/>
      <c r="M183" s="237"/>
      <c r="N183" s="237"/>
      <c r="O183" s="237"/>
      <c r="P183" s="237"/>
      <c r="Q183" s="237"/>
      <c r="R183" s="237"/>
      <c r="S183" s="237"/>
      <c r="T183" s="237"/>
    </row>
    <row r="184" spans="1:20" s="236" customFormat="1" ht="15" customHeight="1">
      <c r="A184" s="241"/>
      <c r="B184" s="146"/>
      <c r="C184" s="139"/>
      <c r="D184" s="144"/>
      <c r="E184" s="139"/>
      <c r="F184" s="242"/>
      <c r="H184" s="237"/>
      <c r="I184" s="237"/>
      <c r="J184" s="237"/>
      <c r="K184" s="237"/>
      <c r="L184" s="237"/>
      <c r="M184" s="237"/>
      <c r="N184" s="237"/>
      <c r="O184" s="237"/>
      <c r="P184" s="237"/>
      <c r="Q184" s="237"/>
      <c r="R184" s="237"/>
      <c r="S184" s="237"/>
      <c r="T184" s="237"/>
    </row>
    <row r="185" spans="1:20" s="236" customFormat="1" ht="15" customHeight="1">
      <c r="A185" s="241"/>
      <c r="B185" s="146"/>
      <c r="C185" s="139"/>
      <c r="D185" s="144"/>
      <c r="E185" s="139"/>
      <c r="F185" s="242"/>
      <c r="H185" s="237"/>
      <c r="I185" s="237"/>
      <c r="J185" s="237"/>
      <c r="K185" s="237"/>
      <c r="L185" s="237"/>
      <c r="M185" s="237"/>
      <c r="N185" s="237"/>
      <c r="O185" s="237"/>
      <c r="P185" s="237"/>
      <c r="Q185" s="237"/>
      <c r="R185" s="237"/>
      <c r="S185" s="237"/>
      <c r="T185" s="237"/>
    </row>
    <row r="186" spans="1:20" s="236" customFormat="1" ht="15" customHeight="1">
      <c r="A186" s="241"/>
      <c r="B186" s="146"/>
      <c r="C186" s="139"/>
      <c r="D186" s="144"/>
      <c r="E186" s="139"/>
      <c r="F186" s="242"/>
      <c r="H186" s="237"/>
      <c r="I186" s="237"/>
      <c r="J186" s="237"/>
      <c r="K186" s="237"/>
      <c r="L186" s="237"/>
      <c r="M186" s="237"/>
      <c r="N186" s="237"/>
      <c r="O186" s="237"/>
      <c r="P186" s="237"/>
      <c r="Q186" s="237"/>
      <c r="R186" s="237"/>
      <c r="S186" s="237"/>
      <c r="T186" s="237"/>
    </row>
    <row r="187" spans="1:20" s="236" customFormat="1" ht="15" customHeight="1">
      <c r="A187" s="241"/>
      <c r="B187" s="146"/>
      <c r="C187" s="139"/>
      <c r="D187" s="144"/>
      <c r="E187" s="139"/>
      <c r="F187" s="242"/>
      <c r="H187" s="237"/>
      <c r="I187" s="237"/>
      <c r="J187" s="237"/>
      <c r="K187" s="237"/>
      <c r="L187" s="237"/>
      <c r="M187" s="237"/>
      <c r="N187" s="237"/>
      <c r="O187" s="237"/>
      <c r="P187" s="237"/>
      <c r="Q187" s="237"/>
      <c r="R187" s="237"/>
      <c r="S187" s="237"/>
      <c r="T187" s="237"/>
    </row>
    <row r="188" spans="1:20" s="236" customFormat="1" ht="15" customHeight="1">
      <c r="A188" s="241"/>
      <c r="B188" s="146"/>
      <c r="C188" s="139"/>
      <c r="D188" s="144"/>
      <c r="E188" s="139"/>
      <c r="F188" s="242"/>
      <c r="H188" s="237"/>
      <c r="I188" s="237"/>
      <c r="J188" s="237"/>
      <c r="K188" s="237"/>
      <c r="L188" s="237"/>
      <c r="M188" s="237"/>
      <c r="N188" s="237"/>
      <c r="O188" s="237"/>
      <c r="P188" s="237"/>
      <c r="Q188" s="237"/>
      <c r="R188" s="237"/>
      <c r="S188" s="237"/>
      <c r="T188" s="237"/>
    </row>
    <row r="189" spans="1:20" s="236" customFormat="1" ht="15" customHeight="1">
      <c r="A189" s="241"/>
      <c r="B189" s="146"/>
      <c r="C189" s="139"/>
      <c r="D189" s="144"/>
      <c r="E189" s="139"/>
      <c r="F189" s="242"/>
      <c r="H189" s="237"/>
      <c r="I189" s="237"/>
      <c r="J189" s="237"/>
      <c r="K189" s="237"/>
      <c r="L189" s="237"/>
      <c r="M189" s="237"/>
      <c r="N189" s="237"/>
      <c r="O189" s="237"/>
      <c r="P189" s="237"/>
      <c r="Q189" s="237"/>
      <c r="R189" s="237"/>
      <c r="S189" s="237"/>
      <c r="T189" s="237"/>
    </row>
    <row r="190" spans="1:20" s="236" customFormat="1" ht="15" customHeight="1">
      <c r="A190" s="241"/>
      <c r="B190" s="146"/>
      <c r="C190" s="139"/>
      <c r="D190" s="144"/>
      <c r="E190" s="139"/>
      <c r="F190" s="242"/>
      <c r="H190" s="237"/>
      <c r="I190" s="237"/>
      <c r="J190" s="237"/>
      <c r="K190" s="237"/>
      <c r="L190" s="237"/>
      <c r="M190" s="237"/>
      <c r="N190" s="237"/>
      <c r="O190" s="237"/>
      <c r="P190" s="237"/>
      <c r="Q190" s="237"/>
      <c r="R190" s="237"/>
      <c r="S190" s="237"/>
      <c r="T190" s="237"/>
    </row>
    <row r="191" spans="1:20" s="236" customFormat="1" ht="15" customHeight="1">
      <c r="A191" s="241"/>
      <c r="B191" s="146"/>
      <c r="C191" s="139"/>
      <c r="D191" s="144"/>
      <c r="E191" s="139"/>
      <c r="F191" s="242"/>
      <c r="H191" s="237"/>
      <c r="I191" s="237"/>
      <c r="J191" s="237"/>
      <c r="K191" s="237"/>
      <c r="L191" s="237"/>
      <c r="M191" s="237"/>
      <c r="N191" s="237"/>
      <c r="O191" s="237"/>
      <c r="P191" s="237"/>
      <c r="Q191" s="237"/>
      <c r="R191" s="237"/>
      <c r="S191" s="237"/>
      <c r="T191" s="237"/>
    </row>
    <row r="192" spans="1:20" s="236" customFormat="1" ht="15" customHeight="1">
      <c r="A192" s="241"/>
      <c r="B192" s="146"/>
      <c r="C192" s="139"/>
      <c r="D192" s="144"/>
      <c r="E192" s="139"/>
      <c r="F192" s="242"/>
      <c r="H192" s="237"/>
      <c r="I192" s="237"/>
      <c r="J192" s="237"/>
      <c r="K192" s="237"/>
      <c r="L192" s="237"/>
      <c r="M192" s="237"/>
      <c r="N192" s="237"/>
      <c r="O192" s="237"/>
      <c r="P192" s="237"/>
      <c r="Q192" s="237"/>
      <c r="R192" s="237"/>
      <c r="S192" s="237"/>
      <c r="T192" s="237"/>
    </row>
    <row r="193" spans="1:20" s="236" customFormat="1" ht="15" customHeight="1">
      <c r="A193" s="241"/>
      <c r="B193" s="146"/>
      <c r="C193" s="139"/>
      <c r="D193" s="144"/>
      <c r="E193" s="139"/>
      <c r="F193" s="242"/>
      <c r="H193" s="237"/>
      <c r="I193" s="237"/>
      <c r="J193" s="237"/>
      <c r="K193" s="237"/>
      <c r="L193" s="237"/>
      <c r="M193" s="237"/>
      <c r="N193" s="237"/>
      <c r="O193" s="237"/>
      <c r="P193" s="237"/>
      <c r="Q193" s="237"/>
      <c r="R193" s="237"/>
      <c r="S193" s="237"/>
      <c r="T193" s="237"/>
    </row>
    <row r="194" spans="1:20" s="236" customFormat="1" ht="15" customHeight="1">
      <c r="A194" s="241"/>
      <c r="B194" s="146"/>
      <c r="C194" s="139"/>
      <c r="D194" s="144"/>
      <c r="E194" s="139"/>
      <c r="F194" s="242"/>
      <c r="H194" s="237"/>
      <c r="I194" s="237"/>
      <c r="J194" s="237"/>
      <c r="K194" s="237"/>
      <c r="L194" s="237"/>
      <c r="M194" s="237"/>
      <c r="N194" s="237"/>
      <c r="O194" s="237"/>
      <c r="P194" s="237"/>
      <c r="Q194" s="237"/>
      <c r="R194" s="237"/>
      <c r="S194" s="237"/>
      <c r="T194" s="237"/>
    </row>
    <row r="195" spans="1:20" s="236" customFormat="1" ht="15" customHeight="1">
      <c r="A195" s="241"/>
      <c r="B195" s="146"/>
      <c r="C195" s="139"/>
      <c r="D195" s="144"/>
      <c r="E195" s="139"/>
      <c r="F195" s="242"/>
      <c r="H195" s="237"/>
      <c r="I195" s="237"/>
      <c r="J195" s="237"/>
      <c r="K195" s="237"/>
      <c r="L195" s="237"/>
      <c r="M195" s="237"/>
      <c r="N195" s="237"/>
      <c r="O195" s="237"/>
      <c r="P195" s="237"/>
      <c r="Q195" s="237"/>
      <c r="R195" s="237"/>
      <c r="S195" s="237"/>
      <c r="T195" s="237"/>
    </row>
    <row r="196" spans="1:20" s="236" customFormat="1" ht="15" customHeight="1">
      <c r="A196" s="241"/>
      <c r="B196" s="146"/>
      <c r="C196" s="139"/>
      <c r="D196" s="144"/>
      <c r="E196" s="139"/>
      <c r="F196" s="242"/>
      <c r="H196" s="237"/>
      <c r="I196" s="237"/>
      <c r="J196" s="237"/>
      <c r="K196" s="237"/>
      <c r="L196" s="237"/>
      <c r="M196" s="237"/>
      <c r="N196" s="237"/>
      <c r="O196" s="237"/>
      <c r="P196" s="237"/>
      <c r="Q196" s="237"/>
      <c r="R196" s="237"/>
      <c r="S196" s="237"/>
      <c r="T196" s="237"/>
    </row>
    <row r="197" spans="1:20" s="236" customFormat="1" ht="15" customHeight="1">
      <c r="A197" s="241"/>
      <c r="B197" s="146"/>
      <c r="C197" s="139"/>
      <c r="D197" s="144"/>
      <c r="E197" s="139"/>
      <c r="F197" s="242"/>
      <c r="H197" s="237"/>
      <c r="I197" s="237"/>
      <c r="J197" s="237"/>
      <c r="K197" s="237"/>
      <c r="L197" s="237"/>
      <c r="M197" s="237"/>
      <c r="N197" s="237"/>
      <c r="O197" s="237"/>
      <c r="P197" s="237"/>
      <c r="Q197" s="237"/>
      <c r="R197" s="237"/>
      <c r="S197" s="237"/>
      <c r="T197" s="237"/>
    </row>
    <row r="198" spans="1:20" s="236" customFormat="1" ht="15" customHeight="1">
      <c r="A198" s="241"/>
      <c r="B198" s="146"/>
      <c r="C198" s="139"/>
      <c r="D198" s="144"/>
      <c r="E198" s="139"/>
      <c r="F198" s="242"/>
      <c r="H198" s="237"/>
      <c r="I198" s="237"/>
      <c r="J198" s="237"/>
      <c r="K198" s="237"/>
      <c r="L198" s="237"/>
      <c r="M198" s="237"/>
      <c r="N198" s="237"/>
      <c r="O198" s="237"/>
      <c r="P198" s="237"/>
      <c r="Q198" s="237"/>
      <c r="R198" s="237"/>
      <c r="S198" s="237"/>
      <c r="T198" s="237"/>
    </row>
    <row r="199" spans="1:20" s="236" customFormat="1" ht="15" customHeight="1">
      <c r="A199" s="241"/>
      <c r="B199" s="146"/>
      <c r="C199" s="139"/>
      <c r="D199" s="144"/>
      <c r="E199" s="139"/>
      <c r="F199" s="242"/>
      <c r="H199" s="237"/>
      <c r="I199" s="237"/>
      <c r="J199" s="237"/>
      <c r="K199" s="237"/>
      <c r="L199" s="237"/>
      <c r="M199" s="237"/>
      <c r="N199" s="237"/>
      <c r="O199" s="237"/>
      <c r="P199" s="237"/>
      <c r="Q199" s="237"/>
      <c r="R199" s="237"/>
      <c r="S199" s="237"/>
      <c r="T199" s="237"/>
    </row>
    <row r="200" spans="1:20" s="236" customFormat="1" ht="15" customHeight="1">
      <c r="A200" s="241"/>
      <c r="B200" s="146"/>
      <c r="C200" s="139"/>
      <c r="D200" s="144"/>
      <c r="E200" s="139"/>
      <c r="F200" s="242"/>
      <c r="H200" s="237"/>
      <c r="I200" s="237"/>
      <c r="J200" s="237"/>
      <c r="K200" s="237"/>
      <c r="L200" s="237"/>
      <c r="M200" s="237"/>
      <c r="N200" s="237"/>
      <c r="O200" s="237"/>
      <c r="P200" s="237"/>
      <c r="Q200" s="237"/>
      <c r="R200" s="237"/>
      <c r="S200" s="237"/>
      <c r="T200" s="237"/>
    </row>
    <row r="201" spans="1:20" s="236" customFormat="1" ht="15" customHeight="1">
      <c r="A201" s="241"/>
      <c r="B201" s="146"/>
      <c r="C201" s="139"/>
      <c r="D201" s="144"/>
      <c r="E201" s="139"/>
      <c r="F201" s="242"/>
      <c r="H201" s="237"/>
      <c r="I201" s="237"/>
      <c r="J201" s="237"/>
      <c r="K201" s="237"/>
      <c r="L201" s="237"/>
      <c r="M201" s="237"/>
      <c r="N201" s="237"/>
      <c r="O201" s="237"/>
      <c r="P201" s="237"/>
      <c r="Q201" s="237"/>
      <c r="R201" s="237"/>
      <c r="S201" s="237"/>
      <c r="T201" s="237"/>
    </row>
    <row r="202" spans="1:20" s="236" customFormat="1" ht="15" customHeight="1">
      <c r="A202" s="241"/>
      <c r="B202" s="146"/>
      <c r="C202" s="139"/>
      <c r="D202" s="144"/>
      <c r="E202" s="139"/>
      <c r="F202" s="242"/>
      <c r="H202" s="237"/>
      <c r="I202" s="237"/>
      <c r="J202" s="237"/>
      <c r="K202" s="237"/>
      <c r="L202" s="237"/>
      <c r="M202" s="237"/>
      <c r="N202" s="237"/>
      <c r="O202" s="237"/>
      <c r="P202" s="237"/>
      <c r="Q202" s="237"/>
      <c r="R202" s="237"/>
      <c r="S202" s="237"/>
      <c r="T202" s="237"/>
    </row>
    <row r="203" spans="1:20" s="236" customFormat="1" ht="15" customHeight="1">
      <c r="A203" s="241"/>
      <c r="B203" s="146"/>
      <c r="C203" s="139"/>
      <c r="D203" s="144"/>
      <c r="E203" s="139"/>
      <c r="F203" s="242"/>
      <c r="H203" s="237"/>
      <c r="I203" s="237"/>
      <c r="J203" s="237"/>
      <c r="K203" s="237"/>
      <c r="L203" s="237"/>
      <c r="M203" s="237"/>
      <c r="N203" s="237"/>
      <c r="O203" s="237"/>
      <c r="P203" s="237"/>
      <c r="Q203" s="237"/>
      <c r="R203" s="237"/>
      <c r="S203" s="237"/>
      <c r="T203" s="237"/>
    </row>
    <row r="204" spans="1:20" s="236" customFormat="1" ht="15" customHeight="1">
      <c r="A204" s="241"/>
      <c r="B204" s="146"/>
      <c r="C204" s="139"/>
      <c r="D204" s="144"/>
      <c r="E204" s="139"/>
      <c r="F204" s="242"/>
      <c r="H204" s="237"/>
      <c r="I204" s="237"/>
      <c r="J204" s="237"/>
      <c r="K204" s="237"/>
      <c r="L204" s="237"/>
      <c r="M204" s="237"/>
      <c r="N204" s="237"/>
      <c r="O204" s="237"/>
      <c r="P204" s="237"/>
      <c r="Q204" s="237"/>
      <c r="R204" s="237"/>
      <c r="S204" s="237"/>
      <c r="T204" s="237"/>
    </row>
    <row r="205" spans="1:20" s="236" customFormat="1" ht="15" customHeight="1">
      <c r="A205" s="241"/>
      <c r="B205" s="146"/>
      <c r="C205" s="139"/>
      <c r="D205" s="144"/>
      <c r="E205" s="139"/>
      <c r="F205" s="242"/>
      <c r="H205" s="237"/>
      <c r="I205" s="237"/>
      <c r="J205" s="237"/>
      <c r="K205" s="237"/>
      <c r="L205" s="237"/>
      <c r="M205" s="237"/>
      <c r="N205" s="237"/>
      <c r="O205" s="237"/>
      <c r="P205" s="237"/>
      <c r="Q205" s="237"/>
      <c r="R205" s="237"/>
      <c r="S205" s="237"/>
      <c r="T205" s="237"/>
    </row>
    <row r="206" spans="1:20" s="236" customFormat="1" ht="15" customHeight="1">
      <c r="A206" s="241"/>
      <c r="B206" s="146"/>
      <c r="C206" s="139"/>
      <c r="D206" s="144"/>
      <c r="E206" s="139"/>
      <c r="F206" s="242"/>
      <c r="H206" s="237"/>
      <c r="I206" s="237"/>
      <c r="J206" s="237"/>
      <c r="K206" s="237"/>
      <c r="L206" s="237"/>
      <c r="M206" s="237"/>
      <c r="N206" s="237"/>
      <c r="O206" s="237"/>
      <c r="P206" s="237"/>
      <c r="Q206" s="237"/>
      <c r="R206" s="237"/>
      <c r="S206" s="237"/>
      <c r="T206" s="237"/>
    </row>
    <row r="207" spans="1:20" s="236" customFormat="1" ht="15" customHeight="1">
      <c r="A207" s="241"/>
      <c r="B207" s="146"/>
      <c r="C207" s="139"/>
      <c r="D207" s="144"/>
      <c r="E207" s="139"/>
      <c r="F207" s="242"/>
      <c r="H207" s="237"/>
      <c r="I207" s="237"/>
      <c r="J207" s="237"/>
      <c r="K207" s="237"/>
      <c r="L207" s="237"/>
      <c r="M207" s="237"/>
      <c r="N207" s="237"/>
      <c r="O207" s="237"/>
      <c r="P207" s="237"/>
      <c r="Q207" s="237"/>
      <c r="R207" s="237"/>
      <c r="S207" s="237"/>
      <c r="T207" s="237"/>
    </row>
    <row r="208" spans="1:20" s="236" customFormat="1" ht="15" customHeight="1">
      <c r="A208" s="241"/>
      <c r="B208" s="146"/>
      <c r="C208" s="139"/>
      <c r="D208" s="144"/>
      <c r="E208" s="139"/>
      <c r="F208" s="242"/>
      <c r="H208" s="237"/>
      <c r="I208" s="237"/>
      <c r="J208" s="237"/>
      <c r="K208" s="237"/>
      <c r="L208" s="237"/>
      <c r="M208" s="237"/>
      <c r="N208" s="237"/>
      <c r="O208" s="237"/>
      <c r="P208" s="237"/>
      <c r="Q208" s="237"/>
      <c r="R208" s="237"/>
      <c r="S208" s="237"/>
      <c r="T208" s="237"/>
    </row>
    <row r="209" spans="1:20" s="236" customFormat="1" ht="15" customHeight="1">
      <c r="A209" s="241"/>
      <c r="B209" s="146"/>
      <c r="C209" s="139"/>
      <c r="D209" s="144"/>
      <c r="E209" s="139"/>
      <c r="F209" s="242"/>
      <c r="H209" s="237"/>
      <c r="I209" s="237"/>
      <c r="J209" s="237"/>
      <c r="K209" s="237"/>
      <c r="L209" s="237"/>
      <c r="M209" s="237"/>
      <c r="N209" s="237"/>
      <c r="O209" s="237"/>
      <c r="P209" s="237"/>
      <c r="Q209" s="237"/>
      <c r="R209" s="237"/>
      <c r="S209" s="237"/>
      <c r="T209" s="237"/>
    </row>
    <row r="210" spans="1:20" s="236" customFormat="1" ht="15" customHeight="1">
      <c r="A210" s="241"/>
      <c r="B210" s="146"/>
      <c r="C210" s="139"/>
      <c r="D210" s="144"/>
      <c r="E210" s="139"/>
      <c r="F210" s="242"/>
      <c r="H210" s="237"/>
      <c r="I210" s="237"/>
      <c r="J210" s="237"/>
      <c r="K210" s="237"/>
      <c r="L210" s="237"/>
      <c r="M210" s="237"/>
      <c r="N210" s="237"/>
      <c r="O210" s="237"/>
      <c r="P210" s="237"/>
      <c r="Q210" s="237"/>
      <c r="R210" s="237"/>
      <c r="S210" s="237"/>
      <c r="T210" s="237"/>
    </row>
    <row r="211" spans="1:20" s="236" customFormat="1" ht="15" customHeight="1">
      <c r="A211" s="241"/>
      <c r="B211" s="146"/>
      <c r="C211" s="139"/>
      <c r="D211" s="144"/>
      <c r="E211" s="139"/>
      <c r="F211" s="242"/>
      <c r="H211" s="237"/>
      <c r="I211" s="237"/>
      <c r="J211" s="237"/>
      <c r="K211" s="237"/>
      <c r="L211" s="237"/>
      <c r="M211" s="237"/>
      <c r="N211" s="237"/>
      <c r="O211" s="237"/>
      <c r="P211" s="237"/>
      <c r="Q211" s="237"/>
      <c r="R211" s="237"/>
      <c r="S211" s="237"/>
      <c r="T211" s="237"/>
    </row>
    <row r="212" spans="1:20" s="236" customFormat="1" ht="15" customHeight="1">
      <c r="A212" s="241"/>
      <c r="B212" s="146"/>
      <c r="C212" s="139"/>
      <c r="D212" s="144"/>
      <c r="E212" s="139"/>
      <c r="F212" s="242"/>
      <c r="H212" s="237"/>
      <c r="I212" s="237"/>
      <c r="J212" s="237"/>
      <c r="K212" s="237"/>
      <c r="L212" s="237"/>
      <c r="M212" s="237"/>
      <c r="N212" s="237"/>
      <c r="O212" s="237"/>
      <c r="P212" s="237"/>
      <c r="Q212" s="237"/>
      <c r="R212" s="237"/>
      <c r="S212" s="237"/>
      <c r="T212" s="237"/>
    </row>
    <row r="213" spans="1:20" s="236" customFormat="1" ht="15" customHeight="1">
      <c r="A213" s="241"/>
      <c r="B213" s="146"/>
      <c r="C213" s="139"/>
      <c r="D213" s="144"/>
      <c r="E213" s="139"/>
      <c r="F213" s="242"/>
      <c r="H213" s="237"/>
      <c r="I213" s="237"/>
      <c r="J213" s="237"/>
      <c r="K213" s="237"/>
      <c r="L213" s="237"/>
      <c r="M213" s="237"/>
      <c r="N213" s="237"/>
      <c r="O213" s="237"/>
      <c r="P213" s="237"/>
      <c r="Q213" s="237"/>
      <c r="R213" s="237"/>
      <c r="S213" s="237"/>
      <c r="T213" s="237"/>
    </row>
    <row r="214" spans="1:20" s="236" customFormat="1" ht="15" customHeight="1">
      <c r="A214" s="241"/>
      <c r="B214" s="146"/>
      <c r="C214" s="139"/>
      <c r="D214" s="144"/>
      <c r="E214" s="139"/>
      <c r="F214" s="242"/>
      <c r="H214" s="237"/>
      <c r="I214" s="237"/>
      <c r="J214" s="237"/>
      <c r="K214" s="237"/>
      <c r="L214" s="237"/>
      <c r="M214" s="237"/>
      <c r="N214" s="237"/>
      <c r="O214" s="237"/>
      <c r="P214" s="237"/>
      <c r="Q214" s="237"/>
      <c r="R214" s="237"/>
      <c r="S214" s="237"/>
      <c r="T214" s="237"/>
    </row>
    <row r="215" spans="1:20" s="236" customFormat="1" ht="15" customHeight="1">
      <c r="A215" s="241"/>
      <c r="B215" s="146"/>
      <c r="C215" s="139"/>
      <c r="D215" s="144"/>
      <c r="E215" s="139"/>
      <c r="F215" s="242"/>
      <c r="H215" s="237"/>
      <c r="I215" s="237"/>
      <c r="J215" s="237"/>
      <c r="K215" s="237"/>
      <c r="L215" s="237"/>
      <c r="M215" s="237"/>
      <c r="N215" s="237"/>
      <c r="O215" s="237"/>
      <c r="P215" s="237"/>
      <c r="Q215" s="237"/>
      <c r="R215" s="237"/>
      <c r="S215" s="237"/>
      <c r="T215" s="237"/>
    </row>
    <row r="216" spans="1:20" s="236" customFormat="1" ht="15" customHeight="1">
      <c r="A216" s="241"/>
      <c r="B216" s="146"/>
      <c r="C216" s="139"/>
      <c r="D216" s="144"/>
      <c r="E216" s="139"/>
      <c r="F216" s="242"/>
      <c r="H216" s="237"/>
      <c r="I216" s="237"/>
      <c r="J216" s="237"/>
      <c r="K216" s="237"/>
      <c r="L216" s="237"/>
      <c r="M216" s="237"/>
      <c r="N216" s="237"/>
      <c r="O216" s="237"/>
      <c r="P216" s="237"/>
      <c r="Q216" s="237"/>
      <c r="R216" s="237"/>
      <c r="S216" s="237"/>
      <c r="T216" s="237"/>
    </row>
    <row r="217" spans="1:20" s="236" customFormat="1" ht="15" customHeight="1">
      <c r="A217" s="241"/>
      <c r="B217" s="146"/>
      <c r="C217" s="139"/>
      <c r="D217" s="144"/>
      <c r="E217" s="139"/>
      <c r="F217" s="242"/>
      <c r="H217" s="237"/>
      <c r="I217" s="237"/>
      <c r="J217" s="237"/>
      <c r="K217" s="237"/>
      <c r="L217" s="237"/>
      <c r="M217" s="237"/>
      <c r="N217" s="237"/>
      <c r="O217" s="237"/>
      <c r="P217" s="237"/>
      <c r="Q217" s="237"/>
      <c r="R217" s="237"/>
      <c r="S217" s="237"/>
      <c r="T217" s="237"/>
    </row>
    <row r="218" spans="1:20" s="236" customFormat="1" ht="15" customHeight="1">
      <c r="A218" s="241"/>
      <c r="B218" s="146"/>
      <c r="C218" s="139"/>
      <c r="D218" s="144"/>
      <c r="E218" s="139"/>
      <c r="F218" s="242"/>
      <c r="H218" s="237"/>
      <c r="I218" s="237"/>
      <c r="J218" s="237"/>
      <c r="K218" s="237"/>
      <c r="L218" s="237"/>
      <c r="M218" s="237"/>
      <c r="N218" s="237"/>
      <c r="O218" s="237"/>
      <c r="P218" s="237"/>
      <c r="Q218" s="237"/>
      <c r="R218" s="237"/>
      <c r="S218" s="237"/>
      <c r="T218" s="237"/>
    </row>
    <row r="219" spans="1:20" s="236" customFormat="1" ht="15" customHeight="1">
      <c r="A219" s="241"/>
      <c r="B219" s="146"/>
      <c r="C219" s="139"/>
      <c r="D219" s="144"/>
      <c r="E219" s="139"/>
      <c r="F219" s="242"/>
      <c r="H219" s="237"/>
      <c r="I219" s="237"/>
      <c r="J219" s="237"/>
      <c r="K219" s="237"/>
      <c r="L219" s="237"/>
      <c r="M219" s="237"/>
      <c r="N219" s="237"/>
      <c r="O219" s="237"/>
      <c r="P219" s="237"/>
      <c r="Q219" s="237"/>
      <c r="R219" s="237"/>
      <c r="S219" s="237"/>
      <c r="T219" s="237"/>
    </row>
    <row r="220" spans="1:20" s="236" customFormat="1" ht="15" customHeight="1">
      <c r="A220" s="241"/>
      <c r="B220" s="146"/>
      <c r="C220" s="139"/>
      <c r="D220" s="144"/>
      <c r="E220" s="139"/>
      <c r="F220" s="242"/>
      <c r="H220" s="237"/>
      <c r="I220" s="237"/>
      <c r="J220" s="237"/>
      <c r="K220" s="237"/>
      <c r="L220" s="237"/>
      <c r="M220" s="237"/>
      <c r="N220" s="237"/>
      <c r="O220" s="237"/>
      <c r="P220" s="237"/>
      <c r="Q220" s="237"/>
      <c r="R220" s="237"/>
      <c r="S220" s="237"/>
      <c r="T220" s="237"/>
    </row>
    <row r="221" spans="1:20" s="236" customFormat="1" ht="15" customHeight="1">
      <c r="A221" s="241"/>
      <c r="B221" s="146"/>
      <c r="C221" s="139"/>
      <c r="D221" s="144"/>
      <c r="E221" s="139"/>
      <c r="F221" s="242"/>
      <c r="H221" s="237"/>
      <c r="I221" s="237"/>
      <c r="J221" s="237"/>
      <c r="K221" s="237"/>
      <c r="L221" s="237"/>
      <c r="M221" s="237"/>
      <c r="N221" s="237"/>
      <c r="O221" s="237"/>
      <c r="P221" s="237"/>
      <c r="Q221" s="237"/>
      <c r="R221" s="237"/>
      <c r="S221" s="237"/>
      <c r="T221" s="237"/>
    </row>
    <row r="222" spans="1:20" s="236" customFormat="1" ht="15" customHeight="1">
      <c r="A222" s="241"/>
      <c r="B222" s="146"/>
      <c r="C222" s="139"/>
      <c r="D222" s="144"/>
      <c r="E222" s="139"/>
      <c r="F222" s="242"/>
      <c r="H222" s="237"/>
      <c r="I222" s="237"/>
      <c r="J222" s="237"/>
      <c r="K222" s="237"/>
      <c r="L222" s="237"/>
      <c r="M222" s="237"/>
      <c r="N222" s="237"/>
      <c r="O222" s="237"/>
      <c r="P222" s="237"/>
      <c r="Q222" s="237"/>
      <c r="R222" s="237"/>
      <c r="S222" s="237"/>
      <c r="T222" s="237"/>
    </row>
    <row r="223" spans="1:20" s="236" customFormat="1" ht="15" customHeight="1">
      <c r="A223" s="241"/>
      <c r="B223" s="146"/>
      <c r="C223" s="139"/>
      <c r="D223" s="144"/>
      <c r="E223" s="139"/>
      <c r="F223" s="242"/>
      <c r="H223" s="237"/>
      <c r="I223" s="237"/>
      <c r="J223" s="237"/>
      <c r="K223" s="237"/>
      <c r="L223" s="237"/>
      <c r="M223" s="237"/>
      <c r="N223" s="237"/>
      <c r="O223" s="237"/>
      <c r="P223" s="237"/>
      <c r="Q223" s="237"/>
      <c r="R223" s="237"/>
      <c r="S223" s="237"/>
      <c r="T223" s="237"/>
    </row>
    <row r="224" spans="1:20" s="236" customFormat="1" ht="15" customHeight="1">
      <c r="A224" s="241"/>
      <c r="B224" s="146"/>
      <c r="C224" s="139"/>
      <c r="D224" s="144"/>
      <c r="E224" s="139"/>
      <c r="F224" s="242"/>
      <c r="H224" s="237"/>
      <c r="I224" s="237"/>
      <c r="J224" s="237"/>
      <c r="K224" s="237"/>
      <c r="L224" s="237"/>
      <c r="M224" s="237"/>
      <c r="N224" s="237"/>
      <c r="O224" s="237"/>
      <c r="P224" s="237"/>
      <c r="Q224" s="237"/>
      <c r="R224" s="237"/>
      <c r="S224" s="237"/>
      <c r="T224" s="237"/>
    </row>
    <row r="225" spans="1:20" s="236" customFormat="1" ht="15" customHeight="1">
      <c r="A225" s="241"/>
      <c r="B225" s="146"/>
      <c r="C225" s="139"/>
      <c r="D225" s="144"/>
      <c r="E225" s="139"/>
      <c r="F225" s="242"/>
      <c r="H225" s="237"/>
      <c r="I225" s="237"/>
      <c r="J225" s="237"/>
      <c r="K225" s="237"/>
      <c r="L225" s="237"/>
      <c r="M225" s="237"/>
      <c r="N225" s="237"/>
      <c r="O225" s="237"/>
      <c r="P225" s="237"/>
      <c r="Q225" s="237"/>
      <c r="R225" s="237"/>
      <c r="S225" s="237"/>
      <c r="T225" s="237"/>
    </row>
    <row r="226" spans="1:20" s="236" customFormat="1" ht="15" customHeight="1">
      <c r="A226" s="241"/>
      <c r="B226" s="146"/>
      <c r="C226" s="139"/>
      <c r="D226" s="144"/>
      <c r="E226" s="139"/>
      <c r="F226" s="242"/>
      <c r="H226" s="237"/>
      <c r="I226" s="237"/>
      <c r="J226" s="237"/>
      <c r="K226" s="237"/>
      <c r="L226" s="237"/>
      <c r="M226" s="237"/>
      <c r="N226" s="237"/>
      <c r="O226" s="237"/>
      <c r="P226" s="237"/>
      <c r="Q226" s="237"/>
      <c r="R226" s="237"/>
      <c r="S226" s="237"/>
      <c r="T226" s="237"/>
    </row>
    <row r="227" spans="1:20" s="236" customFormat="1" ht="15" customHeight="1">
      <c r="A227" s="241"/>
      <c r="B227" s="146"/>
      <c r="C227" s="139"/>
      <c r="D227" s="144"/>
      <c r="E227" s="139"/>
      <c r="F227" s="242"/>
      <c r="H227" s="237"/>
      <c r="I227" s="237"/>
      <c r="J227" s="237"/>
      <c r="K227" s="237"/>
      <c r="L227" s="237"/>
      <c r="M227" s="237"/>
      <c r="N227" s="237"/>
      <c r="O227" s="237"/>
      <c r="P227" s="237"/>
      <c r="Q227" s="237"/>
      <c r="R227" s="237"/>
      <c r="S227" s="237"/>
      <c r="T227" s="237"/>
    </row>
    <row r="228" spans="1:20" s="236" customFormat="1" ht="15" customHeight="1">
      <c r="A228" s="241"/>
      <c r="B228" s="146"/>
      <c r="C228" s="139"/>
      <c r="D228" s="144"/>
      <c r="E228" s="139"/>
      <c r="F228" s="242"/>
      <c r="H228" s="237"/>
      <c r="I228" s="237"/>
      <c r="J228" s="237"/>
      <c r="K228" s="237"/>
      <c r="L228" s="237"/>
      <c r="M228" s="237"/>
      <c r="N228" s="237"/>
      <c r="O228" s="237"/>
      <c r="P228" s="237"/>
      <c r="Q228" s="237"/>
      <c r="R228" s="237"/>
      <c r="S228" s="237"/>
      <c r="T228" s="237"/>
    </row>
    <row r="229" spans="1:20" s="236" customFormat="1" ht="15" customHeight="1">
      <c r="A229" s="241"/>
      <c r="B229" s="146"/>
      <c r="C229" s="139"/>
      <c r="D229" s="144"/>
      <c r="E229" s="139"/>
      <c r="F229" s="242"/>
      <c r="H229" s="237"/>
      <c r="I229" s="237"/>
      <c r="J229" s="237"/>
      <c r="K229" s="237"/>
      <c r="L229" s="237"/>
      <c r="M229" s="237"/>
      <c r="N229" s="237"/>
      <c r="O229" s="237"/>
      <c r="P229" s="237"/>
      <c r="Q229" s="237"/>
      <c r="R229" s="237"/>
      <c r="S229" s="237"/>
      <c r="T229" s="237"/>
    </row>
    <row r="230" spans="1:20" s="236" customFormat="1" ht="15" customHeight="1">
      <c r="A230" s="241"/>
      <c r="B230" s="146"/>
      <c r="C230" s="139"/>
      <c r="D230" s="144"/>
      <c r="E230" s="139"/>
      <c r="F230" s="242"/>
      <c r="H230" s="237"/>
      <c r="I230" s="237"/>
      <c r="J230" s="237"/>
      <c r="K230" s="237"/>
      <c r="L230" s="237"/>
      <c r="M230" s="237"/>
      <c r="N230" s="237"/>
      <c r="O230" s="237"/>
      <c r="P230" s="237"/>
      <c r="Q230" s="237"/>
      <c r="R230" s="237"/>
      <c r="S230" s="237"/>
      <c r="T230" s="237"/>
    </row>
    <row r="231" spans="1:20" s="236" customFormat="1" ht="15" customHeight="1">
      <c r="A231" s="241"/>
      <c r="B231" s="146"/>
      <c r="C231" s="139"/>
      <c r="D231" s="144"/>
      <c r="E231" s="139"/>
      <c r="F231" s="242"/>
      <c r="H231" s="237"/>
      <c r="I231" s="237"/>
      <c r="J231" s="237"/>
      <c r="K231" s="237"/>
      <c r="L231" s="237"/>
      <c r="M231" s="237"/>
      <c r="N231" s="237"/>
      <c r="O231" s="237"/>
      <c r="P231" s="237"/>
      <c r="Q231" s="237"/>
      <c r="R231" s="237"/>
      <c r="S231" s="237"/>
      <c r="T231" s="237"/>
    </row>
    <row r="232" spans="1:20" s="236" customFormat="1" ht="15" customHeight="1">
      <c r="A232" s="241"/>
      <c r="B232" s="146"/>
      <c r="C232" s="139"/>
      <c r="D232" s="144"/>
      <c r="E232" s="139"/>
      <c r="F232" s="242"/>
      <c r="H232" s="237"/>
      <c r="I232" s="237"/>
      <c r="J232" s="237"/>
      <c r="K232" s="237"/>
      <c r="L232" s="237"/>
      <c r="M232" s="237"/>
      <c r="N232" s="237"/>
      <c r="O232" s="237"/>
      <c r="P232" s="237"/>
      <c r="Q232" s="237"/>
      <c r="R232" s="237"/>
      <c r="S232" s="237"/>
      <c r="T232" s="237"/>
    </row>
    <row r="233" spans="1:20" s="236" customFormat="1" ht="15" customHeight="1">
      <c r="A233" s="241"/>
      <c r="B233" s="146"/>
      <c r="C233" s="139"/>
      <c r="D233" s="144"/>
      <c r="E233" s="139"/>
      <c r="F233" s="242"/>
      <c r="H233" s="237"/>
      <c r="I233" s="237"/>
      <c r="J233" s="237"/>
      <c r="K233" s="237"/>
      <c r="L233" s="237"/>
      <c r="M233" s="237"/>
      <c r="N233" s="237"/>
      <c r="O233" s="237"/>
      <c r="P233" s="237"/>
      <c r="Q233" s="237"/>
      <c r="R233" s="237"/>
      <c r="S233" s="237"/>
      <c r="T233" s="237"/>
    </row>
    <row r="234" spans="1:20" s="236" customFormat="1" ht="15" customHeight="1">
      <c r="A234" s="241"/>
      <c r="B234" s="146"/>
      <c r="C234" s="139"/>
      <c r="D234" s="144"/>
      <c r="E234" s="139"/>
      <c r="F234" s="242"/>
      <c r="H234" s="237"/>
      <c r="I234" s="237"/>
      <c r="J234" s="237"/>
      <c r="K234" s="237"/>
      <c r="L234" s="237"/>
      <c r="M234" s="237"/>
      <c r="N234" s="237"/>
      <c r="O234" s="237"/>
      <c r="P234" s="237"/>
      <c r="Q234" s="237"/>
      <c r="R234" s="237"/>
      <c r="S234" s="237"/>
      <c r="T234" s="237"/>
    </row>
    <row r="235" spans="1:20" s="236" customFormat="1" ht="15" customHeight="1">
      <c r="A235" s="241"/>
      <c r="B235" s="146"/>
      <c r="C235" s="139"/>
      <c r="D235" s="144"/>
      <c r="E235" s="139"/>
      <c r="F235" s="242"/>
      <c r="H235" s="237"/>
      <c r="I235" s="237"/>
      <c r="J235" s="237"/>
      <c r="K235" s="237"/>
      <c r="L235" s="237"/>
      <c r="M235" s="237"/>
      <c r="N235" s="237"/>
      <c r="O235" s="237"/>
      <c r="P235" s="237"/>
      <c r="Q235" s="237"/>
      <c r="R235" s="237"/>
      <c r="S235" s="237"/>
      <c r="T235" s="237"/>
    </row>
    <row r="236" spans="1:20" s="236" customFormat="1" ht="15" customHeight="1">
      <c r="A236" s="241"/>
      <c r="B236" s="146"/>
      <c r="C236" s="139"/>
      <c r="D236" s="144"/>
      <c r="E236" s="139"/>
      <c r="F236" s="242"/>
      <c r="H236" s="237"/>
      <c r="I236" s="237"/>
      <c r="J236" s="237"/>
      <c r="K236" s="237"/>
      <c r="L236" s="237"/>
      <c r="M236" s="237"/>
      <c r="N236" s="237"/>
      <c r="O236" s="237"/>
      <c r="P236" s="237"/>
      <c r="Q236" s="237"/>
      <c r="R236" s="237"/>
      <c r="S236" s="237"/>
      <c r="T236" s="237"/>
    </row>
    <row r="237" spans="1:20" s="236" customFormat="1" ht="15" customHeight="1">
      <c r="A237" s="241"/>
      <c r="B237" s="146"/>
      <c r="C237" s="139"/>
      <c r="D237" s="144"/>
      <c r="E237" s="139"/>
      <c r="F237" s="242"/>
      <c r="H237" s="237"/>
      <c r="I237" s="237"/>
      <c r="J237" s="237"/>
      <c r="K237" s="237"/>
      <c r="L237" s="237"/>
      <c r="M237" s="237"/>
      <c r="N237" s="237"/>
      <c r="O237" s="237"/>
      <c r="P237" s="237"/>
      <c r="Q237" s="237"/>
      <c r="R237" s="237"/>
      <c r="S237" s="237"/>
      <c r="T237" s="237"/>
    </row>
    <row r="238" spans="1:20" s="236" customFormat="1" ht="15" customHeight="1">
      <c r="A238" s="241"/>
      <c r="B238" s="146"/>
      <c r="C238" s="139"/>
      <c r="D238" s="144"/>
      <c r="E238" s="139"/>
      <c r="F238" s="242"/>
      <c r="H238" s="237"/>
      <c r="I238" s="237"/>
      <c r="J238" s="237"/>
      <c r="K238" s="237"/>
      <c r="L238" s="237"/>
      <c r="M238" s="237"/>
      <c r="N238" s="237"/>
      <c r="O238" s="237"/>
      <c r="P238" s="237"/>
      <c r="Q238" s="237"/>
      <c r="R238" s="237"/>
      <c r="S238" s="237"/>
      <c r="T238" s="237"/>
    </row>
    <row r="239" spans="1:20" s="236" customFormat="1" ht="15" customHeight="1">
      <c r="A239" s="241"/>
      <c r="B239" s="146"/>
      <c r="C239" s="139"/>
      <c r="D239" s="144"/>
      <c r="E239" s="139"/>
      <c r="F239" s="242"/>
      <c r="H239" s="237"/>
      <c r="I239" s="237"/>
      <c r="J239" s="237"/>
      <c r="K239" s="237"/>
      <c r="L239" s="237"/>
      <c r="M239" s="237"/>
      <c r="N239" s="237"/>
      <c r="O239" s="237"/>
      <c r="P239" s="237"/>
      <c r="Q239" s="237"/>
      <c r="R239" s="237"/>
      <c r="S239" s="237"/>
      <c r="T239" s="237"/>
    </row>
    <row r="240" spans="1:20" s="236" customFormat="1" ht="15" customHeight="1">
      <c r="A240" s="241"/>
      <c r="B240" s="146"/>
      <c r="C240" s="139"/>
      <c r="D240" s="144"/>
      <c r="E240" s="139"/>
      <c r="F240" s="242"/>
      <c r="H240" s="237"/>
      <c r="I240" s="237"/>
      <c r="J240" s="237"/>
      <c r="K240" s="237"/>
      <c r="L240" s="237"/>
      <c r="M240" s="237"/>
      <c r="N240" s="237"/>
      <c r="O240" s="237"/>
      <c r="P240" s="237"/>
      <c r="Q240" s="237"/>
      <c r="R240" s="237"/>
      <c r="S240" s="237"/>
      <c r="T240" s="237"/>
    </row>
    <row r="241" spans="1:20" s="236" customFormat="1" ht="15" customHeight="1">
      <c r="A241" s="241"/>
      <c r="B241" s="146"/>
      <c r="C241" s="139"/>
      <c r="D241" s="144"/>
      <c r="E241" s="139"/>
      <c r="F241" s="242"/>
      <c r="H241" s="237"/>
      <c r="I241" s="237"/>
      <c r="J241" s="237"/>
      <c r="K241" s="237"/>
      <c r="L241" s="237"/>
      <c r="M241" s="237"/>
      <c r="N241" s="237"/>
      <c r="O241" s="237"/>
      <c r="P241" s="237"/>
      <c r="Q241" s="237"/>
      <c r="R241" s="237"/>
      <c r="S241" s="237"/>
      <c r="T241" s="237"/>
    </row>
    <row r="242" spans="1:20" s="236" customFormat="1" ht="15" customHeight="1">
      <c r="A242" s="241"/>
      <c r="B242" s="146"/>
      <c r="C242" s="139"/>
      <c r="D242" s="144"/>
      <c r="E242" s="139"/>
      <c r="F242" s="242"/>
      <c r="H242" s="237"/>
      <c r="I242" s="237"/>
      <c r="J242" s="237"/>
      <c r="K242" s="237"/>
      <c r="L242" s="237"/>
      <c r="M242" s="237"/>
      <c r="N242" s="237"/>
      <c r="O242" s="237"/>
      <c r="P242" s="237"/>
      <c r="Q242" s="237"/>
      <c r="R242" s="237"/>
      <c r="S242" s="237"/>
      <c r="T242" s="237"/>
    </row>
    <row r="243" spans="1:20" s="236" customFormat="1" ht="15" customHeight="1">
      <c r="A243" s="241"/>
      <c r="B243" s="146"/>
      <c r="C243" s="139"/>
      <c r="D243" s="144"/>
      <c r="E243" s="139"/>
      <c r="F243" s="242"/>
      <c r="H243" s="237"/>
      <c r="I243" s="237"/>
      <c r="J243" s="237"/>
      <c r="K243" s="237"/>
      <c r="L243" s="237"/>
      <c r="M243" s="237"/>
      <c r="N243" s="237"/>
      <c r="O243" s="237"/>
      <c r="P243" s="237"/>
      <c r="Q243" s="237"/>
      <c r="R243" s="237"/>
      <c r="S243" s="237"/>
      <c r="T243" s="237"/>
    </row>
    <row r="244" spans="1:20" s="236" customFormat="1" ht="15" customHeight="1">
      <c r="A244" s="241"/>
      <c r="B244" s="146"/>
      <c r="C244" s="139"/>
      <c r="D244" s="144"/>
      <c r="E244" s="139"/>
      <c r="F244" s="242"/>
      <c r="H244" s="237"/>
      <c r="I244" s="237"/>
      <c r="J244" s="237"/>
      <c r="K244" s="237"/>
      <c r="L244" s="237"/>
      <c r="M244" s="237"/>
      <c r="N244" s="237"/>
      <c r="O244" s="237"/>
      <c r="P244" s="237"/>
      <c r="Q244" s="237"/>
      <c r="R244" s="237"/>
      <c r="S244" s="237"/>
      <c r="T244" s="237"/>
    </row>
    <row r="245" spans="1:20" s="236" customFormat="1" ht="15" customHeight="1">
      <c r="A245" s="241"/>
      <c r="B245" s="146"/>
      <c r="C245" s="139"/>
      <c r="D245" s="144"/>
      <c r="E245" s="139"/>
      <c r="F245" s="242"/>
      <c r="H245" s="237"/>
      <c r="I245" s="237"/>
      <c r="J245" s="237"/>
      <c r="K245" s="237"/>
      <c r="L245" s="237"/>
      <c r="M245" s="237"/>
      <c r="N245" s="237"/>
      <c r="O245" s="237"/>
      <c r="P245" s="237"/>
      <c r="Q245" s="237"/>
      <c r="R245" s="237"/>
      <c r="S245" s="237"/>
      <c r="T245" s="237"/>
    </row>
    <row r="246" spans="1:20" s="236" customFormat="1" ht="15" customHeight="1">
      <c r="A246" s="241"/>
      <c r="B246" s="146"/>
      <c r="C246" s="139"/>
      <c r="D246" s="144"/>
      <c r="E246" s="139"/>
      <c r="F246" s="242"/>
      <c r="H246" s="237"/>
      <c r="I246" s="237"/>
      <c r="J246" s="237"/>
      <c r="K246" s="237"/>
      <c r="L246" s="237"/>
      <c r="M246" s="237"/>
      <c r="N246" s="237"/>
      <c r="O246" s="237"/>
      <c r="P246" s="237"/>
      <c r="Q246" s="237"/>
      <c r="R246" s="237"/>
      <c r="S246" s="237"/>
      <c r="T246" s="237"/>
    </row>
    <row r="247" spans="1:20" s="236" customFormat="1" ht="15" customHeight="1">
      <c r="A247" s="241"/>
      <c r="B247" s="146"/>
      <c r="C247" s="139"/>
      <c r="D247" s="144"/>
      <c r="E247" s="139"/>
      <c r="F247" s="242"/>
      <c r="H247" s="237"/>
      <c r="I247" s="237"/>
      <c r="J247" s="237"/>
      <c r="K247" s="237"/>
      <c r="L247" s="237"/>
      <c r="M247" s="237"/>
      <c r="N247" s="237"/>
      <c r="O247" s="237"/>
      <c r="P247" s="237"/>
      <c r="Q247" s="237"/>
      <c r="R247" s="237"/>
      <c r="S247" s="237"/>
      <c r="T247" s="237"/>
    </row>
    <row r="248" spans="1:20" s="236" customFormat="1" ht="15" customHeight="1">
      <c r="A248" s="241"/>
      <c r="B248" s="146"/>
      <c r="C248" s="139"/>
      <c r="D248" s="144"/>
      <c r="E248" s="139"/>
      <c r="F248" s="242"/>
      <c r="H248" s="237"/>
      <c r="I248" s="237"/>
      <c r="J248" s="237"/>
      <c r="K248" s="237"/>
      <c r="L248" s="237"/>
      <c r="M248" s="237"/>
      <c r="N248" s="237"/>
      <c r="O248" s="237"/>
      <c r="P248" s="237"/>
      <c r="Q248" s="237"/>
      <c r="R248" s="237"/>
      <c r="S248" s="237"/>
      <c r="T248" s="237"/>
    </row>
    <row r="249" spans="1:20" s="236" customFormat="1" ht="15" customHeight="1">
      <c r="A249" s="241"/>
      <c r="B249" s="146"/>
      <c r="C249" s="139"/>
      <c r="D249" s="144"/>
      <c r="E249" s="139"/>
      <c r="F249" s="242"/>
      <c r="H249" s="237"/>
      <c r="I249" s="237"/>
      <c r="J249" s="237"/>
      <c r="K249" s="237"/>
      <c r="L249" s="237"/>
      <c r="M249" s="237"/>
      <c r="N249" s="237"/>
      <c r="O249" s="237"/>
      <c r="P249" s="237"/>
      <c r="Q249" s="237"/>
      <c r="R249" s="237"/>
      <c r="S249" s="237"/>
      <c r="T249" s="237"/>
    </row>
    <row r="250" spans="1:20" s="236" customFormat="1" ht="15" customHeight="1">
      <c r="A250" s="241"/>
      <c r="B250" s="146"/>
      <c r="C250" s="139"/>
      <c r="D250" s="144"/>
      <c r="E250" s="139"/>
      <c r="F250" s="242"/>
      <c r="H250" s="237"/>
      <c r="I250" s="237"/>
      <c r="J250" s="237"/>
      <c r="K250" s="237"/>
      <c r="L250" s="237"/>
      <c r="M250" s="237"/>
      <c r="N250" s="237"/>
      <c r="O250" s="237"/>
      <c r="P250" s="237"/>
      <c r="Q250" s="237"/>
      <c r="R250" s="237"/>
      <c r="S250" s="237"/>
      <c r="T250" s="237"/>
    </row>
    <row r="251" spans="1:20" s="236" customFormat="1" ht="15" customHeight="1">
      <c r="A251" s="241"/>
      <c r="B251" s="146"/>
      <c r="C251" s="139"/>
      <c r="D251" s="144"/>
      <c r="E251" s="139"/>
      <c r="F251" s="242"/>
      <c r="H251" s="237"/>
      <c r="I251" s="237"/>
      <c r="J251" s="237"/>
      <c r="K251" s="237"/>
      <c r="L251" s="237"/>
      <c r="M251" s="237"/>
      <c r="N251" s="237"/>
      <c r="O251" s="237"/>
      <c r="P251" s="237"/>
      <c r="Q251" s="237"/>
      <c r="R251" s="237"/>
      <c r="S251" s="237"/>
      <c r="T251" s="237"/>
    </row>
    <row r="252" spans="1:20" s="236" customFormat="1" ht="15" customHeight="1">
      <c r="A252" s="241"/>
      <c r="B252" s="146"/>
      <c r="C252" s="139"/>
      <c r="D252" s="144"/>
      <c r="E252" s="139"/>
      <c r="F252" s="242"/>
      <c r="H252" s="237"/>
      <c r="I252" s="237"/>
      <c r="J252" s="237"/>
      <c r="K252" s="237"/>
      <c r="L252" s="237"/>
      <c r="M252" s="237"/>
      <c r="N252" s="237"/>
      <c r="O252" s="237"/>
      <c r="P252" s="237"/>
      <c r="Q252" s="237"/>
      <c r="R252" s="237"/>
      <c r="S252" s="237"/>
      <c r="T252" s="237"/>
    </row>
    <row r="253" spans="1:20" s="236" customFormat="1" ht="15" customHeight="1">
      <c r="A253" s="241"/>
      <c r="B253" s="146"/>
      <c r="C253" s="139"/>
      <c r="D253" s="144"/>
      <c r="E253" s="139"/>
      <c r="F253" s="242"/>
      <c r="H253" s="237"/>
      <c r="I253" s="237"/>
      <c r="J253" s="237"/>
      <c r="K253" s="237"/>
      <c r="L253" s="237"/>
      <c r="M253" s="237"/>
      <c r="N253" s="237"/>
      <c r="O253" s="237"/>
      <c r="P253" s="237"/>
      <c r="Q253" s="237"/>
      <c r="R253" s="237"/>
      <c r="S253" s="237"/>
      <c r="T253" s="237"/>
    </row>
    <row r="254" spans="1:20" s="236" customFormat="1" ht="15" customHeight="1">
      <c r="A254" s="241"/>
      <c r="B254" s="146"/>
      <c r="C254" s="139"/>
      <c r="D254" s="144"/>
      <c r="E254" s="139"/>
      <c r="F254" s="242"/>
      <c r="H254" s="237"/>
      <c r="I254" s="237"/>
      <c r="J254" s="237"/>
      <c r="K254" s="237"/>
      <c r="L254" s="237"/>
      <c r="M254" s="237"/>
      <c r="N254" s="237"/>
      <c r="O254" s="237"/>
      <c r="P254" s="237"/>
      <c r="Q254" s="237"/>
      <c r="R254" s="237"/>
      <c r="S254" s="237"/>
      <c r="T254" s="237"/>
    </row>
    <row r="255" spans="1:20" s="236" customFormat="1" ht="15" customHeight="1">
      <c r="A255" s="241"/>
      <c r="B255" s="146"/>
      <c r="C255" s="139"/>
      <c r="D255" s="144"/>
      <c r="E255" s="139"/>
      <c r="F255" s="242"/>
      <c r="H255" s="237"/>
      <c r="I255" s="237"/>
      <c r="J255" s="237"/>
      <c r="K255" s="237"/>
      <c r="L255" s="237"/>
      <c r="M255" s="237"/>
      <c r="N255" s="237"/>
      <c r="O255" s="237"/>
      <c r="P255" s="237"/>
      <c r="Q255" s="237"/>
      <c r="R255" s="237"/>
      <c r="S255" s="237"/>
      <c r="T255" s="237"/>
    </row>
    <row r="256" spans="1:20" s="236" customFormat="1" ht="15" customHeight="1">
      <c r="A256" s="241"/>
      <c r="B256" s="146"/>
      <c r="C256" s="139"/>
      <c r="D256" s="144"/>
      <c r="E256" s="139"/>
      <c r="F256" s="242"/>
      <c r="H256" s="237"/>
      <c r="I256" s="237"/>
      <c r="J256" s="237"/>
      <c r="K256" s="237"/>
      <c r="L256" s="237"/>
      <c r="M256" s="237"/>
      <c r="N256" s="237"/>
      <c r="O256" s="237"/>
      <c r="P256" s="237"/>
      <c r="Q256" s="237"/>
      <c r="R256" s="237"/>
      <c r="S256" s="237"/>
      <c r="T256" s="237"/>
    </row>
    <row r="257" spans="1:20" s="236" customFormat="1" ht="15" customHeight="1">
      <c r="A257" s="241"/>
      <c r="B257" s="146"/>
      <c r="C257" s="139"/>
      <c r="D257" s="144"/>
      <c r="E257" s="139"/>
      <c r="F257" s="242"/>
      <c r="H257" s="237"/>
      <c r="I257" s="237"/>
      <c r="J257" s="237"/>
      <c r="K257" s="237"/>
      <c r="L257" s="237"/>
      <c r="M257" s="237"/>
      <c r="N257" s="237"/>
      <c r="O257" s="237"/>
      <c r="P257" s="237"/>
      <c r="Q257" s="237"/>
      <c r="R257" s="237"/>
      <c r="S257" s="237"/>
      <c r="T257" s="237"/>
    </row>
    <row r="258" spans="1:20" s="236" customFormat="1" ht="15" customHeight="1">
      <c r="A258" s="241"/>
      <c r="B258" s="146"/>
      <c r="C258" s="139"/>
      <c r="D258" s="144"/>
      <c r="E258" s="139"/>
      <c r="F258" s="242"/>
      <c r="H258" s="237"/>
      <c r="I258" s="237"/>
      <c r="J258" s="237"/>
      <c r="K258" s="237"/>
      <c r="L258" s="237"/>
      <c r="M258" s="237"/>
      <c r="N258" s="237"/>
      <c r="O258" s="237"/>
      <c r="P258" s="237"/>
      <c r="Q258" s="237"/>
      <c r="R258" s="237"/>
      <c r="S258" s="237"/>
      <c r="T258" s="237"/>
    </row>
    <row r="259" spans="1:20" s="236" customFormat="1" ht="15" customHeight="1">
      <c r="A259" s="241"/>
      <c r="B259" s="146"/>
      <c r="C259" s="139"/>
      <c r="D259" s="144"/>
      <c r="E259" s="139"/>
      <c r="F259" s="242"/>
      <c r="H259" s="237"/>
      <c r="I259" s="237"/>
      <c r="J259" s="237"/>
      <c r="K259" s="237"/>
      <c r="L259" s="237"/>
      <c r="M259" s="237"/>
      <c r="N259" s="237"/>
      <c r="O259" s="237"/>
      <c r="P259" s="237"/>
      <c r="Q259" s="237"/>
      <c r="R259" s="237"/>
      <c r="S259" s="237"/>
      <c r="T259" s="237"/>
    </row>
    <row r="260" spans="1:20" s="236" customFormat="1" ht="15" customHeight="1">
      <c r="A260" s="241"/>
      <c r="B260" s="146"/>
      <c r="C260" s="139"/>
      <c r="D260" s="144"/>
      <c r="E260" s="139"/>
      <c r="F260" s="242"/>
      <c r="H260" s="237"/>
      <c r="I260" s="237"/>
      <c r="J260" s="237"/>
      <c r="K260" s="237"/>
      <c r="L260" s="237"/>
      <c r="M260" s="237"/>
      <c r="N260" s="237"/>
      <c r="O260" s="237"/>
      <c r="P260" s="237"/>
      <c r="Q260" s="237"/>
      <c r="R260" s="237"/>
      <c r="S260" s="237"/>
      <c r="T260" s="237"/>
    </row>
    <row r="261" spans="1:20" s="236" customFormat="1" ht="15" customHeight="1">
      <c r="A261" s="241"/>
      <c r="B261" s="146"/>
      <c r="C261" s="139"/>
      <c r="D261" s="144"/>
      <c r="E261" s="139"/>
      <c r="F261" s="242"/>
      <c r="H261" s="237"/>
      <c r="I261" s="237"/>
      <c r="J261" s="237"/>
      <c r="K261" s="237"/>
      <c r="L261" s="237"/>
      <c r="M261" s="237"/>
      <c r="N261" s="237"/>
      <c r="O261" s="237"/>
      <c r="P261" s="237"/>
      <c r="Q261" s="237"/>
      <c r="R261" s="237"/>
      <c r="S261" s="237"/>
      <c r="T261" s="237"/>
    </row>
    <row r="262" spans="1:20" s="236" customFormat="1" ht="15" customHeight="1">
      <c r="A262" s="241"/>
      <c r="B262" s="146"/>
      <c r="C262" s="139"/>
      <c r="D262" s="144"/>
      <c r="E262" s="139"/>
      <c r="F262" s="242"/>
      <c r="H262" s="237"/>
      <c r="I262" s="237"/>
      <c r="J262" s="237"/>
      <c r="K262" s="237"/>
      <c r="L262" s="237"/>
      <c r="M262" s="237"/>
      <c r="N262" s="237"/>
      <c r="O262" s="237"/>
      <c r="P262" s="237"/>
      <c r="Q262" s="237"/>
      <c r="R262" s="237"/>
      <c r="S262" s="237"/>
      <c r="T262" s="237"/>
    </row>
    <row r="263" spans="1:20" s="236" customFormat="1" ht="15" customHeight="1">
      <c r="A263" s="241"/>
      <c r="B263" s="146"/>
      <c r="C263" s="139"/>
      <c r="D263" s="144"/>
      <c r="E263" s="139"/>
      <c r="F263" s="242"/>
      <c r="H263" s="237"/>
      <c r="I263" s="237"/>
      <c r="J263" s="237"/>
      <c r="K263" s="237"/>
      <c r="L263" s="237"/>
      <c r="M263" s="237"/>
      <c r="N263" s="237"/>
      <c r="O263" s="237"/>
      <c r="P263" s="237"/>
      <c r="Q263" s="237"/>
      <c r="R263" s="237"/>
      <c r="S263" s="237"/>
      <c r="T263" s="237"/>
    </row>
    <row r="264" spans="1:20" s="236" customFormat="1" ht="15" customHeight="1">
      <c r="A264" s="241"/>
      <c r="B264" s="146"/>
      <c r="C264" s="139"/>
      <c r="D264" s="144"/>
      <c r="E264" s="139"/>
      <c r="F264" s="242"/>
      <c r="H264" s="237"/>
      <c r="I264" s="237"/>
      <c r="J264" s="237"/>
      <c r="K264" s="237"/>
      <c r="L264" s="237"/>
      <c r="M264" s="237"/>
      <c r="N264" s="237"/>
      <c r="O264" s="237"/>
      <c r="P264" s="237"/>
      <c r="Q264" s="237"/>
      <c r="R264" s="237"/>
      <c r="S264" s="237"/>
      <c r="T264" s="237"/>
    </row>
    <row r="265" spans="1:20" s="236" customFormat="1" ht="15" customHeight="1">
      <c r="A265" s="241"/>
      <c r="B265" s="146"/>
      <c r="C265" s="139"/>
      <c r="D265" s="144"/>
      <c r="E265" s="139"/>
      <c r="F265" s="242"/>
      <c r="H265" s="237"/>
      <c r="I265" s="237"/>
      <c r="J265" s="237"/>
      <c r="K265" s="237"/>
      <c r="L265" s="237"/>
      <c r="M265" s="237"/>
      <c r="N265" s="237"/>
      <c r="O265" s="237"/>
      <c r="P265" s="237"/>
      <c r="Q265" s="237"/>
      <c r="R265" s="237"/>
      <c r="S265" s="237"/>
      <c r="T265" s="237"/>
    </row>
    <row r="266" spans="1:20" s="236" customFormat="1" ht="15" customHeight="1">
      <c r="A266" s="241"/>
      <c r="B266" s="146"/>
      <c r="C266" s="139"/>
      <c r="D266" s="144"/>
      <c r="E266" s="139"/>
      <c r="F266" s="242"/>
      <c r="H266" s="237"/>
      <c r="I266" s="237"/>
      <c r="J266" s="237"/>
      <c r="K266" s="237"/>
      <c r="L266" s="237"/>
      <c r="M266" s="237"/>
      <c r="N266" s="237"/>
      <c r="O266" s="237"/>
      <c r="P266" s="237"/>
      <c r="Q266" s="237"/>
      <c r="R266" s="237"/>
      <c r="S266" s="237"/>
      <c r="T266" s="237"/>
    </row>
    <row r="267" spans="1:20" s="236" customFormat="1" ht="15" customHeight="1">
      <c r="A267" s="241"/>
      <c r="B267" s="146"/>
      <c r="C267" s="139"/>
      <c r="D267" s="144"/>
      <c r="E267" s="139"/>
      <c r="F267" s="242"/>
      <c r="H267" s="237"/>
      <c r="I267" s="237"/>
      <c r="J267" s="237"/>
      <c r="K267" s="237"/>
      <c r="L267" s="237"/>
      <c r="M267" s="237"/>
      <c r="N267" s="237"/>
      <c r="O267" s="237"/>
      <c r="P267" s="237"/>
      <c r="Q267" s="237"/>
      <c r="R267" s="237"/>
      <c r="S267" s="237"/>
      <c r="T267" s="237"/>
    </row>
    <row r="268" spans="1:20" s="236" customFormat="1" ht="15" customHeight="1">
      <c r="A268" s="241"/>
      <c r="B268" s="146"/>
      <c r="C268" s="139"/>
      <c r="D268" s="144"/>
      <c r="E268" s="139"/>
      <c r="F268" s="242"/>
      <c r="H268" s="237"/>
      <c r="I268" s="237"/>
      <c r="J268" s="237"/>
      <c r="K268" s="237"/>
      <c r="L268" s="237"/>
      <c r="M268" s="237"/>
      <c r="N268" s="237"/>
      <c r="O268" s="237"/>
      <c r="P268" s="237"/>
      <c r="Q268" s="237"/>
      <c r="R268" s="237"/>
      <c r="S268" s="237"/>
      <c r="T268" s="237"/>
    </row>
    <row r="269" spans="1:20" s="236" customFormat="1" ht="15" customHeight="1">
      <c r="A269" s="241"/>
      <c r="B269" s="146"/>
      <c r="C269" s="139"/>
      <c r="D269" s="144"/>
      <c r="E269" s="139"/>
      <c r="F269" s="242"/>
      <c r="H269" s="237"/>
      <c r="I269" s="237"/>
      <c r="J269" s="237"/>
      <c r="K269" s="237"/>
      <c r="L269" s="237"/>
      <c r="M269" s="237"/>
      <c r="N269" s="237"/>
      <c r="O269" s="237"/>
      <c r="P269" s="237"/>
      <c r="Q269" s="237"/>
      <c r="R269" s="237"/>
      <c r="S269" s="237"/>
      <c r="T269" s="237"/>
    </row>
    <row r="270" spans="1:20" s="236" customFormat="1" ht="15" customHeight="1">
      <c r="A270" s="241"/>
      <c r="B270" s="146"/>
      <c r="C270" s="139"/>
      <c r="D270" s="144"/>
      <c r="E270" s="139"/>
      <c r="F270" s="242"/>
      <c r="H270" s="237"/>
      <c r="I270" s="237"/>
      <c r="J270" s="237"/>
      <c r="K270" s="237"/>
      <c r="L270" s="237"/>
      <c r="M270" s="237"/>
      <c r="N270" s="237"/>
      <c r="O270" s="237"/>
      <c r="P270" s="237"/>
      <c r="Q270" s="237"/>
      <c r="R270" s="237"/>
      <c r="S270" s="237"/>
      <c r="T270" s="237"/>
    </row>
    <row r="271" spans="1:20" s="236" customFormat="1" ht="15" customHeight="1">
      <c r="A271" s="241"/>
      <c r="B271" s="146"/>
      <c r="C271" s="139"/>
      <c r="D271" s="144"/>
      <c r="E271" s="139"/>
      <c r="F271" s="242"/>
      <c r="H271" s="237"/>
      <c r="I271" s="237"/>
      <c r="J271" s="237"/>
      <c r="K271" s="237"/>
      <c r="L271" s="237"/>
      <c r="M271" s="237"/>
      <c r="N271" s="237"/>
      <c r="O271" s="237"/>
      <c r="P271" s="237"/>
      <c r="Q271" s="237"/>
      <c r="R271" s="237"/>
      <c r="S271" s="237"/>
      <c r="T271" s="237"/>
    </row>
    <row r="272" spans="1:20" s="236" customFormat="1" ht="15" customHeight="1">
      <c r="A272" s="241"/>
      <c r="B272" s="146"/>
      <c r="C272" s="139"/>
      <c r="D272" s="144"/>
      <c r="E272" s="139"/>
      <c r="F272" s="242"/>
      <c r="H272" s="237"/>
      <c r="I272" s="237"/>
      <c r="J272" s="237"/>
      <c r="K272" s="237"/>
      <c r="L272" s="237"/>
      <c r="M272" s="237"/>
      <c r="N272" s="237"/>
      <c r="O272" s="237"/>
      <c r="P272" s="237"/>
      <c r="Q272" s="237"/>
      <c r="R272" s="237"/>
      <c r="S272" s="237"/>
      <c r="T272" s="237"/>
    </row>
    <row r="273" spans="1:20" s="236" customFormat="1" ht="15" customHeight="1">
      <c r="A273" s="241"/>
      <c r="B273" s="146"/>
      <c r="C273" s="139"/>
      <c r="D273" s="144"/>
      <c r="E273" s="139"/>
      <c r="F273" s="242"/>
      <c r="H273" s="237"/>
      <c r="I273" s="237"/>
      <c r="J273" s="237"/>
      <c r="K273" s="237"/>
      <c r="L273" s="237"/>
      <c r="M273" s="237"/>
      <c r="N273" s="237"/>
      <c r="O273" s="237"/>
      <c r="P273" s="237"/>
      <c r="Q273" s="237"/>
      <c r="R273" s="237"/>
      <c r="S273" s="237"/>
      <c r="T273" s="237"/>
    </row>
    <row r="274" spans="1:20" s="236" customFormat="1" ht="15" customHeight="1">
      <c r="A274" s="241"/>
      <c r="B274" s="146"/>
      <c r="C274" s="139"/>
      <c r="D274" s="144"/>
      <c r="E274" s="139"/>
      <c r="F274" s="242"/>
      <c r="H274" s="237"/>
      <c r="I274" s="237"/>
      <c r="J274" s="237"/>
      <c r="K274" s="237"/>
      <c r="L274" s="237"/>
      <c r="M274" s="237"/>
      <c r="N274" s="237"/>
      <c r="O274" s="237"/>
      <c r="P274" s="237"/>
      <c r="Q274" s="237"/>
      <c r="R274" s="237"/>
      <c r="S274" s="237"/>
      <c r="T274" s="237"/>
    </row>
    <row r="275" spans="1:20" s="236" customFormat="1" ht="15" customHeight="1">
      <c r="A275" s="241"/>
      <c r="B275" s="146"/>
      <c r="C275" s="139"/>
      <c r="D275" s="144"/>
      <c r="E275" s="139"/>
      <c r="F275" s="242"/>
      <c r="H275" s="237"/>
      <c r="I275" s="237"/>
      <c r="J275" s="237"/>
      <c r="K275" s="237"/>
      <c r="L275" s="237"/>
      <c r="M275" s="237"/>
      <c r="N275" s="237"/>
      <c r="O275" s="237"/>
      <c r="P275" s="237"/>
      <c r="Q275" s="237"/>
      <c r="R275" s="237"/>
      <c r="S275" s="237"/>
      <c r="T275" s="237"/>
    </row>
    <row r="276" spans="1:20" s="236" customFormat="1" ht="15" customHeight="1">
      <c r="A276" s="241"/>
      <c r="B276" s="146"/>
      <c r="C276" s="139"/>
      <c r="D276" s="144"/>
      <c r="E276" s="139"/>
      <c r="F276" s="242"/>
      <c r="H276" s="237"/>
      <c r="I276" s="237"/>
      <c r="J276" s="237"/>
      <c r="K276" s="237"/>
      <c r="L276" s="237"/>
      <c r="M276" s="237"/>
      <c r="N276" s="237"/>
      <c r="O276" s="237"/>
      <c r="P276" s="237"/>
      <c r="Q276" s="237"/>
      <c r="R276" s="237"/>
      <c r="S276" s="237"/>
      <c r="T276" s="237"/>
    </row>
    <row r="277" spans="1:20" s="236" customFormat="1" ht="15" customHeight="1">
      <c r="A277" s="241"/>
      <c r="B277" s="146"/>
      <c r="C277" s="139"/>
      <c r="D277" s="144"/>
      <c r="E277" s="139"/>
      <c r="F277" s="242"/>
      <c r="H277" s="237"/>
      <c r="I277" s="237"/>
      <c r="J277" s="237"/>
      <c r="K277" s="237"/>
      <c r="L277" s="237"/>
      <c r="M277" s="237"/>
      <c r="N277" s="237"/>
      <c r="O277" s="237"/>
      <c r="P277" s="237"/>
      <c r="Q277" s="237"/>
      <c r="R277" s="237"/>
      <c r="S277" s="237"/>
      <c r="T277" s="237"/>
    </row>
    <row r="278" spans="1:20" s="236" customFormat="1" ht="15" customHeight="1">
      <c r="A278" s="241"/>
      <c r="B278" s="146"/>
      <c r="C278" s="139"/>
      <c r="D278" s="144"/>
      <c r="E278" s="139"/>
      <c r="F278" s="242"/>
      <c r="H278" s="237"/>
      <c r="I278" s="237"/>
      <c r="J278" s="237"/>
      <c r="K278" s="237"/>
      <c r="L278" s="237"/>
      <c r="M278" s="237"/>
      <c r="N278" s="237"/>
      <c r="O278" s="237"/>
      <c r="P278" s="237"/>
      <c r="Q278" s="237"/>
      <c r="R278" s="237"/>
      <c r="S278" s="237"/>
      <c r="T278" s="237"/>
    </row>
    <row r="279" spans="1:20" s="236" customFormat="1" ht="15" customHeight="1">
      <c r="A279" s="241"/>
      <c r="B279" s="146"/>
      <c r="C279" s="139"/>
      <c r="D279" s="144"/>
      <c r="E279" s="139"/>
      <c r="F279" s="242"/>
      <c r="H279" s="237"/>
      <c r="I279" s="237"/>
      <c r="J279" s="237"/>
      <c r="K279" s="237"/>
      <c r="L279" s="237"/>
      <c r="M279" s="237"/>
      <c r="N279" s="237"/>
      <c r="O279" s="237"/>
      <c r="P279" s="237"/>
      <c r="Q279" s="237"/>
      <c r="R279" s="237"/>
      <c r="S279" s="237"/>
      <c r="T279" s="237"/>
    </row>
    <row r="280" spans="1:20" s="236" customFormat="1" ht="15" customHeight="1">
      <c r="A280" s="241"/>
      <c r="B280" s="146"/>
      <c r="C280" s="139"/>
      <c r="D280" s="144"/>
      <c r="E280" s="139"/>
      <c r="F280" s="242"/>
      <c r="H280" s="237"/>
      <c r="I280" s="237"/>
      <c r="J280" s="237"/>
      <c r="K280" s="237"/>
      <c r="L280" s="237"/>
      <c r="M280" s="237"/>
      <c r="N280" s="237"/>
      <c r="O280" s="237"/>
      <c r="P280" s="237"/>
      <c r="Q280" s="237"/>
      <c r="R280" s="237"/>
      <c r="S280" s="237"/>
      <c r="T280" s="237"/>
    </row>
    <row r="281" spans="1:20" s="236" customFormat="1" ht="15" customHeight="1">
      <c r="A281" s="241"/>
      <c r="B281" s="146"/>
      <c r="C281" s="139"/>
      <c r="D281" s="144"/>
      <c r="E281" s="139"/>
      <c r="F281" s="242"/>
      <c r="H281" s="237"/>
      <c r="I281" s="237"/>
      <c r="J281" s="237"/>
      <c r="K281" s="237"/>
      <c r="L281" s="237"/>
      <c r="M281" s="237"/>
      <c r="N281" s="237"/>
      <c r="O281" s="237"/>
      <c r="P281" s="237"/>
      <c r="Q281" s="237"/>
      <c r="R281" s="237"/>
      <c r="S281" s="237"/>
      <c r="T281" s="237"/>
    </row>
    <row r="282" spans="1:20" s="236" customFormat="1" ht="15" customHeight="1">
      <c r="A282" s="241"/>
      <c r="B282" s="146"/>
      <c r="C282" s="139"/>
      <c r="D282" s="144"/>
      <c r="E282" s="139"/>
      <c r="F282" s="242"/>
      <c r="H282" s="237"/>
      <c r="I282" s="237"/>
      <c r="J282" s="237"/>
      <c r="K282" s="237"/>
      <c r="L282" s="237"/>
      <c r="M282" s="237"/>
      <c r="N282" s="237"/>
      <c r="O282" s="237"/>
      <c r="P282" s="237"/>
      <c r="Q282" s="237"/>
      <c r="R282" s="237"/>
      <c r="S282" s="237"/>
      <c r="T282" s="237"/>
    </row>
    <row r="283" spans="1:20" s="236" customFormat="1" ht="15" customHeight="1">
      <c r="A283" s="241"/>
      <c r="B283" s="146"/>
      <c r="C283" s="139"/>
      <c r="D283" s="144"/>
      <c r="E283" s="139"/>
      <c r="F283" s="242"/>
      <c r="H283" s="237"/>
      <c r="I283" s="237"/>
      <c r="J283" s="237"/>
      <c r="K283" s="237"/>
      <c r="L283" s="237"/>
      <c r="M283" s="237"/>
      <c r="N283" s="237"/>
      <c r="O283" s="237"/>
      <c r="P283" s="237"/>
      <c r="Q283" s="237"/>
      <c r="R283" s="237"/>
      <c r="S283" s="237"/>
      <c r="T283" s="237"/>
    </row>
    <row r="284" spans="1:20" s="236" customFormat="1" ht="15" customHeight="1">
      <c r="A284" s="241"/>
      <c r="B284" s="146"/>
      <c r="C284" s="139"/>
      <c r="D284" s="144"/>
      <c r="E284" s="139"/>
      <c r="F284" s="242"/>
      <c r="H284" s="237"/>
      <c r="I284" s="237"/>
      <c r="J284" s="237"/>
      <c r="K284" s="237"/>
      <c r="L284" s="237"/>
      <c r="M284" s="237"/>
      <c r="N284" s="237"/>
      <c r="O284" s="237"/>
      <c r="P284" s="237"/>
      <c r="Q284" s="237"/>
      <c r="R284" s="237"/>
      <c r="S284" s="237"/>
      <c r="T284" s="237"/>
    </row>
    <row r="285" spans="1:20" s="236" customFormat="1" ht="15" customHeight="1">
      <c r="A285" s="241"/>
      <c r="B285" s="146"/>
      <c r="C285" s="139"/>
      <c r="D285" s="144"/>
      <c r="E285" s="139"/>
      <c r="F285" s="242"/>
      <c r="H285" s="237"/>
      <c r="I285" s="237"/>
      <c r="J285" s="237"/>
      <c r="K285" s="237"/>
      <c r="L285" s="237"/>
      <c r="M285" s="237"/>
      <c r="N285" s="237"/>
      <c r="O285" s="237"/>
      <c r="P285" s="237"/>
      <c r="Q285" s="237"/>
      <c r="R285" s="237"/>
      <c r="S285" s="237"/>
      <c r="T285" s="237"/>
    </row>
    <row r="286" spans="1:20" s="236" customFormat="1" ht="15" customHeight="1">
      <c r="A286" s="241"/>
      <c r="B286" s="146"/>
      <c r="C286" s="139"/>
      <c r="D286" s="144"/>
      <c r="E286" s="139"/>
      <c r="F286" s="242"/>
      <c r="H286" s="237"/>
      <c r="I286" s="237"/>
      <c r="J286" s="237"/>
      <c r="K286" s="237"/>
      <c r="L286" s="237"/>
      <c r="M286" s="237"/>
      <c r="N286" s="237"/>
      <c r="O286" s="237"/>
      <c r="P286" s="237"/>
      <c r="Q286" s="237"/>
      <c r="R286" s="237"/>
      <c r="S286" s="237"/>
      <c r="T286" s="237"/>
    </row>
    <row r="287" spans="1:20" s="236" customFormat="1" ht="15" customHeight="1">
      <c r="A287" s="241"/>
      <c r="B287" s="146"/>
      <c r="C287" s="139"/>
      <c r="D287" s="144"/>
      <c r="E287" s="139"/>
      <c r="F287" s="242"/>
      <c r="H287" s="237"/>
      <c r="I287" s="237"/>
      <c r="J287" s="237"/>
      <c r="K287" s="237"/>
      <c r="L287" s="237"/>
      <c r="M287" s="237"/>
      <c r="N287" s="237"/>
      <c r="O287" s="237"/>
      <c r="P287" s="237"/>
      <c r="Q287" s="237"/>
      <c r="R287" s="237"/>
      <c r="S287" s="237"/>
      <c r="T287" s="237"/>
    </row>
    <row r="288" spans="1:20" s="236" customFormat="1" ht="15" customHeight="1">
      <c r="A288" s="241"/>
      <c r="B288" s="146"/>
      <c r="C288" s="139"/>
      <c r="D288" s="144"/>
      <c r="E288" s="139"/>
      <c r="F288" s="242"/>
      <c r="H288" s="237"/>
      <c r="I288" s="237"/>
      <c r="J288" s="237"/>
      <c r="K288" s="237"/>
      <c r="L288" s="237"/>
      <c r="M288" s="237"/>
      <c r="N288" s="237"/>
      <c r="O288" s="237"/>
      <c r="P288" s="237"/>
      <c r="Q288" s="237"/>
      <c r="R288" s="237"/>
      <c r="S288" s="237"/>
      <c r="T288" s="237"/>
    </row>
    <row r="289" spans="1:20" s="236" customFormat="1" ht="15" customHeight="1">
      <c r="A289" s="241"/>
      <c r="B289" s="146"/>
      <c r="C289" s="139"/>
      <c r="D289" s="144"/>
      <c r="E289" s="139"/>
      <c r="F289" s="242"/>
      <c r="H289" s="237"/>
      <c r="I289" s="237"/>
      <c r="J289" s="237"/>
      <c r="K289" s="237"/>
      <c r="L289" s="237"/>
      <c r="M289" s="237"/>
      <c r="N289" s="237"/>
      <c r="O289" s="237"/>
      <c r="P289" s="237"/>
      <c r="Q289" s="237"/>
      <c r="R289" s="237"/>
      <c r="S289" s="237"/>
      <c r="T289" s="237"/>
    </row>
    <row r="290" spans="1:20" s="236" customFormat="1" ht="15" customHeight="1">
      <c r="A290" s="241"/>
      <c r="B290" s="146"/>
      <c r="C290" s="139"/>
      <c r="D290" s="144"/>
      <c r="E290" s="139"/>
      <c r="F290" s="242"/>
      <c r="H290" s="237"/>
      <c r="I290" s="237"/>
      <c r="J290" s="237"/>
      <c r="K290" s="237"/>
      <c r="L290" s="237"/>
      <c r="M290" s="237"/>
      <c r="N290" s="237"/>
      <c r="O290" s="237"/>
      <c r="P290" s="237"/>
      <c r="Q290" s="237"/>
      <c r="R290" s="237"/>
      <c r="S290" s="237"/>
      <c r="T290" s="237"/>
    </row>
    <row r="291" spans="1:20" s="236" customFormat="1" ht="15" customHeight="1">
      <c r="A291" s="241"/>
      <c r="B291" s="146"/>
      <c r="C291" s="139"/>
      <c r="D291" s="144"/>
      <c r="E291" s="139"/>
      <c r="F291" s="242"/>
      <c r="H291" s="237"/>
      <c r="I291" s="237"/>
      <c r="J291" s="237"/>
      <c r="K291" s="237"/>
      <c r="L291" s="237"/>
      <c r="M291" s="237"/>
      <c r="N291" s="237"/>
      <c r="O291" s="237"/>
      <c r="P291" s="237"/>
      <c r="Q291" s="237"/>
      <c r="R291" s="237"/>
      <c r="S291" s="237"/>
      <c r="T291" s="237"/>
    </row>
    <row r="292" spans="1:20" s="236" customFormat="1" ht="15" customHeight="1">
      <c r="A292" s="241"/>
      <c r="B292" s="146"/>
      <c r="C292" s="139"/>
      <c r="D292" s="144"/>
      <c r="E292" s="139"/>
      <c r="F292" s="242"/>
      <c r="H292" s="237"/>
      <c r="I292" s="237"/>
      <c r="J292" s="237"/>
      <c r="K292" s="237"/>
      <c r="L292" s="237"/>
      <c r="M292" s="237"/>
      <c r="N292" s="237"/>
      <c r="O292" s="237"/>
      <c r="P292" s="237"/>
      <c r="Q292" s="237"/>
      <c r="R292" s="237"/>
      <c r="S292" s="237"/>
      <c r="T292" s="237"/>
    </row>
    <row r="293" spans="1:20" s="236" customFormat="1" ht="15" customHeight="1">
      <c r="A293" s="241"/>
      <c r="B293" s="146"/>
      <c r="C293" s="139"/>
      <c r="D293" s="144"/>
      <c r="E293" s="139"/>
      <c r="F293" s="242"/>
      <c r="H293" s="237"/>
      <c r="I293" s="237"/>
      <c r="J293" s="237"/>
      <c r="K293" s="237"/>
      <c r="L293" s="237"/>
      <c r="M293" s="237"/>
      <c r="N293" s="237"/>
      <c r="O293" s="237"/>
      <c r="P293" s="237"/>
      <c r="Q293" s="237"/>
      <c r="R293" s="237"/>
      <c r="S293" s="237"/>
      <c r="T293" s="237"/>
    </row>
    <row r="294" spans="1:20" s="236" customFormat="1" ht="15" customHeight="1">
      <c r="A294" s="241"/>
      <c r="B294" s="146"/>
      <c r="C294" s="139"/>
      <c r="D294" s="144"/>
      <c r="E294" s="139"/>
      <c r="F294" s="242"/>
      <c r="H294" s="237"/>
      <c r="I294" s="237"/>
      <c r="J294" s="237"/>
      <c r="K294" s="237"/>
      <c r="L294" s="237"/>
      <c r="M294" s="237"/>
      <c r="N294" s="237"/>
      <c r="O294" s="237"/>
      <c r="P294" s="237"/>
      <c r="Q294" s="237"/>
      <c r="R294" s="237"/>
      <c r="S294" s="237"/>
      <c r="T294" s="237"/>
    </row>
    <row r="295" spans="1:20" s="236" customFormat="1" ht="15" customHeight="1">
      <c r="A295" s="241"/>
      <c r="B295" s="146"/>
      <c r="C295" s="139"/>
      <c r="D295" s="144"/>
      <c r="E295" s="139"/>
      <c r="F295" s="242"/>
      <c r="H295" s="237"/>
      <c r="I295" s="237"/>
      <c r="J295" s="237"/>
      <c r="K295" s="237"/>
      <c r="L295" s="237"/>
      <c r="M295" s="237"/>
      <c r="N295" s="237"/>
      <c r="O295" s="237"/>
      <c r="P295" s="237"/>
      <c r="Q295" s="237"/>
      <c r="R295" s="237"/>
      <c r="S295" s="237"/>
      <c r="T295" s="237"/>
    </row>
    <row r="296" spans="1:20" s="236" customFormat="1" ht="15" customHeight="1">
      <c r="A296" s="241"/>
      <c r="B296" s="146"/>
      <c r="C296" s="139"/>
      <c r="D296" s="144"/>
      <c r="E296" s="139"/>
      <c r="F296" s="242"/>
      <c r="H296" s="237"/>
      <c r="I296" s="237"/>
      <c r="J296" s="237"/>
      <c r="K296" s="237"/>
      <c r="L296" s="237"/>
      <c r="M296" s="237"/>
      <c r="N296" s="237"/>
      <c r="O296" s="237"/>
      <c r="P296" s="237"/>
      <c r="Q296" s="237"/>
      <c r="R296" s="237"/>
      <c r="S296" s="237"/>
      <c r="T296" s="237"/>
    </row>
    <row r="297" spans="1:20" s="236" customFormat="1" ht="15" customHeight="1">
      <c r="A297" s="241"/>
      <c r="B297" s="146"/>
      <c r="C297" s="139"/>
      <c r="D297" s="144"/>
      <c r="E297" s="139"/>
      <c r="F297" s="242"/>
      <c r="H297" s="237"/>
      <c r="I297" s="237"/>
      <c r="J297" s="237"/>
      <c r="K297" s="237"/>
      <c r="L297" s="237"/>
      <c r="M297" s="237"/>
      <c r="N297" s="237"/>
      <c r="O297" s="237"/>
      <c r="P297" s="237"/>
      <c r="Q297" s="237"/>
      <c r="R297" s="237"/>
      <c r="S297" s="237"/>
      <c r="T297" s="237"/>
    </row>
    <row r="298" spans="1:20" s="236" customFormat="1" ht="15" customHeight="1">
      <c r="A298" s="241"/>
      <c r="B298" s="146"/>
      <c r="C298" s="139"/>
      <c r="D298" s="144"/>
      <c r="E298" s="139"/>
      <c r="F298" s="242"/>
      <c r="H298" s="237"/>
      <c r="I298" s="237"/>
      <c r="J298" s="237"/>
      <c r="K298" s="237"/>
      <c r="L298" s="237"/>
      <c r="M298" s="237"/>
      <c r="N298" s="237"/>
      <c r="O298" s="237"/>
      <c r="P298" s="237"/>
      <c r="Q298" s="237"/>
      <c r="R298" s="237"/>
      <c r="S298" s="237"/>
      <c r="T298" s="237"/>
    </row>
    <row r="299" spans="1:20" s="236" customFormat="1" ht="15" customHeight="1">
      <c r="A299" s="241"/>
      <c r="B299" s="146"/>
      <c r="C299" s="139"/>
      <c r="D299" s="144"/>
      <c r="E299" s="139"/>
      <c r="F299" s="242"/>
      <c r="H299" s="237"/>
      <c r="I299" s="237"/>
      <c r="J299" s="237"/>
      <c r="K299" s="237"/>
      <c r="L299" s="237"/>
      <c r="M299" s="237"/>
      <c r="N299" s="237"/>
      <c r="O299" s="237"/>
      <c r="P299" s="237"/>
      <c r="Q299" s="237"/>
      <c r="R299" s="237"/>
      <c r="S299" s="237"/>
      <c r="T299" s="237"/>
    </row>
    <row r="300" spans="1:20" s="236" customFormat="1" ht="15" customHeight="1">
      <c r="A300" s="241"/>
      <c r="B300" s="146"/>
      <c r="C300" s="139"/>
      <c r="D300" s="144"/>
      <c r="E300" s="139"/>
      <c r="F300" s="242"/>
      <c r="H300" s="237"/>
      <c r="I300" s="237"/>
      <c r="J300" s="237"/>
      <c r="K300" s="237"/>
      <c r="L300" s="237"/>
      <c r="M300" s="237"/>
      <c r="N300" s="237"/>
      <c r="O300" s="237"/>
      <c r="P300" s="237"/>
      <c r="Q300" s="237"/>
      <c r="R300" s="237"/>
      <c r="S300" s="237"/>
      <c r="T300" s="237"/>
    </row>
    <row r="301" spans="1:20" s="236" customFormat="1" ht="15" customHeight="1">
      <c r="A301" s="241"/>
      <c r="B301" s="146"/>
      <c r="C301" s="139"/>
      <c r="D301" s="144"/>
      <c r="E301" s="139"/>
      <c r="F301" s="242"/>
      <c r="H301" s="237"/>
      <c r="I301" s="237"/>
      <c r="J301" s="237"/>
      <c r="K301" s="237"/>
      <c r="L301" s="237"/>
      <c r="M301" s="237"/>
      <c r="N301" s="237"/>
      <c r="O301" s="237"/>
      <c r="P301" s="237"/>
      <c r="Q301" s="237"/>
      <c r="R301" s="237"/>
      <c r="S301" s="237"/>
      <c r="T301" s="237"/>
    </row>
    <row r="302" spans="1:20" s="236" customFormat="1" ht="15" customHeight="1">
      <c r="A302" s="241"/>
      <c r="B302" s="146"/>
      <c r="C302" s="139"/>
      <c r="D302" s="144"/>
      <c r="E302" s="139"/>
      <c r="F302" s="242"/>
      <c r="H302" s="237"/>
      <c r="I302" s="237"/>
      <c r="J302" s="237"/>
      <c r="K302" s="237"/>
      <c r="L302" s="237"/>
      <c r="M302" s="237"/>
      <c r="N302" s="237"/>
      <c r="O302" s="237"/>
      <c r="P302" s="237"/>
      <c r="Q302" s="237"/>
      <c r="R302" s="237"/>
      <c r="S302" s="237"/>
      <c r="T302" s="237"/>
    </row>
    <row r="303" spans="1:20" s="236" customFormat="1" ht="15" customHeight="1">
      <c r="A303" s="241"/>
      <c r="B303" s="146"/>
      <c r="C303" s="139"/>
      <c r="D303" s="144"/>
      <c r="E303" s="139"/>
      <c r="F303" s="242"/>
      <c r="H303" s="237"/>
      <c r="I303" s="237"/>
      <c r="J303" s="237"/>
      <c r="K303" s="237"/>
      <c r="L303" s="237"/>
      <c r="M303" s="237"/>
      <c r="N303" s="237"/>
      <c r="O303" s="237"/>
      <c r="P303" s="237"/>
      <c r="Q303" s="237"/>
      <c r="R303" s="237"/>
      <c r="S303" s="237"/>
      <c r="T303" s="237"/>
    </row>
    <row r="304" spans="1:20" s="236" customFormat="1" ht="15" customHeight="1">
      <c r="A304" s="241"/>
      <c r="B304" s="146"/>
      <c r="C304" s="139"/>
      <c r="D304" s="144"/>
      <c r="E304" s="139"/>
      <c r="F304" s="242"/>
      <c r="H304" s="237"/>
      <c r="I304" s="237"/>
      <c r="J304" s="237"/>
      <c r="K304" s="237"/>
      <c r="L304" s="237"/>
      <c r="M304" s="237"/>
      <c r="N304" s="237"/>
      <c r="O304" s="237"/>
      <c r="P304" s="237"/>
      <c r="Q304" s="237"/>
      <c r="R304" s="237"/>
      <c r="S304" s="237"/>
      <c r="T304" s="237"/>
    </row>
    <row r="305" spans="1:20" s="236" customFormat="1" ht="15" customHeight="1">
      <c r="A305" s="241"/>
      <c r="B305" s="146"/>
      <c r="C305" s="139"/>
      <c r="D305" s="144"/>
      <c r="E305" s="139"/>
      <c r="F305" s="242"/>
      <c r="H305" s="237"/>
      <c r="I305" s="237"/>
      <c r="J305" s="237"/>
      <c r="K305" s="237"/>
      <c r="L305" s="237"/>
      <c r="M305" s="237"/>
      <c r="N305" s="237"/>
      <c r="O305" s="237"/>
      <c r="P305" s="237"/>
      <c r="Q305" s="237"/>
      <c r="R305" s="237"/>
      <c r="S305" s="237"/>
      <c r="T305" s="237"/>
    </row>
    <row r="306" spans="1:20" s="236" customFormat="1" ht="15" customHeight="1">
      <c r="A306" s="241"/>
      <c r="B306" s="146"/>
      <c r="C306" s="139"/>
      <c r="D306" s="144"/>
      <c r="E306" s="139"/>
      <c r="F306" s="242"/>
      <c r="H306" s="237"/>
      <c r="I306" s="237"/>
      <c r="J306" s="237"/>
      <c r="K306" s="237"/>
      <c r="L306" s="237"/>
      <c r="M306" s="237"/>
      <c r="N306" s="237"/>
      <c r="O306" s="237"/>
      <c r="P306" s="237"/>
      <c r="Q306" s="237"/>
      <c r="R306" s="237"/>
      <c r="S306" s="237"/>
      <c r="T306" s="237"/>
    </row>
    <row r="307" spans="1:20" s="236" customFormat="1" ht="15" customHeight="1">
      <c r="A307" s="241"/>
      <c r="B307" s="146"/>
      <c r="C307" s="139"/>
      <c r="D307" s="144"/>
      <c r="E307" s="139"/>
      <c r="F307" s="242"/>
      <c r="H307" s="237"/>
      <c r="I307" s="237"/>
      <c r="J307" s="237"/>
      <c r="K307" s="237"/>
      <c r="L307" s="237"/>
      <c r="M307" s="237"/>
      <c r="N307" s="237"/>
      <c r="O307" s="237"/>
      <c r="P307" s="237"/>
      <c r="Q307" s="237"/>
      <c r="R307" s="237"/>
      <c r="S307" s="237"/>
      <c r="T307" s="237"/>
    </row>
    <row r="308" spans="1:20" s="236" customFormat="1" ht="15" customHeight="1">
      <c r="A308" s="241"/>
      <c r="B308" s="146"/>
      <c r="C308" s="139"/>
      <c r="D308" s="144"/>
      <c r="E308" s="139"/>
      <c r="F308" s="242"/>
      <c r="H308" s="237"/>
      <c r="I308" s="237"/>
      <c r="J308" s="237"/>
      <c r="K308" s="237"/>
      <c r="L308" s="237"/>
      <c r="M308" s="237"/>
      <c r="N308" s="237"/>
      <c r="O308" s="237"/>
      <c r="P308" s="237"/>
      <c r="Q308" s="237"/>
      <c r="R308" s="237"/>
      <c r="S308" s="237"/>
      <c r="T308" s="237"/>
    </row>
    <row r="309" spans="1:20" s="236" customFormat="1" ht="15" customHeight="1">
      <c r="A309" s="241"/>
      <c r="B309" s="146"/>
      <c r="C309" s="139"/>
      <c r="D309" s="144"/>
      <c r="E309" s="139"/>
      <c r="F309" s="242"/>
      <c r="H309" s="237"/>
      <c r="I309" s="237"/>
      <c r="J309" s="237"/>
      <c r="K309" s="237"/>
      <c r="L309" s="237"/>
      <c r="M309" s="237"/>
      <c r="N309" s="237"/>
      <c r="O309" s="237"/>
      <c r="P309" s="237"/>
      <c r="Q309" s="237"/>
      <c r="R309" s="237"/>
      <c r="S309" s="237"/>
      <c r="T309" s="237"/>
    </row>
    <row r="310" spans="1:20" s="236" customFormat="1" ht="15" customHeight="1">
      <c r="A310" s="241"/>
      <c r="B310" s="146"/>
      <c r="C310" s="139"/>
      <c r="D310" s="144"/>
      <c r="E310" s="139"/>
      <c r="F310" s="242"/>
      <c r="H310" s="237"/>
      <c r="I310" s="237"/>
      <c r="J310" s="237"/>
      <c r="K310" s="237"/>
      <c r="L310" s="237"/>
      <c r="M310" s="237"/>
      <c r="N310" s="237"/>
      <c r="O310" s="237"/>
      <c r="P310" s="237"/>
      <c r="Q310" s="237"/>
      <c r="R310" s="237"/>
      <c r="S310" s="237"/>
      <c r="T310" s="237"/>
    </row>
    <row r="311" spans="1:20" s="236" customFormat="1" ht="15" customHeight="1">
      <c r="A311" s="241"/>
      <c r="B311" s="146"/>
      <c r="C311" s="139"/>
      <c r="D311" s="144"/>
      <c r="E311" s="139"/>
      <c r="F311" s="242"/>
      <c r="H311" s="237"/>
      <c r="I311" s="237"/>
      <c r="J311" s="237"/>
      <c r="K311" s="237"/>
      <c r="L311" s="237"/>
      <c r="M311" s="237"/>
      <c r="N311" s="237"/>
      <c r="O311" s="237"/>
      <c r="P311" s="237"/>
      <c r="Q311" s="237"/>
      <c r="R311" s="237"/>
      <c r="S311" s="237"/>
      <c r="T311" s="237"/>
    </row>
    <row r="312" spans="1:20" s="236" customFormat="1" ht="15" customHeight="1">
      <c r="A312" s="241"/>
      <c r="B312" s="146"/>
      <c r="C312" s="139"/>
      <c r="D312" s="144"/>
      <c r="E312" s="139"/>
      <c r="F312" s="242"/>
      <c r="H312" s="237"/>
      <c r="I312" s="237"/>
      <c r="J312" s="237"/>
      <c r="K312" s="237"/>
      <c r="L312" s="237"/>
      <c r="M312" s="237"/>
      <c r="N312" s="237"/>
      <c r="O312" s="237"/>
      <c r="P312" s="237"/>
      <c r="Q312" s="237"/>
      <c r="R312" s="237"/>
      <c r="S312" s="237"/>
      <c r="T312" s="237"/>
    </row>
    <row r="313" spans="1:20" s="236" customFormat="1" ht="15" customHeight="1">
      <c r="A313" s="241"/>
      <c r="B313" s="146"/>
      <c r="C313" s="139"/>
      <c r="D313" s="144"/>
      <c r="E313" s="139"/>
      <c r="F313" s="242"/>
      <c r="H313" s="237"/>
      <c r="I313" s="237"/>
      <c r="J313" s="237"/>
      <c r="K313" s="237"/>
      <c r="L313" s="237"/>
      <c r="M313" s="237"/>
      <c r="N313" s="237"/>
      <c r="O313" s="237"/>
      <c r="P313" s="237"/>
      <c r="Q313" s="237"/>
      <c r="R313" s="237"/>
      <c r="S313" s="237"/>
      <c r="T313" s="237"/>
    </row>
    <row r="314" spans="1:20" s="236" customFormat="1" ht="15" customHeight="1">
      <c r="A314" s="241"/>
      <c r="B314" s="146"/>
      <c r="C314" s="139"/>
      <c r="D314" s="144"/>
      <c r="E314" s="139"/>
      <c r="F314" s="242"/>
      <c r="H314" s="237"/>
      <c r="I314" s="237"/>
      <c r="J314" s="237"/>
      <c r="K314" s="237"/>
      <c r="L314" s="237"/>
      <c r="M314" s="237"/>
      <c r="N314" s="237"/>
      <c r="O314" s="237"/>
      <c r="P314" s="237"/>
      <c r="Q314" s="237"/>
      <c r="R314" s="237"/>
      <c r="S314" s="237"/>
      <c r="T314" s="237"/>
    </row>
    <row r="315" spans="1:20" s="236" customFormat="1" ht="15" customHeight="1">
      <c r="A315" s="241"/>
      <c r="B315" s="146"/>
      <c r="C315" s="139"/>
      <c r="D315" s="144"/>
      <c r="E315" s="139"/>
      <c r="F315" s="242"/>
      <c r="H315" s="237"/>
      <c r="I315" s="237"/>
      <c r="J315" s="237"/>
      <c r="K315" s="237"/>
      <c r="L315" s="237"/>
      <c r="M315" s="237"/>
      <c r="N315" s="237"/>
      <c r="O315" s="237"/>
      <c r="P315" s="237"/>
      <c r="Q315" s="237"/>
      <c r="R315" s="237"/>
      <c r="S315" s="237"/>
      <c r="T315" s="237"/>
    </row>
    <row r="316" spans="1:20" s="236" customFormat="1" ht="15" customHeight="1">
      <c r="A316" s="241"/>
      <c r="B316" s="146"/>
      <c r="C316" s="139"/>
      <c r="D316" s="144"/>
      <c r="E316" s="139"/>
      <c r="F316" s="242"/>
      <c r="H316" s="237"/>
      <c r="I316" s="237"/>
      <c r="J316" s="237"/>
      <c r="K316" s="237"/>
      <c r="L316" s="237"/>
      <c r="M316" s="237"/>
      <c r="N316" s="237"/>
      <c r="O316" s="237"/>
      <c r="P316" s="237"/>
      <c r="Q316" s="237"/>
      <c r="R316" s="237"/>
      <c r="S316" s="237"/>
      <c r="T316" s="237"/>
    </row>
    <row r="317" spans="1:20" s="236" customFormat="1" ht="15" customHeight="1">
      <c r="A317" s="241"/>
      <c r="B317" s="146"/>
      <c r="C317" s="139"/>
      <c r="D317" s="144"/>
      <c r="E317" s="139"/>
      <c r="F317" s="242"/>
      <c r="H317" s="237"/>
      <c r="I317" s="237"/>
      <c r="J317" s="237"/>
      <c r="K317" s="237"/>
      <c r="L317" s="237"/>
      <c r="M317" s="237"/>
      <c r="N317" s="237"/>
      <c r="O317" s="237"/>
      <c r="P317" s="237"/>
      <c r="Q317" s="237"/>
      <c r="R317" s="237"/>
      <c r="S317" s="237"/>
      <c r="T317" s="237"/>
    </row>
    <row r="318" spans="1:20" s="236" customFormat="1" ht="15" customHeight="1">
      <c r="A318" s="241"/>
      <c r="B318" s="146"/>
      <c r="C318" s="139"/>
      <c r="D318" s="144"/>
      <c r="E318" s="139"/>
      <c r="F318" s="242"/>
      <c r="H318" s="237"/>
      <c r="I318" s="237"/>
      <c r="J318" s="237"/>
      <c r="K318" s="237"/>
      <c r="L318" s="237"/>
      <c r="M318" s="237"/>
      <c r="N318" s="237"/>
      <c r="O318" s="237"/>
      <c r="P318" s="237"/>
      <c r="Q318" s="237"/>
      <c r="R318" s="237"/>
      <c r="S318" s="237"/>
      <c r="T318" s="237"/>
    </row>
    <row r="319" spans="1:20" s="236" customFormat="1" ht="15" customHeight="1">
      <c r="A319" s="241"/>
      <c r="B319" s="146"/>
      <c r="C319" s="139"/>
      <c r="D319" s="144"/>
      <c r="E319" s="139"/>
      <c r="F319" s="242"/>
      <c r="H319" s="237"/>
      <c r="I319" s="237"/>
      <c r="J319" s="237"/>
      <c r="K319" s="237"/>
      <c r="L319" s="237"/>
      <c r="M319" s="237"/>
      <c r="N319" s="237"/>
      <c r="O319" s="237"/>
      <c r="P319" s="237"/>
      <c r="Q319" s="237"/>
      <c r="R319" s="237"/>
      <c r="S319" s="237"/>
      <c r="T319" s="237"/>
    </row>
    <row r="320" spans="1:20" s="236" customFormat="1" ht="15" customHeight="1">
      <c r="A320" s="241"/>
      <c r="B320" s="146"/>
      <c r="C320" s="139"/>
      <c r="D320" s="144"/>
      <c r="E320" s="139"/>
      <c r="F320" s="242"/>
      <c r="H320" s="237"/>
      <c r="I320" s="237"/>
      <c r="J320" s="237"/>
      <c r="K320" s="237"/>
      <c r="L320" s="237"/>
      <c r="M320" s="237"/>
      <c r="N320" s="237"/>
      <c r="O320" s="237"/>
      <c r="P320" s="237"/>
      <c r="Q320" s="237"/>
      <c r="R320" s="237"/>
      <c r="S320" s="237"/>
      <c r="T320" s="237"/>
    </row>
    <row r="321" spans="1:20" s="236" customFormat="1" ht="15" customHeight="1">
      <c r="A321" s="241"/>
      <c r="B321" s="146"/>
      <c r="C321" s="139"/>
      <c r="D321" s="144"/>
      <c r="E321" s="139"/>
      <c r="F321" s="242"/>
      <c r="H321" s="237"/>
      <c r="I321" s="237"/>
      <c r="J321" s="237"/>
      <c r="K321" s="237"/>
      <c r="L321" s="237"/>
      <c r="M321" s="237"/>
      <c r="N321" s="237"/>
      <c r="O321" s="237"/>
      <c r="P321" s="237"/>
      <c r="Q321" s="237"/>
      <c r="R321" s="237"/>
      <c r="S321" s="237"/>
      <c r="T321" s="237"/>
    </row>
    <row r="322" spans="1:20" s="236" customFormat="1" ht="15" customHeight="1">
      <c r="A322" s="241"/>
      <c r="B322" s="146"/>
      <c r="C322" s="139"/>
      <c r="D322" s="144"/>
      <c r="E322" s="139"/>
      <c r="F322" s="242"/>
      <c r="H322" s="237"/>
      <c r="I322" s="237"/>
      <c r="J322" s="237"/>
      <c r="K322" s="237"/>
      <c r="L322" s="237"/>
      <c r="M322" s="237"/>
      <c r="N322" s="237"/>
      <c r="O322" s="237"/>
      <c r="P322" s="237"/>
      <c r="Q322" s="237"/>
      <c r="R322" s="237"/>
      <c r="S322" s="237"/>
      <c r="T322" s="237"/>
    </row>
    <row r="323" spans="1:20" s="236" customFormat="1" ht="15" customHeight="1">
      <c r="A323" s="241"/>
      <c r="B323" s="146"/>
      <c r="C323" s="139"/>
      <c r="D323" s="144"/>
      <c r="E323" s="139"/>
      <c r="F323" s="242"/>
      <c r="H323" s="237"/>
      <c r="I323" s="237"/>
      <c r="J323" s="237"/>
      <c r="K323" s="237"/>
      <c r="L323" s="237"/>
      <c r="M323" s="237"/>
      <c r="N323" s="237"/>
      <c r="O323" s="237"/>
      <c r="P323" s="237"/>
      <c r="Q323" s="237"/>
      <c r="R323" s="237"/>
      <c r="S323" s="237"/>
      <c r="T323" s="237"/>
    </row>
    <row r="324" spans="1:20" s="236" customFormat="1" ht="15" customHeight="1">
      <c r="A324" s="241"/>
      <c r="B324" s="146"/>
      <c r="C324" s="139"/>
      <c r="D324" s="144"/>
      <c r="E324" s="139"/>
      <c r="F324" s="242"/>
      <c r="H324" s="237"/>
      <c r="I324" s="237"/>
      <c r="J324" s="237"/>
      <c r="K324" s="237"/>
      <c r="L324" s="237"/>
      <c r="M324" s="237"/>
      <c r="N324" s="237"/>
      <c r="O324" s="237"/>
      <c r="P324" s="237"/>
      <c r="Q324" s="237"/>
      <c r="R324" s="237"/>
      <c r="S324" s="237"/>
      <c r="T324" s="237"/>
    </row>
    <row r="325" spans="1:20" s="236" customFormat="1" ht="15" customHeight="1">
      <c r="A325" s="241"/>
      <c r="B325" s="146"/>
      <c r="C325" s="139"/>
      <c r="D325" s="144"/>
      <c r="E325" s="139"/>
      <c r="F325" s="242"/>
      <c r="H325" s="237"/>
      <c r="I325" s="237"/>
      <c r="J325" s="237"/>
      <c r="K325" s="237"/>
      <c r="L325" s="237"/>
      <c r="M325" s="237"/>
      <c r="N325" s="237"/>
      <c r="O325" s="237"/>
      <c r="P325" s="237"/>
      <c r="Q325" s="237"/>
      <c r="R325" s="237"/>
      <c r="S325" s="237"/>
      <c r="T325" s="237"/>
    </row>
    <row r="326" spans="1:20" s="236" customFormat="1" ht="15" customHeight="1">
      <c r="A326" s="241"/>
      <c r="B326" s="146"/>
      <c r="C326" s="139"/>
      <c r="D326" s="144"/>
      <c r="E326" s="139"/>
      <c r="F326" s="242"/>
      <c r="H326" s="237"/>
      <c r="I326" s="237"/>
      <c r="J326" s="237"/>
      <c r="K326" s="237"/>
      <c r="L326" s="237"/>
      <c r="M326" s="237"/>
      <c r="N326" s="237"/>
      <c r="O326" s="237"/>
      <c r="P326" s="237"/>
      <c r="Q326" s="237"/>
      <c r="R326" s="237"/>
      <c r="S326" s="237"/>
      <c r="T326" s="237"/>
    </row>
    <row r="327" spans="1:20" s="236" customFormat="1" ht="15" customHeight="1">
      <c r="A327" s="241"/>
      <c r="B327" s="146"/>
      <c r="C327" s="139"/>
      <c r="D327" s="144"/>
      <c r="E327" s="139"/>
      <c r="F327" s="242"/>
      <c r="H327" s="237"/>
      <c r="I327" s="237"/>
      <c r="J327" s="237"/>
      <c r="K327" s="237"/>
      <c r="L327" s="237"/>
      <c r="M327" s="237"/>
      <c r="N327" s="237"/>
      <c r="O327" s="237"/>
      <c r="P327" s="237"/>
      <c r="Q327" s="237"/>
      <c r="R327" s="237"/>
      <c r="S327" s="237"/>
      <c r="T327" s="237"/>
    </row>
    <row r="328" spans="1:20" s="236" customFormat="1" ht="15" customHeight="1">
      <c r="A328" s="241"/>
      <c r="B328" s="146"/>
      <c r="C328" s="139"/>
      <c r="D328" s="144"/>
      <c r="E328" s="139"/>
      <c r="F328" s="242"/>
      <c r="H328" s="237"/>
      <c r="I328" s="237"/>
      <c r="J328" s="237"/>
      <c r="K328" s="237"/>
      <c r="L328" s="237"/>
      <c r="M328" s="237"/>
      <c r="N328" s="237"/>
      <c r="O328" s="237"/>
      <c r="P328" s="237"/>
      <c r="Q328" s="237"/>
      <c r="R328" s="237"/>
      <c r="S328" s="237"/>
      <c r="T328" s="237"/>
    </row>
    <row r="329" spans="1:20" s="236" customFormat="1" ht="15" customHeight="1">
      <c r="A329" s="241"/>
      <c r="B329" s="146"/>
      <c r="C329" s="139"/>
      <c r="D329" s="144"/>
      <c r="E329" s="139"/>
      <c r="F329" s="242"/>
      <c r="H329" s="237"/>
      <c r="I329" s="237"/>
      <c r="J329" s="237"/>
      <c r="K329" s="237"/>
      <c r="L329" s="237"/>
      <c r="M329" s="237"/>
      <c r="N329" s="237"/>
      <c r="O329" s="237"/>
      <c r="P329" s="237"/>
      <c r="Q329" s="237"/>
      <c r="R329" s="237"/>
      <c r="S329" s="237"/>
      <c r="T329" s="237"/>
    </row>
    <row r="330" spans="1:20" s="236" customFormat="1" ht="15" customHeight="1">
      <c r="A330" s="241"/>
      <c r="B330" s="146"/>
      <c r="C330" s="139"/>
      <c r="D330" s="144"/>
      <c r="E330" s="139"/>
      <c r="F330" s="242"/>
      <c r="H330" s="237"/>
      <c r="I330" s="237"/>
      <c r="J330" s="237"/>
      <c r="K330" s="237"/>
      <c r="L330" s="237"/>
      <c r="M330" s="237"/>
      <c r="N330" s="237"/>
      <c r="O330" s="237"/>
      <c r="P330" s="237"/>
      <c r="Q330" s="237"/>
      <c r="R330" s="237"/>
      <c r="S330" s="237"/>
      <c r="T330" s="237"/>
    </row>
    <row r="331" spans="1:20" s="236" customFormat="1" ht="15" customHeight="1">
      <c r="A331" s="241"/>
      <c r="B331" s="146"/>
      <c r="C331" s="139"/>
      <c r="D331" s="144"/>
      <c r="E331" s="139"/>
      <c r="F331" s="242"/>
      <c r="H331" s="237"/>
      <c r="I331" s="237"/>
      <c r="J331" s="237"/>
      <c r="K331" s="237"/>
      <c r="L331" s="237"/>
      <c r="M331" s="237"/>
      <c r="N331" s="237"/>
      <c r="O331" s="237"/>
      <c r="P331" s="237"/>
      <c r="Q331" s="237"/>
      <c r="R331" s="237"/>
      <c r="S331" s="237"/>
      <c r="T331" s="237"/>
    </row>
    <row r="332" spans="1:20" s="236" customFormat="1" ht="15" customHeight="1">
      <c r="A332" s="241"/>
      <c r="B332" s="146"/>
      <c r="C332" s="139"/>
      <c r="D332" s="144"/>
      <c r="E332" s="139"/>
      <c r="F332" s="242"/>
      <c r="H332" s="237"/>
      <c r="I332" s="237"/>
      <c r="J332" s="237"/>
      <c r="K332" s="237"/>
      <c r="L332" s="237"/>
      <c r="M332" s="237"/>
      <c r="N332" s="237"/>
      <c r="O332" s="237"/>
      <c r="P332" s="237"/>
      <c r="Q332" s="237"/>
      <c r="R332" s="237"/>
      <c r="S332" s="237"/>
      <c r="T332" s="237"/>
    </row>
    <row r="333" spans="1:20" s="236" customFormat="1" ht="15" customHeight="1">
      <c r="A333" s="241"/>
      <c r="B333" s="146"/>
      <c r="C333" s="139"/>
      <c r="D333" s="144"/>
      <c r="E333" s="139"/>
      <c r="F333" s="242"/>
      <c r="H333" s="237"/>
      <c r="I333" s="237"/>
      <c r="J333" s="237"/>
      <c r="K333" s="237"/>
      <c r="L333" s="237"/>
      <c r="M333" s="237"/>
      <c r="N333" s="237"/>
      <c r="O333" s="237"/>
      <c r="P333" s="237"/>
      <c r="Q333" s="237"/>
      <c r="R333" s="237"/>
      <c r="S333" s="237"/>
      <c r="T333" s="237"/>
    </row>
    <row r="334" spans="1:20" s="236" customFormat="1" ht="15" customHeight="1">
      <c r="A334" s="241"/>
      <c r="B334" s="146"/>
      <c r="C334" s="139"/>
      <c r="D334" s="144"/>
      <c r="E334" s="139"/>
      <c r="F334" s="242"/>
      <c r="H334" s="237"/>
      <c r="I334" s="237"/>
      <c r="J334" s="237"/>
      <c r="K334" s="237"/>
      <c r="L334" s="237"/>
      <c r="M334" s="237"/>
      <c r="N334" s="237"/>
      <c r="O334" s="237"/>
      <c r="P334" s="237"/>
      <c r="Q334" s="237"/>
      <c r="R334" s="237"/>
      <c r="S334" s="237"/>
      <c r="T334" s="237"/>
    </row>
    <row r="335" spans="1:20" s="236" customFormat="1" ht="15" customHeight="1">
      <c r="A335" s="241"/>
      <c r="B335" s="146"/>
      <c r="C335" s="139"/>
      <c r="D335" s="144"/>
      <c r="E335" s="139"/>
      <c r="F335" s="242"/>
      <c r="H335" s="237"/>
      <c r="I335" s="237"/>
      <c r="J335" s="237"/>
      <c r="K335" s="237"/>
      <c r="L335" s="237"/>
      <c r="M335" s="237"/>
      <c r="N335" s="237"/>
      <c r="O335" s="237"/>
      <c r="P335" s="237"/>
      <c r="Q335" s="237"/>
      <c r="R335" s="237"/>
      <c r="S335" s="237"/>
      <c r="T335" s="237"/>
    </row>
    <row r="336" spans="1:20" s="236" customFormat="1" ht="15" customHeight="1">
      <c r="A336" s="241"/>
      <c r="B336" s="146"/>
      <c r="C336" s="139"/>
      <c r="D336" s="144"/>
      <c r="E336" s="139"/>
      <c r="F336" s="242"/>
      <c r="H336" s="237"/>
      <c r="I336" s="237"/>
      <c r="J336" s="237"/>
      <c r="K336" s="237"/>
      <c r="L336" s="237"/>
      <c r="M336" s="237"/>
      <c r="N336" s="237"/>
      <c r="O336" s="237"/>
      <c r="P336" s="237"/>
      <c r="Q336" s="237"/>
      <c r="R336" s="237"/>
      <c r="S336" s="237"/>
      <c r="T336" s="237"/>
    </row>
    <row r="337" spans="1:20" s="236" customFormat="1" ht="15" customHeight="1">
      <c r="A337" s="241"/>
      <c r="B337" s="146"/>
      <c r="C337" s="139"/>
      <c r="D337" s="144"/>
      <c r="E337" s="139"/>
      <c r="F337" s="242"/>
      <c r="H337" s="237"/>
      <c r="I337" s="237"/>
      <c r="J337" s="237"/>
      <c r="K337" s="237"/>
      <c r="L337" s="237"/>
      <c r="M337" s="237"/>
      <c r="N337" s="237"/>
      <c r="O337" s="237"/>
      <c r="P337" s="237"/>
      <c r="Q337" s="237"/>
      <c r="R337" s="237"/>
      <c r="S337" s="237"/>
      <c r="T337" s="237"/>
    </row>
    <row r="338" spans="1:20" s="236" customFormat="1" ht="15" customHeight="1">
      <c r="A338" s="241"/>
      <c r="B338" s="146"/>
      <c r="C338" s="139"/>
      <c r="D338" s="144"/>
      <c r="E338" s="139"/>
      <c r="F338" s="242"/>
      <c r="H338" s="237"/>
      <c r="I338" s="237"/>
      <c r="J338" s="237"/>
      <c r="K338" s="237"/>
      <c r="L338" s="237"/>
      <c r="M338" s="237"/>
      <c r="N338" s="237"/>
      <c r="O338" s="237"/>
      <c r="P338" s="237"/>
      <c r="Q338" s="237"/>
      <c r="R338" s="237"/>
      <c r="S338" s="237"/>
      <c r="T338" s="237"/>
    </row>
    <row r="339" spans="1:20" s="236" customFormat="1" ht="15" customHeight="1">
      <c r="A339" s="241"/>
      <c r="B339" s="146"/>
      <c r="C339" s="139"/>
      <c r="D339" s="144"/>
      <c r="E339" s="139"/>
      <c r="F339" s="242"/>
      <c r="H339" s="237"/>
      <c r="I339" s="237"/>
      <c r="J339" s="237"/>
      <c r="K339" s="237"/>
      <c r="L339" s="237"/>
      <c r="M339" s="237"/>
      <c r="N339" s="237"/>
      <c r="O339" s="237"/>
      <c r="P339" s="237"/>
      <c r="Q339" s="237"/>
      <c r="R339" s="237"/>
      <c r="S339" s="237"/>
      <c r="T339" s="237"/>
    </row>
    <row r="340" spans="1:20" s="236" customFormat="1" ht="15" customHeight="1">
      <c r="A340" s="241"/>
      <c r="B340" s="146"/>
      <c r="C340" s="139"/>
      <c r="D340" s="144"/>
      <c r="E340" s="139"/>
      <c r="F340" s="242"/>
      <c r="H340" s="237"/>
      <c r="I340" s="237"/>
      <c r="J340" s="237"/>
      <c r="K340" s="237"/>
      <c r="L340" s="237"/>
      <c r="M340" s="237"/>
      <c r="N340" s="237"/>
      <c r="O340" s="237"/>
      <c r="P340" s="237"/>
      <c r="Q340" s="237"/>
      <c r="R340" s="237"/>
      <c r="S340" s="237"/>
      <c r="T340" s="237"/>
    </row>
    <row r="341" spans="1:20" s="236" customFormat="1" ht="15" customHeight="1">
      <c r="A341" s="241"/>
      <c r="B341" s="146"/>
      <c r="C341" s="139"/>
      <c r="D341" s="144"/>
      <c r="E341" s="139"/>
      <c r="F341" s="242"/>
      <c r="H341" s="237"/>
      <c r="I341" s="237"/>
      <c r="J341" s="237"/>
      <c r="K341" s="237"/>
      <c r="L341" s="237"/>
      <c r="M341" s="237"/>
      <c r="N341" s="237"/>
      <c r="O341" s="237"/>
      <c r="P341" s="237"/>
      <c r="Q341" s="237"/>
      <c r="R341" s="237"/>
      <c r="S341" s="237"/>
      <c r="T341" s="237"/>
    </row>
    <row r="342" spans="1:20" s="236" customFormat="1" ht="15" customHeight="1">
      <c r="A342" s="241"/>
      <c r="B342" s="146"/>
      <c r="C342" s="139"/>
      <c r="D342" s="144"/>
      <c r="E342" s="139"/>
      <c r="F342" s="242"/>
      <c r="H342" s="237"/>
      <c r="I342" s="237"/>
      <c r="J342" s="237"/>
      <c r="K342" s="237"/>
      <c r="L342" s="237"/>
      <c r="M342" s="237"/>
      <c r="N342" s="237"/>
      <c r="O342" s="237"/>
      <c r="P342" s="237"/>
      <c r="Q342" s="237"/>
      <c r="R342" s="237"/>
      <c r="S342" s="237"/>
      <c r="T342" s="237"/>
    </row>
    <row r="343" spans="1:20" s="236" customFormat="1" ht="15" customHeight="1">
      <c r="A343" s="241"/>
      <c r="B343" s="146"/>
      <c r="C343" s="139"/>
      <c r="D343" s="144"/>
      <c r="E343" s="139"/>
      <c r="F343" s="242"/>
      <c r="H343" s="237"/>
      <c r="I343" s="237"/>
      <c r="J343" s="237"/>
      <c r="K343" s="237"/>
      <c r="L343" s="237"/>
      <c r="M343" s="237"/>
      <c r="N343" s="237"/>
      <c r="O343" s="237"/>
      <c r="P343" s="237"/>
      <c r="Q343" s="237"/>
      <c r="R343" s="237"/>
      <c r="S343" s="237"/>
      <c r="T343" s="237"/>
    </row>
    <row r="344" spans="1:20" s="236" customFormat="1" ht="15" customHeight="1">
      <c r="A344" s="241"/>
      <c r="B344" s="146"/>
      <c r="C344" s="139"/>
      <c r="D344" s="144"/>
      <c r="E344" s="139"/>
      <c r="F344" s="242"/>
      <c r="H344" s="237"/>
      <c r="I344" s="237"/>
      <c r="J344" s="237"/>
      <c r="K344" s="237"/>
      <c r="L344" s="237"/>
      <c r="M344" s="237"/>
      <c r="N344" s="237"/>
      <c r="O344" s="237"/>
      <c r="P344" s="237"/>
      <c r="Q344" s="237"/>
      <c r="R344" s="237"/>
      <c r="S344" s="237"/>
      <c r="T344" s="237"/>
    </row>
    <row r="345" spans="1:20" s="236" customFormat="1" ht="15" customHeight="1">
      <c r="A345" s="241"/>
      <c r="B345" s="146"/>
      <c r="C345" s="139"/>
      <c r="D345" s="144"/>
      <c r="E345" s="139"/>
      <c r="F345" s="242"/>
      <c r="H345" s="237"/>
      <c r="I345" s="237"/>
      <c r="J345" s="237"/>
      <c r="K345" s="237"/>
      <c r="L345" s="237"/>
      <c r="M345" s="237"/>
      <c r="N345" s="237"/>
      <c r="O345" s="237"/>
      <c r="P345" s="237"/>
      <c r="Q345" s="237"/>
      <c r="R345" s="237"/>
      <c r="S345" s="237"/>
      <c r="T345" s="237"/>
    </row>
    <row r="346" spans="1:20" s="236" customFormat="1" ht="15" customHeight="1">
      <c r="A346" s="241"/>
      <c r="B346" s="146"/>
      <c r="C346" s="139"/>
      <c r="D346" s="144"/>
      <c r="E346" s="139"/>
      <c r="F346" s="242"/>
      <c r="H346" s="237"/>
      <c r="I346" s="237"/>
      <c r="J346" s="237"/>
      <c r="K346" s="237"/>
      <c r="L346" s="237"/>
      <c r="M346" s="237"/>
      <c r="N346" s="237"/>
      <c r="O346" s="237"/>
      <c r="P346" s="237"/>
      <c r="Q346" s="237"/>
      <c r="R346" s="237"/>
      <c r="S346" s="237"/>
      <c r="T346" s="237"/>
    </row>
    <row r="347" spans="1:20" s="236" customFormat="1" ht="15" customHeight="1">
      <c r="A347" s="241"/>
      <c r="B347" s="146"/>
      <c r="C347" s="139"/>
      <c r="D347" s="144"/>
      <c r="E347" s="139"/>
      <c r="F347" s="242"/>
      <c r="H347" s="237"/>
      <c r="I347" s="237"/>
      <c r="J347" s="237"/>
      <c r="K347" s="237"/>
      <c r="L347" s="237"/>
      <c r="M347" s="237"/>
      <c r="N347" s="237"/>
      <c r="O347" s="237"/>
      <c r="P347" s="237"/>
      <c r="Q347" s="237"/>
      <c r="R347" s="237"/>
      <c r="S347" s="237"/>
      <c r="T347" s="237"/>
    </row>
    <row r="348" spans="1:20" s="236" customFormat="1" ht="15" customHeight="1">
      <c r="A348" s="241"/>
      <c r="B348" s="146"/>
      <c r="C348" s="139"/>
      <c r="D348" s="144"/>
      <c r="E348" s="139"/>
      <c r="F348" s="242"/>
      <c r="H348" s="237"/>
      <c r="I348" s="237"/>
      <c r="J348" s="237"/>
      <c r="K348" s="237"/>
      <c r="L348" s="237"/>
      <c r="M348" s="237"/>
      <c r="N348" s="237"/>
      <c r="O348" s="237"/>
      <c r="P348" s="237"/>
      <c r="Q348" s="237"/>
      <c r="R348" s="237"/>
      <c r="S348" s="237"/>
      <c r="T348" s="237"/>
    </row>
    <row r="349" spans="1:20" s="236" customFormat="1" ht="15" customHeight="1">
      <c r="A349" s="241"/>
      <c r="B349" s="146"/>
      <c r="C349" s="139"/>
      <c r="D349" s="144"/>
      <c r="E349" s="139"/>
      <c r="F349" s="242"/>
      <c r="H349" s="237"/>
      <c r="I349" s="237"/>
      <c r="J349" s="237"/>
      <c r="K349" s="237"/>
      <c r="L349" s="237"/>
      <c r="M349" s="237"/>
      <c r="N349" s="237"/>
      <c r="O349" s="237"/>
      <c r="P349" s="237"/>
      <c r="Q349" s="237"/>
      <c r="R349" s="237"/>
      <c r="S349" s="237"/>
      <c r="T349" s="237"/>
    </row>
    <row r="350" spans="1:20" s="236" customFormat="1" ht="15" customHeight="1">
      <c r="A350" s="241"/>
      <c r="B350" s="146"/>
      <c r="C350" s="139"/>
      <c r="D350" s="144"/>
      <c r="E350" s="139"/>
      <c r="F350" s="242"/>
      <c r="H350" s="237"/>
      <c r="I350" s="237"/>
      <c r="J350" s="237"/>
      <c r="K350" s="237"/>
      <c r="L350" s="237"/>
      <c r="M350" s="237"/>
      <c r="N350" s="237"/>
      <c r="O350" s="237"/>
      <c r="P350" s="237"/>
      <c r="Q350" s="237"/>
      <c r="R350" s="237"/>
      <c r="S350" s="237"/>
      <c r="T350" s="237"/>
    </row>
    <row r="351" spans="1:20" s="236" customFormat="1" ht="15" customHeight="1">
      <c r="A351" s="241"/>
      <c r="B351" s="146"/>
      <c r="C351" s="139"/>
      <c r="D351" s="144"/>
      <c r="E351" s="139"/>
      <c r="F351" s="242"/>
      <c r="H351" s="237"/>
      <c r="I351" s="237"/>
      <c r="J351" s="237"/>
      <c r="K351" s="237"/>
      <c r="L351" s="237"/>
      <c r="M351" s="237"/>
      <c r="N351" s="237"/>
      <c r="O351" s="237"/>
      <c r="P351" s="237"/>
      <c r="Q351" s="237"/>
      <c r="R351" s="237"/>
      <c r="S351" s="237"/>
      <c r="T351" s="237"/>
    </row>
    <row r="352" spans="1:20" s="236" customFormat="1" ht="15" customHeight="1">
      <c r="A352" s="241"/>
      <c r="B352" s="146"/>
      <c r="C352" s="139"/>
      <c r="D352" s="144"/>
      <c r="E352" s="139"/>
      <c r="F352" s="242"/>
      <c r="H352" s="237"/>
      <c r="I352" s="237"/>
      <c r="J352" s="237"/>
      <c r="K352" s="237"/>
      <c r="L352" s="237"/>
      <c r="M352" s="237"/>
      <c r="N352" s="237"/>
      <c r="O352" s="237"/>
      <c r="P352" s="237"/>
      <c r="Q352" s="237"/>
      <c r="R352" s="237"/>
      <c r="S352" s="237"/>
      <c r="T352" s="237"/>
    </row>
    <row r="353" spans="1:20" s="236" customFormat="1" ht="15" customHeight="1">
      <c r="A353" s="241"/>
      <c r="B353" s="146"/>
      <c r="C353" s="139"/>
      <c r="D353" s="144"/>
      <c r="E353" s="139"/>
      <c r="F353" s="242"/>
      <c r="H353" s="237"/>
      <c r="I353" s="237"/>
      <c r="J353" s="237"/>
      <c r="K353" s="237"/>
      <c r="L353" s="237"/>
      <c r="M353" s="237"/>
      <c r="N353" s="237"/>
      <c r="O353" s="237"/>
      <c r="P353" s="237"/>
      <c r="Q353" s="237"/>
      <c r="R353" s="237"/>
      <c r="S353" s="237"/>
      <c r="T353" s="237"/>
    </row>
    <row r="354" spans="1:20" s="236" customFormat="1" ht="15" customHeight="1">
      <c r="A354" s="241"/>
      <c r="B354" s="146"/>
      <c r="C354" s="139"/>
      <c r="D354" s="144"/>
      <c r="E354" s="139"/>
      <c r="F354" s="242"/>
      <c r="H354" s="237"/>
      <c r="I354" s="237"/>
      <c r="J354" s="237"/>
      <c r="K354" s="237"/>
      <c r="L354" s="237"/>
      <c r="M354" s="237"/>
      <c r="N354" s="237"/>
      <c r="O354" s="237"/>
      <c r="P354" s="237"/>
      <c r="Q354" s="237"/>
      <c r="R354" s="237"/>
      <c r="S354" s="237"/>
      <c r="T354" s="237"/>
    </row>
    <row r="355" spans="1:20" s="236" customFormat="1" ht="15" customHeight="1">
      <c r="A355" s="241"/>
      <c r="B355" s="146"/>
      <c r="C355" s="139"/>
      <c r="D355" s="144"/>
      <c r="E355" s="139"/>
      <c r="F355" s="242"/>
      <c r="H355" s="237"/>
      <c r="I355" s="237"/>
      <c r="J355" s="237"/>
      <c r="K355" s="237"/>
      <c r="L355" s="237"/>
      <c r="M355" s="237"/>
      <c r="N355" s="237"/>
      <c r="O355" s="237"/>
      <c r="P355" s="237"/>
      <c r="Q355" s="237"/>
      <c r="R355" s="237"/>
      <c r="S355" s="237"/>
      <c r="T355" s="237"/>
    </row>
    <row r="356" spans="1:20" s="236" customFormat="1" ht="15" customHeight="1">
      <c r="A356" s="241"/>
      <c r="B356" s="146"/>
      <c r="C356" s="139"/>
      <c r="D356" s="144"/>
      <c r="E356" s="139"/>
      <c r="F356" s="242"/>
      <c r="H356" s="237"/>
      <c r="I356" s="237"/>
      <c r="J356" s="237"/>
      <c r="K356" s="237"/>
      <c r="L356" s="237"/>
      <c r="M356" s="237"/>
      <c r="N356" s="237"/>
      <c r="O356" s="237"/>
      <c r="P356" s="237"/>
      <c r="Q356" s="237"/>
      <c r="R356" s="237"/>
      <c r="S356" s="237"/>
      <c r="T356" s="237"/>
    </row>
    <row r="357" spans="1:20" s="236" customFormat="1" ht="15" customHeight="1">
      <c r="A357" s="241"/>
      <c r="B357" s="146"/>
      <c r="C357" s="139"/>
      <c r="D357" s="144"/>
      <c r="E357" s="139"/>
      <c r="F357" s="242"/>
      <c r="H357" s="237"/>
      <c r="I357" s="237"/>
      <c r="J357" s="237"/>
      <c r="K357" s="237"/>
      <c r="L357" s="237"/>
      <c r="M357" s="237"/>
      <c r="N357" s="237"/>
      <c r="O357" s="237"/>
      <c r="P357" s="237"/>
      <c r="Q357" s="237"/>
      <c r="R357" s="237"/>
      <c r="S357" s="237"/>
      <c r="T357" s="237"/>
    </row>
    <row r="358" spans="1:20" s="236" customFormat="1" ht="15" customHeight="1">
      <c r="A358" s="241"/>
      <c r="B358" s="146"/>
      <c r="C358" s="139"/>
      <c r="D358" s="144"/>
      <c r="E358" s="139"/>
      <c r="F358" s="242"/>
      <c r="H358" s="237"/>
      <c r="I358" s="237"/>
      <c r="J358" s="237"/>
      <c r="K358" s="237"/>
      <c r="L358" s="237"/>
      <c r="M358" s="237"/>
      <c r="N358" s="237"/>
      <c r="O358" s="237"/>
      <c r="P358" s="237"/>
      <c r="Q358" s="237"/>
      <c r="R358" s="237"/>
      <c r="S358" s="237"/>
      <c r="T358" s="237"/>
    </row>
    <row r="359" spans="1:20" s="236" customFormat="1" ht="15" customHeight="1">
      <c r="A359" s="241"/>
      <c r="B359" s="146"/>
      <c r="C359" s="139"/>
      <c r="D359" s="144"/>
      <c r="E359" s="139"/>
      <c r="F359" s="242"/>
      <c r="H359" s="237"/>
      <c r="I359" s="237"/>
      <c r="J359" s="237"/>
      <c r="K359" s="237"/>
      <c r="L359" s="237"/>
      <c r="M359" s="237"/>
      <c r="N359" s="237"/>
      <c r="O359" s="237"/>
      <c r="P359" s="237"/>
      <c r="Q359" s="237"/>
      <c r="R359" s="237"/>
      <c r="S359" s="237"/>
      <c r="T359" s="237"/>
    </row>
    <row r="360" spans="1:20" s="236" customFormat="1" ht="15" customHeight="1">
      <c r="A360" s="241"/>
      <c r="B360" s="146"/>
      <c r="C360" s="139"/>
      <c r="D360" s="144"/>
      <c r="E360" s="139"/>
      <c r="F360" s="242"/>
      <c r="H360" s="237"/>
      <c r="I360" s="237"/>
      <c r="J360" s="237"/>
      <c r="K360" s="237"/>
      <c r="L360" s="237"/>
      <c r="M360" s="237"/>
      <c r="N360" s="237"/>
      <c r="O360" s="237"/>
      <c r="P360" s="237"/>
      <c r="Q360" s="237"/>
      <c r="R360" s="237"/>
      <c r="S360" s="237"/>
      <c r="T360" s="237"/>
    </row>
    <row r="361" spans="1:20" s="236" customFormat="1" ht="15" customHeight="1">
      <c r="A361" s="241"/>
      <c r="B361" s="146"/>
      <c r="C361" s="139"/>
      <c r="D361" s="144"/>
      <c r="E361" s="139"/>
      <c r="F361" s="242"/>
      <c r="H361" s="237"/>
      <c r="I361" s="237"/>
      <c r="J361" s="237"/>
      <c r="K361" s="237"/>
      <c r="L361" s="237"/>
      <c r="M361" s="237"/>
      <c r="N361" s="237"/>
      <c r="O361" s="237"/>
      <c r="P361" s="237"/>
      <c r="Q361" s="237"/>
      <c r="R361" s="237"/>
      <c r="S361" s="237"/>
      <c r="T361" s="237"/>
    </row>
    <row r="362" spans="1:20" s="236" customFormat="1" ht="15" customHeight="1">
      <c r="A362" s="241"/>
      <c r="B362" s="146"/>
      <c r="C362" s="139"/>
      <c r="D362" s="144"/>
      <c r="E362" s="139"/>
      <c r="F362" s="242"/>
      <c r="H362" s="237"/>
      <c r="I362" s="237"/>
      <c r="J362" s="237"/>
      <c r="K362" s="237"/>
      <c r="L362" s="237"/>
      <c r="M362" s="237"/>
      <c r="N362" s="237"/>
      <c r="O362" s="237"/>
      <c r="P362" s="237"/>
      <c r="Q362" s="237"/>
      <c r="R362" s="237"/>
      <c r="S362" s="237"/>
      <c r="T362" s="237"/>
    </row>
    <row r="363" spans="1:20" s="236" customFormat="1" ht="15" customHeight="1">
      <c r="A363" s="241"/>
      <c r="B363" s="146"/>
      <c r="C363" s="139"/>
      <c r="D363" s="144"/>
      <c r="E363" s="139"/>
      <c r="F363" s="242"/>
      <c r="H363" s="237"/>
      <c r="I363" s="237"/>
      <c r="J363" s="237"/>
      <c r="K363" s="237"/>
      <c r="L363" s="237"/>
      <c r="M363" s="237"/>
      <c r="N363" s="237"/>
      <c r="O363" s="237"/>
      <c r="P363" s="237"/>
      <c r="Q363" s="237"/>
      <c r="R363" s="237"/>
      <c r="S363" s="237"/>
      <c r="T363" s="237"/>
    </row>
    <row r="364" spans="1:20" s="236" customFormat="1" ht="15" customHeight="1">
      <c r="A364" s="241"/>
      <c r="B364" s="146"/>
      <c r="C364" s="139"/>
      <c r="D364" s="144"/>
      <c r="E364" s="139"/>
      <c r="F364" s="242"/>
      <c r="H364" s="237"/>
      <c r="I364" s="237"/>
      <c r="J364" s="237"/>
      <c r="K364" s="237"/>
      <c r="L364" s="237"/>
      <c r="M364" s="237"/>
      <c r="N364" s="237"/>
      <c r="O364" s="237"/>
      <c r="P364" s="237"/>
      <c r="Q364" s="237"/>
      <c r="R364" s="237"/>
      <c r="S364" s="237"/>
      <c r="T364" s="237"/>
    </row>
    <row r="365" spans="1:20" s="236" customFormat="1" ht="15" customHeight="1">
      <c r="A365" s="241"/>
      <c r="B365" s="146"/>
      <c r="C365" s="139"/>
      <c r="D365" s="144"/>
      <c r="E365" s="139"/>
      <c r="F365" s="242"/>
      <c r="H365" s="237"/>
      <c r="I365" s="237"/>
      <c r="J365" s="237"/>
      <c r="K365" s="237"/>
      <c r="L365" s="237"/>
      <c r="M365" s="237"/>
      <c r="N365" s="237"/>
      <c r="O365" s="237"/>
      <c r="P365" s="237"/>
      <c r="Q365" s="237"/>
      <c r="R365" s="237"/>
      <c r="S365" s="237"/>
      <c r="T365" s="237"/>
    </row>
    <row r="366" spans="1:20" s="236" customFormat="1" ht="15" customHeight="1">
      <c r="A366" s="241"/>
      <c r="B366" s="146"/>
      <c r="C366" s="139"/>
      <c r="D366" s="144"/>
      <c r="E366" s="139"/>
      <c r="F366" s="242"/>
      <c r="H366" s="237"/>
      <c r="I366" s="237"/>
      <c r="J366" s="237"/>
      <c r="K366" s="237"/>
      <c r="L366" s="237"/>
      <c r="M366" s="237"/>
      <c r="N366" s="237"/>
      <c r="O366" s="237"/>
      <c r="P366" s="237"/>
      <c r="Q366" s="237"/>
      <c r="R366" s="237"/>
      <c r="S366" s="237"/>
      <c r="T366" s="237"/>
    </row>
    <row r="367" spans="1:20" s="236" customFormat="1" ht="15" customHeight="1">
      <c r="A367" s="241"/>
      <c r="B367" s="146"/>
      <c r="C367" s="139"/>
      <c r="D367" s="144"/>
      <c r="E367" s="139"/>
      <c r="F367" s="242"/>
      <c r="H367" s="237"/>
      <c r="I367" s="237"/>
      <c r="J367" s="237"/>
      <c r="K367" s="237"/>
      <c r="L367" s="237"/>
      <c r="M367" s="237"/>
      <c r="N367" s="237"/>
      <c r="O367" s="237"/>
      <c r="P367" s="237"/>
      <c r="Q367" s="237"/>
      <c r="R367" s="237"/>
      <c r="S367" s="237"/>
      <c r="T367" s="237"/>
    </row>
    <row r="368" spans="1:20" s="236" customFormat="1" ht="15" customHeight="1">
      <c r="A368" s="241"/>
      <c r="B368" s="146"/>
      <c r="C368" s="139"/>
      <c r="D368" s="144"/>
      <c r="E368" s="139"/>
      <c r="F368" s="242"/>
      <c r="H368" s="237"/>
      <c r="I368" s="237"/>
      <c r="J368" s="237"/>
      <c r="K368" s="237"/>
      <c r="L368" s="237"/>
      <c r="M368" s="237"/>
      <c r="N368" s="237"/>
      <c r="O368" s="237"/>
      <c r="P368" s="237"/>
      <c r="Q368" s="237"/>
      <c r="R368" s="237"/>
      <c r="S368" s="237"/>
      <c r="T368" s="237"/>
    </row>
    <row r="369" spans="1:20" s="236" customFormat="1" ht="15" customHeight="1">
      <c r="A369" s="241"/>
      <c r="B369" s="146"/>
      <c r="C369" s="139"/>
      <c r="D369" s="144"/>
      <c r="E369" s="139"/>
      <c r="F369" s="242"/>
      <c r="H369" s="237"/>
      <c r="I369" s="237"/>
      <c r="J369" s="237"/>
      <c r="K369" s="237"/>
      <c r="L369" s="237"/>
      <c r="M369" s="237"/>
      <c r="N369" s="237"/>
      <c r="O369" s="237"/>
      <c r="P369" s="237"/>
      <c r="Q369" s="237"/>
      <c r="R369" s="237"/>
      <c r="S369" s="237"/>
      <c r="T369" s="237"/>
    </row>
    <row r="370" spans="1:20" s="236" customFormat="1" ht="15" customHeight="1">
      <c r="A370" s="241"/>
      <c r="B370" s="146"/>
      <c r="C370" s="139"/>
      <c r="D370" s="144"/>
      <c r="E370" s="139"/>
      <c r="F370" s="242"/>
      <c r="H370" s="237"/>
      <c r="I370" s="237"/>
      <c r="J370" s="237"/>
      <c r="K370" s="237"/>
      <c r="L370" s="237"/>
      <c r="M370" s="237"/>
      <c r="N370" s="237"/>
      <c r="O370" s="237"/>
      <c r="P370" s="237"/>
      <c r="Q370" s="237"/>
      <c r="R370" s="237"/>
      <c r="S370" s="237"/>
      <c r="T370" s="237"/>
    </row>
    <row r="371" spans="1:20" s="236" customFormat="1" ht="15" customHeight="1">
      <c r="A371" s="241"/>
      <c r="B371" s="146"/>
      <c r="C371" s="139"/>
      <c r="D371" s="144"/>
      <c r="E371" s="139"/>
      <c r="F371" s="242"/>
      <c r="H371" s="237"/>
      <c r="I371" s="237"/>
      <c r="J371" s="237"/>
      <c r="K371" s="237"/>
      <c r="L371" s="237"/>
      <c r="M371" s="237"/>
      <c r="N371" s="237"/>
      <c r="O371" s="237"/>
      <c r="P371" s="237"/>
      <c r="Q371" s="237"/>
      <c r="R371" s="237"/>
      <c r="S371" s="237"/>
      <c r="T371" s="237"/>
    </row>
    <row r="372" spans="1:20" s="236" customFormat="1" ht="15" customHeight="1">
      <c r="A372" s="241"/>
      <c r="B372" s="146"/>
      <c r="C372" s="139"/>
      <c r="D372" s="144"/>
      <c r="E372" s="139"/>
      <c r="F372" s="242"/>
      <c r="H372" s="237"/>
      <c r="I372" s="237"/>
      <c r="J372" s="237"/>
      <c r="K372" s="237"/>
      <c r="L372" s="237"/>
      <c r="M372" s="237"/>
      <c r="N372" s="237"/>
      <c r="O372" s="237"/>
      <c r="P372" s="237"/>
      <c r="Q372" s="237"/>
      <c r="R372" s="237"/>
      <c r="S372" s="237"/>
      <c r="T372" s="237"/>
    </row>
    <row r="373" spans="1:20" s="236" customFormat="1" ht="15" customHeight="1">
      <c r="A373" s="241"/>
      <c r="B373" s="146"/>
      <c r="C373" s="139"/>
      <c r="D373" s="144"/>
      <c r="E373" s="139"/>
      <c r="F373" s="242"/>
      <c r="H373" s="237"/>
      <c r="I373" s="237"/>
      <c r="J373" s="237"/>
      <c r="K373" s="237"/>
      <c r="L373" s="237"/>
      <c r="M373" s="237"/>
      <c r="N373" s="237"/>
      <c r="O373" s="237"/>
      <c r="P373" s="237"/>
      <c r="Q373" s="237"/>
      <c r="R373" s="237"/>
      <c r="S373" s="237"/>
      <c r="T373" s="237"/>
    </row>
    <row r="374" spans="1:20" s="236" customFormat="1" ht="15" customHeight="1">
      <c r="A374" s="241"/>
      <c r="B374" s="146"/>
      <c r="C374" s="139"/>
      <c r="D374" s="144"/>
      <c r="E374" s="139"/>
      <c r="F374" s="242"/>
      <c r="H374" s="237"/>
      <c r="I374" s="237"/>
      <c r="J374" s="237"/>
      <c r="K374" s="237"/>
      <c r="L374" s="237"/>
      <c r="M374" s="237"/>
      <c r="N374" s="237"/>
      <c r="O374" s="237"/>
      <c r="P374" s="237"/>
      <c r="Q374" s="237"/>
      <c r="R374" s="237"/>
      <c r="S374" s="237"/>
      <c r="T374" s="237"/>
    </row>
    <row r="375" spans="1:20" s="236" customFormat="1" ht="15" customHeight="1">
      <c r="A375" s="241"/>
      <c r="B375" s="146"/>
      <c r="C375" s="139"/>
      <c r="D375" s="144"/>
      <c r="E375" s="139"/>
      <c r="F375" s="242"/>
      <c r="H375" s="237"/>
      <c r="I375" s="237"/>
      <c r="J375" s="237"/>
      <c r="K375" s="237"/>
      <c r="L375" s="237"/>
      <c r="M375" s="237"/>
      <c r="N375" s="237"/>
      <c r="O375" s="237"/>
      <c r="P375" s="237"/>
      <c r="Q375" s="237"/>
      <c r="R375" s="237"/>
      <c r="S375" s="237"/>
      <c r="T375" s="237"/>
    </row>
    <row r="376" spans="1:20" s="236" customFormat="1" ht="15" customHeight="1">
      <c r="A376" s="241"/>
      <c r="B376" s="146"/>
      <c r="C376" s="139"/>
      <c r="D376" s="144"/>
      <c r="E376" s="139"/>
      <c r="F376" s="242"/>
      <c r="H376" s="237"/>
      <c r="I376" s="237"/>
      <c r="J376" s="237"/>
      <c r="K376" s="237"/>
      <c r="L376" s="237"/>
      <c r="M376" s="237"/>
      <c r="N376" s="237"/>
      <c r="O376" s="237"/>
      <c r="P376" s="237"/>
      <c r="Q376" s="237"/>
      <c r="R376" s="237"/>
      <c r="S376" s="237"/>
      <c r="T376" s="237"/>
    </row>
    <row r="377" spans="1:20" s="236" customFormat="1" ht="15" customHeight="1">
      <c r="A377" s="241"/>
      <c r="B377" s="146"/>
      <c r="C377" s="139"/>
      <c r="D377" s="144"/>
      <c r="E377" s="139"/>
      <c r="F377" s="242"/>
      <c r="H377" s="237"/>
      <c r="I377" s="237"/>
      <c r="J377" s="237"/>
      <c r="K377" s="237"/>
      <c r="L377" s="237"/>
      <c r="M377" s="237"/>
      <c r="N377" s="237"/>
      <c r="O377" s="237"/>
      <c r="P377" s="237"/>
      <c r="Q377" s="237"/>
      <c r="R377" s="237"/>
      <c r="S377" s="237"/>
      <c r="T377" s="237"/>
    </row>
    <row r="378" spans="1:20" s="236" customFormat="1" ht="15" customHeight="1">
      <c r="A378" s="241"/>
      <c r="B378" s="146"/>
      <c r="C378" s="139"/>
      <c r="D378" s="144"/>
      <c r="E378" s="139"/>
      <c r="F378" s="242"/>
      <c r="H378" s="237"/>
      <c r="I378" s="237"/>
      <c r="J378" s="237"/>
      <c r="K378" s="237"/>
      <c r="L378" s="237"/>
      <c r="M378" s="237"/>
      <c r="N378" s="237"/>
      <c r="O378" s="237"/>
      <c r="P378" s="237"/>
      <c r="Q378" s="237"/>
      <c r="R378" s="237"/>
      <c r="S378" s="237"/>
      <c r="T378" s="237"/>
    </row>
    <row r="379" spans="1:20" s="236" customFormat="1" ht="15" customHeight="1">
      <c r="A379" s="241"/>
      <c r="B379" s="146"/>
      <c r="C379" s="139"/>
      <c r="D379" s="144"/>
      <c r="E379" s="139"/>
      <c r="F379" s="242"/>
      <c r="H379" s="237"/>
      <c r="I379" s="237"/>
      <c r="J379" s="237"/>
      <c r="K379" s="237"/>
      <c r="L379" s="237"/>
      <c r="M379" s="237"/>
      <c r="N379" s="237"/>
      <c r="O379" s="237"/>
      <c r="P379" s="237"/>
      <c r="Q379" s="237"/>
      <c r="R379" s="237"/>
      <c r="S379" s="237"/>
      <c r="T379" s="237"/>
    </row>
    <row r="380" spans="1:20" s="236" customFormat="1" ht="15" customHeight="1">
      <c r="A380" s="241"/>
      <c r="B380" s="146"/>
      <c r="C380" s="139"/>
      <c r="D380" s="144"/>
      <c r="E380" s="139"/>
      <c r="F380" s="242"/>
      <c r="H380" s="237"/>
      <c r="I380" s="237"/>
      <c r="J380" s="237"/>
      <c r="K380" s="237"/>
      <c r="L380" s="237"/>
      <c r="M380" s="237"/>
      <c r="N380" s="237"/>
      <c r="O380" s="237"/>
      <c r="P380" s="237"/>
      <c r="Q380" s="237"/>
      <c r="R380" s="237"/>
      <c r="S380" s="237"/>
      <c r="T380" s="237"/>
    </row>
    <row r="381" spans="1:20" s="236" customFormat="1" ht="15" customHeight="1">
      <c r="A381" s="241"/>
      <c r="B381" s="146"/>
      <c r="C381" s="139"/>
      <c r="D381" s="144"/>
      <c r="E381" s="139"/>
      <c r="F381" s="242"/>
      <c r="H381" s="237"/>
      <c r="I381" s="237"/>
      <c r="J381" s="237"/>
      <c r="K381" s="237"/>
      <c r="L381" s="237"/>
      <c r="M381" s="237"/>
      <c r="N381" s="237"/>
      <c r="O381" s="237"/>
      <c r="P381" s="237"/>
      <c r="Q381" s="237"/>
      <c r="R381" s="237"/>
      <c r="S381" s="237"/>
      <c r="T381" s="237"/>
    </row>
    <row r="382" spans="1:20" s="236" customFormat="1" ht="15" customHeight="1">
      <c r="A382" s="241"/>
      <c r="B382" s="146"/>
      <c r="C382" s="139"/>
      <c r="D382" s="144"/>
      <c r="E382" s="139"/>
      <c r="F382" s="242"/>
      <c r="H382" s="237"/>
      <c r="I382" s="237"/>
      <c r="J382" s="237"/>
      <c r="K382" s="237"/>
      <c r="L382" s="237"/>
      <c r="M382" s="237"/>
      <c r="N382" s="237"/>
      <c r="O382" s="237"/>
      <c r="P382" s="237"/>
      <c r="Q382" s="237"/>
      <c r="R382" s="237"/>
      <c r="S382" s="237"/>
      <c r="T382" s="237"/>
    </row>
    <row r="383" spans="1:20" s="236" customFormat="1" ht="15" customHeight="1">
      <c r="A383" s="241"/>
      <c r="B383" s="146"/>
      <c r="C383" s="139"/>
      <c r="D383" s="144"/>
      <c r="E383" s="139"/>
      <c r="F383" s="242"/>
      <c r="H383" s="237"/>
      <c r="I383" s="237"/>
      <c r="J383" s="237"/>
      <c r="K383" s="237"/>
      <c r="L383" s="237"/>
      <c r="M383" s="237"/>
      <c r="N383" s="237"/>
      <c r="O383" s="237"/>
      <c r="P383" s="237"/>
      <c r="Q383" s="237"/>
      <c r="R383" s="237"/>
      <c r="S383" s="237"/>
      <c r="T383" s="237"/>
    </row>
    <row r="384" spans="1:20" s="236" customFormat="1" ht="15" customHeight="1">
      <c r="A384" s="241"/>
      <c r="B384" s="146"/>
      <c r="C384" s="139"/>
      <c r="D384" s="144"/>
      <c r="E384" s="139"/>
      <c r="F384" s="242"/>
      <c r="H384" s="237"/>
      <c r="I384" s="237"/>
      <c r="J384" s="237"/>
      <c r="K384" s="237"/>
      <c r="L384" s="237"/>
      <c r="M384" s="237"/>
      <c r="N384" s="237"/>
      <c r="O384" s="237"/>
      <c r="P384" s="237"/>
      <c r="Q384" s="237"/>
      <c r="R384" s="237"/>
      <c r="S384" s="237"/>
      <c r="T384" s="237"/>
    </row>
    <row r="385" spans="1:20" s="236" customFormat="1" ht="15" customHeight="1">
      <c r="A385" s="241"/>
      <c r="B385" s="146"/>
      <c r="C385" s="139"/>
      <c r="D385" s="144"/>
      <c r="E385" s="139"/>
      <c r="F385" s="242"/>
      <c r="H385" s="237"/>
      <c r="I385" s="237"/>
      <c r="J385" s="237"/>
      <c r="K385" s="237"/>
      <c r="L385" s="237"/>
      <c r="M385" s="237"/>
      <c r="N385" s="237"/>
      <c r="O385" s="237"/>
      <c r="P385" s="237"/>
      <c r="Q385" s="237"/>
      <c r="R385" s="237"/>
      <c r="S385" s="237"/>
      <c r="T385" s="237"/>
    </row>
    <row r="386" spans="1:20" s="236" customFormat="1" ht="15" customHeight="1">
      <c r="A386" s="241"/>
      <c r="B386" s="146"/>
      <c r="C386" s="139"/>
      <c r="D386" s="144"/>
      <c r="E386" s="139"/>
      <c r="F386" s="242"/>
      <c r="H386" s="237"/>
      <c r="I386" s="237"/>
      <c r="J386" s="237"/>
      <c r="K386" s="237"/>
      <c r="L386" s="237"/>
      <c r="M386" s="237"/>
      <c r="N386" s="237"/>
      <c r="O386" s="237"/>
      <c r="P386" s="237"/>
      <c r="Q386" s="237"/>
      <c r="R386" s="237"/>
      <c r="S386" s="237"/>
      <c r="T386" s="237"/>
    </row>
    <row r="387" spans="1:20" s="236" customFormat="1" ht="15" customHeight="1">
      <c r="A387" s="241"/>
      <c r="B387" s="146"/>
      <c r="C387" s="139"/>
      <c r="D387" s="144"/>
      <c r="E387" s="139"/>
      <c r="F387" s="242"/>
      <c r="H387" s="237"/>
      <c r="I387" s="237"/>
      <c r="J387" s="237"/>
      <c r="K387" s="237"/>
      <c r="L387" s="237"/>
      <c r="M387" s="237"/>
      <c r="N387" s="237"/>
      <c r="O387" s="237"/>
      <c r="P387" s="237"/>
      <c r="Q387" s="237"/>
      <c r="R387" s="237"/>
      <c r="S387" s="237"/>
      <c r="T387" s="237"/>
    </row>
    <row r="388" spans="1:20" s="236" customFormat="1" ht="15" customHeight="1">
      <c r="A388" s="241"/>
      <c r="B388" s="146"/>
      <c r="C388" s="139"/>
      <c r="D388" s="144"/>
      <c r="E388" s="139"/>
      <c r="F388" s="242"/>
      <c r="H388" s="237"/>
      <c r="I388" s="237"/>
      <c r="J388" s="237"/>
      <c r="K388" s="237"/>
      <c r="L388" s="237"/>
      <c r="M388" s="237"/>
      <c r="N388" s="237"/>
      <c r="O388" s="237"/>
      <c r="P388" s="237"/>
      <c r="Q388" s="237"/>
      <c r="R388" s="237"/>
      <c r="S388" s="237"/>
      <c r="T388" s="237"/>
    </row>
    <row r="389" spans="1:20" s="236" customFormat="1" ht="15" customHeight="1">
      <c r="A389" s="241"/>
      <c r="B389" s="146"/>
      <c r="C389" s="139"/>
      <c r="D389" s="144"/>
      <c r="E389" s="139"/>
      <c r="F389" s="242"/>
      <c r="H389" s="237"/>
      <c r="I389" s="237"/>
      <c r="J389" s="237"/>
      <c r="K389" s="237"/>
      <c r="L389" s="237"/>
      <c r="M389" s="237"/>
      <c r="N389" s="237"/>
      <c r="O389" s="237"/>
      <c r="P389" s="237"/>
      <c r="Q389" s="237"/>
      <c r="R389" s="237"/>
      <c r="S389" s="237"/>
      <c r="T389" s="237"/>
    </row>
    <row r="390" spans="1:20" s="236" customFormat="1" ht="15" customHeight="1">
      <c r="A390" s="241"/>
      <c r="B390" s="146"/>
      <c r="C390" s="139"/>
      <c r="D390" s="144"/>
      <c r="E390" s="139"/>
      <c r="F390" s="242"/>
      <c r="H390" s="237"/>
      <c r="I390" s="237"/>
      <c r="J390" s="237"/>
      <c r="K390" s="237"/>
      <c r="L390" s="237"/>
      <c r="M390" s="237"/>
      <c r="N390" s="237"/>
      <c r="O390" s="237"/>
      <c r="P390" s="237"/>
      <c r="Q390" s="237"/>
      <c r="R390" s="237"/>
      <c r="S390" s="237"/>
      <c r="T390" s="237"/>
    </row>
    <row r="391" spans="1:20" s="236" customFormat="1" ht="15" customHeight="1">
      <c r="A391" s="241"/>
      <c r="B391" s="146"/>
      <c r="C391" s="139"/>
      <c r="D391" s="144"/>
      <c r="E391" s="139"/>
      <c r="F391" s="242"/>
      <c r="H391" s="237"/>
      <c r="I391" s="237"/>
      <c r="J391" s="237"/>
      <c r="K391" s="237"/>
      <c r="L391" s="237"/>
      <c r="M391" s="237"/>
      <c r="N391" s="237"/>
      <c r="O391" s="237"/>
      <c r="P391" s="237"/>
      <c r="Q391" s="237"/>
      <c r="R391" s="237"/>
      <c r="S391" s="237"/>
      <c r="T391" s="237"/>
    </row>
    <row r="392" spans="1:20" s="236" customFormat="1" ht="15" customHeight="1">
      <c r="A392" s="241"/>
      <c r="B392" s="146"/>
      <c r="C392" s="139"/>
      <c r="D392" s="144"/>
      <c r="E392" s="139"/>
      <c r="F392" s="242"/>
      <c r="H392" s="237"/>
      <c r="I392" s="237"/>
      <c r="J392" s="237"/>
      <c r="K392" s="237"/>
      <c r="L392" s="237"/>
      <c r="M392" s="237"/>
      <c r="N392" s="237"/>
      <c r="O392" s="237"/>
      <c r="P392" s="237"/>
      <c r="Q392" s="237"/>
      <c r="R392" s="237"/>
      <c r="S392" s="237"/>
      <c r="T392" s="237"/>
    </row>
    <row r="393" spans="1:20" s="236" customFormat="1" ht="15" customHeight="1">
      <c r="A393" s="241"/>
      <c r="B393" s="146"/>
      <c r="C393" s="139"/>
      <c r="D393" s="144"/>
      <c r="E393" s="139"/>
      <c r="F393" s="242"/>
      <c r="H393" s="237"/>
      <c r="I393" s="237"/>
      <c r="J393" s="237"/>
      <c r="K393" s="237"/>
      <c r="L393" s="237"/>
      <c r="M393" s="237"/>
      <c r="N393" s="237"/>
      <c r="O393" s="237"/>
      <c r="P393" s="237"/>
      <c r="Q393" s="237"/>
      <c r="R393" s="237"/>
      <c r="S393" s="237"/>
      <c r="T393" s="237"/>
    </row>
    <row r="394" spans="1:20" s="236" customFormat="1" ht="15" customHeight="1">
      <c r="A394" s="241"/>
      <c r="B394" s="146"/>
      <c r="C394" s="139"/>
      <c r="D394" s="144"/>
      <c r="E394" s="139"/>
      <c r="F394" s="242"/>
      <c r="H394" s="237"/>
      <c r="I394" s="237"/>
      <c r="J394" s="237"/>
      <c r="K394" s="237"/>
      <c r="L394" s="237"/>
      <c r="M394" s="237"/>
      <c r="N394" s="237"/>
      <c r="O394" s="237"/>
      <c r="P394" s="237"/>
      <c r="Q394" s="237"/>
      <c r="R394" s="237"/>
      <c r="S394" s="237"/>
      <c r="T394" s="237"/>
    </row>
    <row r="395" spans="1:20" s="236" customFormat="1" ht="15" customHeight="1">
      <c r="A395" s="241"/>
      <c r="B395" s="146"/>
      <c r="C395" s="139"/>
      <c r="D395" s="144"/>
      <c r="E395" s="139"/>
      <c r="F395" s="242"/>
      <c r="H395" s="237"/>
      <c r="I395" s="237"/>
      <c r="J395" s="237"/>
      <c r="K395" s="237"/>
      <c r="L395" s="237"/>
      <c r="M395" s="237"/>
      <c r="N395" s="237"/>
      <c r="O395" s="237"/>
      <c r="P395" s="237"/>
      <c r="Q395" s="237"/>
      <c r="R395" s="237"/>
      <c r="S395" s="237"/>
      <c r="T395" s="237"/>
    </row>
    <row r="396" spans="1:20" s="236" customFormat="1" ht="15" customHeight="1">
      <c r="A396" s="241"/>
      <c r="B396" s="146"/>
      <c r="C396" s="139"/>
      <c r="D396" s="144"/>
      <c r="E396" s="139"/>
      <c r="F396" s="242"/>
      <c r="H396" s="237"/>
      <c r="I396" s="237"/>
      <c r="J396" s="237"/>
      <c r="K396" s="237"/>
      <c r="L396" s="237"/>
      <c r="M396" s="237"/>
      <c r="N396" s="237"/>
      <c r="O396" s="237"/>
      <c r="P396" s="237"/>
      <c r="Q396" s="237"/>
      <c r="R396" s="237"/>
      <c r="S396" s="237"/>
      <c r="T396" s="237"/>
    </row>
    <row r="397" spans="1:20" s="236" customFormat="1" ht="15" customHeight="1">
      <c r="A397" s="241"/>
      <c r="B397" s="146"/>
      <c r="C397" s="139"/>
      <c r="D397" s="144"/>
      <c r="E397" s="139"/>
      <c r="F397" s="242"/>
      <c r="H397" s="237"/>
      <c r="I397" s="237"/>
      <c r="J397" s="237"/>
      <c r="K397" s="237"/>
      <c r="L397" s="237"/>
      <c r="M397" s="237"/>
      <c r="N397" s="237"/>
      <c r="O397" s="237"/>
      <c r="P397" s="237"/>
      <c r="Q397" s="237"/>
      <c r="R397" s="237"/>
      <c r="S397" s="237"/>
      <c r="T397" s="237"/>
    </row>
    <row r="398" spans="1:20" s="236" customFormat="1" ht="15" customHeight="1">
      <c r="A398" s="241"/>
      <c r="B398" s="146"/>
      <c r="C398" s="139"/>
      <c r="D398" s="144"/>
      <c r="E398" s="139"/>
      <c r="F398" s="242"/>
      <c r="H398" s="237"/>
      <c r="I398" s="237"/>
      <c r="J398" s="237"/>
      <c r="K398" s="237"/>
      <c r="L398" s="237"/>
      <c r="M398" s="237"/>
      <c r="N398" s="237"/>
      <c r="O398" s="237"/>
      <c r="P398" s="237"/>
      <c r="Q398" s="237"/>
      <c r="R398" s="237"/>
      <c r="S398" s="237"/>
      <c r="T398" s="237"/>
    </row>
    <row r="399" spans="1:20" s="236" customFormat="1" ht="15" customHeight="1">
      <c r="A399" s="241"/>
      <c r="B399" s="146"/>
      <c r="C399" s="139"/>
      <c r="D399" s="144"/>
      <c r="E399" s="139"/>
      <c r="F399" s="242"/>
      <c r="H399" s="237"/>
      <c r="I399" s="237"/>
      <c r="J399" s="237"/>
      <c r="K399" s="237"/>
      <c r="L399" s="237"/>
      <c r="M399" s="237"/>
      <c r="N399" s="237"/>
      <c r="O399" s="237"/>
      <c r="P399" s="237"/>
      <c r="Q399" s="237"/>
      <c r="R399" s="237"/>
      <c r="S399" s="237"/>
      <c r="T399" s="237"/>
    </row>
    <row r="400" spans="1:20" s="236" customFormat="1" ht="15" customHeight="1">
      <c r="A400" s="241"/>
      <c r="B400" s="146"/>
      <c r="C400" s="139"/>
      <c r="D400" s="144"/>
      <c r="E400" s="139"/>
      <c r="F400" s="242"/>
      <c r="H400" s="237"/>
      <c r="I400" s="237"/>
      <c r="J400" s="237"/>
      <c r="K400" s="237"/>
      <c r="L400" s="237"/>
      <c r="M400" s="237"/>
      <c r="N400" s="237"/>
      <c r="O400" s="237"/>
      <c r="P400" s="237"/>
      <c r="Q400" s="237"/>
      <c r="R400" s="237"/>
      <c r="S400" s="237"/>
      <c r="T400" s="237"/>
    </row>
    <row r="401" spans="1:20" s="236" customFormat="1" ht="15" customHeight="1">
      <c r="A401" s="241"/>
      <c r="B401" s="146"/>
      <c r="C401" s="139"/>
      <c r="D401" s="144"/>
      <c r="E401" s="139"/>
      <c r="F401" s="242"/>
      <c r="H401" s="237"/>
      <c r="I401" s="237"/>
      <c r="J401" s="237"/>
      <c r="K401" s="237"/>
      <c r="L401" s="237"/>
      <c r="M401" s="237"/>
      <c r="N401" s="237"/>
      <c r="O401" s="237"/>
      <c r="P401" s="237"/>
      <c r="Q401" s="237"/>
      <c r="R401" s="237"/>
      <c r="S401" s="237"/>
      <c r="T401" s="237"/>
    </row>
    <row r="402" spans="1:20" s="236" customFormat="1" ht="15" customHeight="1">
      <c r="A402" s="241"/>
      <c r="B402" s="146"/>
      <c r="C402" s="139"/>
      <c r="D402" s="144"/>
      <c r="E402" s="139"/>
      <c r="F402" s="242"/>
      <c r="H402" s="237"/>
      <c r="I402" s="237"/>
      <c r="J402" s="237"/>
      <c r="K402" s="237"/>
      <c r="L402" s="237"/>
      <c r="M402" s="237"/>
      <c r="N402" s="237"/>
      <c r="O402" s="237"/>
      <c r="P402" s="237"/>
      <c r="Q402" s="237"/>
      <c r="R402" s="237"/>
      <c r="S402" s="237"/>
      <c r="T402" s="237"/>
    </row>
    <row r="403" spans="1:20" s="236" customFormat="1" ht="15" customHeight="1">
      <c r="A403" s="241"/>
      <c r="B403" s="146"/>
      <c r="C403" s="139"/>
      <c r="D403" s="144"/>
      <c r="E403" s="139"/>
      <c r="F403" s="242"/>
      <c r="H403" s="237"/>
      <c r="I403" s="237"/>
      <c r="J403" s="237"/>
      <c r="K403" s="237"/>
      <c r="L403" s="237"/>
      <c r="M403" s="237"/>
      <c r="N403" s="237"/>
      <c r="O403" s="237"/>
      <c r="P403" s="237"/>
      <c r="Q403" s="237"/>
      <c r="R403" s="237"/>
      <c r="S403" s="237"/>
      <c r="T403" s="237"/>
    </row>
    <row r="404" spans="1:20" s="236" customFormat="1" ht="15" customHeight="1">
      <c r="A404" s="241"/>
      <c r="B404" s="146"/>
      <c r="C404" s="139"/>
      <c r="D404" s="144"/>
      <c r="E404" s="139"/>
      <c r="F404" s="242"/>
      <c r="H404" s="237"/>
      <c r="I404" s="237"/>
      <c r="J404" s="237"/>
      <c r="K404" s="237"/>
      <c r="L404" s="237"/>
      <c r="M404" s="237"/>
      <c r="N404" s="237"/>
      <c r="O404" s="237"/>
      <c r="P404" s="237"/>
      <c r="Q404" s="237"/>
      <c r="R404" s="237"/>
      <c r="S404" s="237"/>
      <c r="T404" s="237"/>
    </row>
    <row r="405" spans="1:20" s="236" customFormat="1" ht="15" customHeight="1">
      <c r="A405" s="241"/>
      <c r="B405" s="146"/>
      <c r="C405" s="139"/>
      <c r="D405" s="144"/>
      <c r="E405" s="139"/>
      <c r="F405" s="242"/>
      <c r="H405" s="237"/>
      <c r="I405" s="237"/>
      <c r="J405" s="237"/>
      <c r="K405" s="237"/>
      <c r="L405" s="237"/>
      <c r="M405" s="237"/>
      <c r="N405" s="237"/>
      <c r="O405" s="237"/>
      <c r="P405" s="237"/>
      <c r="Q405" s="237"/>
      <c r="R405" s="237"/>
      <c r="S405" s="237"/>
      <c r="T405" s="237"/>
    </row>
    <row r="406" spans="1:20" s="236" customFormat="1" ht="15" customHeight="1">
      <c r="A406" s="241"/>
      <c r="B406" s="146"/>
      <c r="C406" s="139"/>
      <c r="D406" s="144"/>
      <c r="E406" s="139"/>
      <c r="F406" s="242"/>
      <c r="H406" s="237"/>
      <c r="I406" s="237"/>
      <c r="J406" s="237"/>
      <c r="K406" s="237"/>
      <c r="L406" s="237"/>
      <c r="M406" s="237"/>
      <c r="N406" s="237"/>
      <c r="O406" s="237"/>
      <c r="P406" s="237"/>
      <c r="Q406" s="237"/>
      <c r="R406" s="237"/>
      <c r="S406" s="237"/>
      <c r="T406" s="237"/>
    </row>
    <row r="407" spans="1:20" s="236" customFormat="1" ht="15" customHeight="1">
      <c r="A407" s="241"/>
      <c r="B407" s="146"/>
      <c r="C407" s="139"/>
      <c r="D407" s="144"/>
      <c r="E407" s="139"/>
      <c r="F407" s="242"/>
      <c r="H407" s="237"/>
      <c r="I407" s="237"/>
      <c r="J407" s="237"/>
      <c r="K407" s="237"/>
      <c r="L407" s="237"/>
      <c r="M407" s="237"/>
      <c r="N407" s="237"/>
      <c r="O407" s="237"/>
      <c r="P407" s="237"/>
      <c r="Q407" s="237"/>
      <c r="R407" s="237"/>
      <c r="S407" s="237"/>
      <c r="T407" s="237"/>
    </row>
    <row r="408" spans="1:20" s="236" customFormat="1" ht="15" customHeight="1">
      <c r="A408" s="241"/>
      <c r="B408" s="146"/>
      <c r="C408" s="139"/>
      <c r="D408" s="144"/>
      <c r="E408" s="139"/>
      <c r="F408" s="242"/>
      <c r="H408" s="237"/>
      <c r="I408" s="237"/>
      <c r="J408" s="237"/>
      <c r="K408" s="237"/>
      <c r="L408" s="237"/>
      <c r="M408" s="237"/>
      <c r="N408" s="237"/>
      <c r="O408" s="237"/>
      <c r="P408" s="237"/>
      <c r="Q408" s="237"/>
      <c r="R408" s="237"/>
      <c r="S408" s="237"/>
      <c r="T408" s="237"/>
    </row>
    <row r="409" spans="1:20" s="236" customFormat="1" ht="15" customHeight="1">
      <c r="A409" s="241"/>
      <c r="B409" s="146"/>
      <c r="C409" s="139"/>
      <c r="D409" s="144"/>
      <c r="E409" s="139"/>
      <c r="F409" s="242"/>
      <c r="H409" s="237"/>
      <c r="I409" s="237"/>
      <c r="J409" s="237"/>
      <c r="K409" s="237"/>
      <c r="L409" s="237"/>
      <c r="M409" s="237"/>
      <c r="N409" s="237"/>
      <c r="O409" s="237"/>
      <c r="P409" s="237"/>
      <c r="Q409" s="237"/>
      <c r="R409" s="237"/>
      <c r="S409" s="237"/>
      <c r="T409" s="237"/>
    </row>
    <row r="410" spans="1:20" s="236" customFormat="1" ht="15" customHeight="1">
      <c r="A410" s="241"/>
      <c r="B410" s="146"/>
      <c r="C410" s="139"/>
      <c r="D410" s="144"/>
      <c r="E410" s="139"/>
      <c r="F410" s="242"/>
      <c r="H410" s="237"/>
      <c r="I410" s="237"/>
      <c r="J410" s="237"/>
      <c r="K410" s="237"/>
      <c r="L410" s="237"/>
      <c r="M410" s="237"/>
      <c r="N410" s="237"/>
      <c r="O410" s="237"/>
      <c r="P410" s="237"/>
      <c r="Q410" s="237"/>
      <c r="R410" s="237"/>
      <c r="S410" s="237"/>
      <c r="T410" s="237"/>
    </row>
    <row r="411" spans="1:20" s="236" customFormat="1" ht="15" customHeight="1">
      <c r="A411" s="241"/>
      <c r="B411" s="146"/>
      <c r="C411" s="139"/>
      <c r="D411" s="144"/>
      <c r="E411" s="139"/>
      <c r="F411" s="242"/>
      <c r="H411" s="237"/>
      <c r="I411" s="237"/>
      <c r="J411" s="237"/>
      <c r="K411" s="237"/>
      <c r="L411" s="237"/>
      <c r="M411" s="237"/>
      <c r="N411" s="237"/>
      <c r="O411" s="237"/>
      <c r="P411" s="237"/>
      <c r="Q411" s="237"/>
      <c r="R411" s="237"/>
      <c r="S411" s="237"/>
      <c r="T411" s="237"/>
    </row>
    <row r="412" spans="1:20" s="236" customFormat="1" ht="15" customHeight="1">
      <c r="A412" s="241"/>
      <c r="B412" s="146"/>
      <c r="C412" s="139"/>
      <c r="D412" s="144"/>
      <c r="E412" s="139"/>
      <c r="F412" s="242"/>
      <c r="H412" s="237"/>
      <c r="I412" s="237"/>
      <c r="J412" s="237"/>
      <c r="K412" s="237"/>
      <c r="L412" s="237"/>
      <c r="M412" s="237"/>
      <c r="N412" s="237"/>
      <c r="O412" s="237"/>
      <c r="P412" s="237"/>
      <c r="Q412" s="237"/>
      <c r="R412" s="237"/>
      <c r="S412" s="237"/>
      <c r="T412" s="237"/>
    </row>
    <row r="413" spans="1:20" s="236" customFormat="1" ht="15" customHeight="1">
      <c r="A413" s="241"/>
      <c r="B413" s="146"/>
      <c r="C413" s="139"/>
      <c r="D413" s="144"/>
      <c r="E413" s="139"/>
      <c r="F413" s="242"/>
      <c r="H413" s="237"/>
      <c r="I413" s="237"/>
      <c r="J413" s="237"/>
      <c r="K413" s="237"/>
      <c r="L413" s="237"/>
      <c r="M413" s="237"/>
      <c r="N413" s="237"/>
      <c r="O413" s="237"/>
      <c r="P413" s="237"/>
      <c r="Q413" s="237"/>
      <c r="R413" s="237"/>
      <c r="S413" s="237"/>
      <c r="T413" s="237"/>
    </row>
    <row r="414" spans="1:20" s="236" customFormat="1" ht="15" customHeight="1">
      <c r="A414" s="241"/>
      <c r="B414" s="146"/>
      <c r="C414" s="139"/>
      <c r="D414" s="144"/>
      <c r="E414" s="139"/>
      <c r="F414" s="242"/>
      <c r="H414" s="237"/>
      <c r="I414" s="237"/>
      <c r="J414" s="237"/>
      <c r="K414" s="237"/>
      <c r="L414" s="237"/>
      <c r="M414" s="237"/>
      <c r="N414" s="237"/>
      <c r="O414" s="237"/>
      <c r="P414" s="237"/>
      <c r="Q414" s="237"/>
      <c r="R414" s="237"/>
      <c r="S414" s="237"/>
      <c r="T414" s="237"/>
    </row>
    <row r="415" spans="1:20" s="236" customFormat="1" ht="15" customHeight="1">
      <c r="A415" s="241"/>
      <c r="B415" s="146"/>
      <c r="C415" s="139"/>
      <c r="D415" s="144"/>
      <c r="E415" s="139"/>
      <c r="F415" s="242"/>
      <c r="H415" s="237"/>
      <c r="I415" s="237"/>
      <c r="J415" s="237"/>
      <c r="K415" s="237"/>
      <c r="L415" s="237"/>
      <c r="M415" s="237"/>
      <c r="N415" s="237"/>
      <c r="O415" s="237"/>
      <c r="P415" s="237"/>
      <c r="Q415" s="237"/>
      <c r="R415" s="237"/>
      <c r="S415" s="237"/>
      <c r="T415" s="237"/>
    </row>
    <row r="416" spans="1:20" s="236" customFormat="1" ht="15" customHeight="1">
      <c r="A416" s="241"/>
      <c r="B416" s="146"/>
      <c r="C416" s="139"/>
      <c r="D416" s="144"/>
      <c r="E416" s="139"/>
      <c r="F416" s="242"/>
      <c r="H416" s="237"/>
      <c r="I416" s="237"/>
      <c r="J416" s="237"/>
      <c r="K416" s="237"/>
      <c r="L416" s="237"/>
      <c r="M416" s="237"/>
      <c r="N416" s="237"/>
      <c r="O416" s="237"/>
      <c r="P416" s="237"/>
      <c r="Q416" s="237"/>
      <c r="R416" s="237"/>
      <c r="S416" s="237"/>
      <c r="T416" s="237"/>
    </row>
    <row r="417" spans="1:20" s="236" customFormat="1" ht="15" customHeight="1">
      <c r="A417" s="241"/>
      <c r="B417" s="146"/>
      <c r="C417" s="139"/>
      <c r="D417" s="144"/>
      <c r="E417" s="139"/>
      <c r="F417" s="242"/>
      <c r="H417" s="237"/>
      <c r="I417" s="237"/>
      <c r="J417" s="237"/>
      <c r="K417" s="237"/>
      <c r="L417" s="237"/>
      <c r="M417" s="237"/>
      <c r="N417" s="237"/>
      <c r="O417" s="237"/>
      <c r="P417" s="237"/>
      <c r="Q417" s="237"/>
      <c r="R417" s="237"/>
      <c r="S417" s="237"/>
      <c r="T417" s="237"/>
    </row>
    <row r="418" spans="1:20" s="236" customFormat="1" ht="15" customHeight="1">
      <c r="A418" s="241"/>
      <c r="B418" s="146"/>
      <c r="C418" s="139"/>
      <c r="D418" s="144"/>
      <c r="E418" s="139"/>
      <c r="F418" s="242"/>
      <c r="H418" s="237"/>
      <c r="I418" s="237"/>
      <c r="J418" s="237"/>
      <c r="K418" s="237"/>
      <c r="L418" s="237"/>
      <c r="M418" s="237"/>
      <c r="N418" s="237"/>
      <c r="O418" s="237"/>
      <c r="P418" s="237"/>
      <c r="Q418" s="237"/>
      <c r="R418" s="237"/>
      <c r="S418" s="237"/>
      <c r="T418" s="237"/>
    </row>
    <row r="419" spans="1:20" s="236" customFormat="1" ht="15" customHeight="1">
      <c r="A419" s="241"/>
      <c r="B419" s="146"/>
      <c r="C419" s="139"/>
      <c r="D419" s="144"/>
      <c r="E419" s="139"/>
      <c r="F419" s="242"/>
      <c r="H419" s="237"/>
      <c r="I419" s="237"/>
      <c r="J419" s="237"/>
      <c r="K419" s="237"/>
      <c r="L419" s="237"/>
      <c r="M419" s="237"/>
      <c r="N419" s="237"/>
      <c r="O419" s="237"/>
      <c r="P419" s="237"/>
      <c r="Q419" s="237"/>
      <c r="R419" s="237"/>
      <c r="S419" s="237"/>
      <c r="T419" s="237"/>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view="pageBreakPreview" zoomScale="117" zoomScaleNormal="100" zoomScaleSheetLayoutView="117" workbookViewId="0">
      <selection activeCell="E47" sqref="E47"/>
    </sheetView>
  </sheetViews>
  <sheetFormatPr defaultColWidth="9.109375" defaultRowHeight="14.4"/>
  <cols>
    <col min="1" max="1" width="6" style="128" customWidth="1"/>
    <col min="2" max="2" width="47.6640625" style="129" customWidth="1"/>
    <col min="3" max="3" width="5.44140625" style="128" bestFit="1" customWidth="1"/>
    <col min="4" max="4" width="8" style="290" customWidth="1"/>
    <col min="5" max="5" width="7.6640625" style="294" bestFit="1" customWidth="1"/>
    <col min="6" max="6" width="12.5546875" style="133" bestFit="1" customWidth="1"/>
    <col min="7" max="16384" width="9.109375" style="127"/>
  </cols>
  <sheetData>
    <row r="1" spans="1:6">
      <c r="A1" s="134" t="s">
        <v>0</v>
      </c>
      <c r="B1" s="135" t="s">
        <v>1</v>
      </c>
      <c r="C1" s="134" t="s">
        <v>2</v>
      </c>
      <c r="D1" s="212" t="s">
        <v>785</v>
      </c>
      <c r="E1" s="281" t="s">
        <v>627</v>
      </c>
      <c r="F1" s="213" t="s">
        <v>1168</v>
      </c>
    </row>
    <row r="2" spans="1:6">
      <c r="A2" s="254"/>
      <c r="B2" s="255"/>
      <c r="C2" s="254"/>
      <c r="D2" s="286"/>
      <c r="E2" s="291"/>
      <c r="F2" s="256"/>
    </row>
    <row r="3" spans="1:6" s="33" customFormat="1">
      <c r="A3" s="257"/>
      <c r="B3" s="260" t="s">
        <v>618</v>
      </c>
      <c r="C3" s="258"/>
      <c r="D3" s="287"/>
      <c r="E3" s="292"/>
      <c r="F3" s="259"/>
    </row>
    <row r="4" spans="1:6" s="33" customFormat="1">
      <c r="A4" s="257"/>
      <c r="B4" s="260" t="s">
        <v>619</v>
      </c>
      <c r="C4" s="261"/>
      <c r="D4" s="287"/>
      <c r="E4" s="293"/>
      <c r="F4" s="262"/>
    </row>
    <row r="5" spans="1:6" s="33" customFormat="1">
      <c r="A5" s="257"/>
      <c r="B5" s="260" t="s">
        <v>620</v>
      </c>
      <c r="C5" s="261"/>
      <c r="D5" s="287"/>
      <c r="E5" s="293"/>
      <c r="F5" s="262"/>
    </row>
    <row r="6" spans="1:6" s="33" customFormat="1">
      <c r="A6" s="257"/>
      <c r="B6" s="263"/>
      <c r="C6" s="261"/>
      <c r="D6" s="287"/>
      <c r="E6" s="293"/>
      <c r="F6" s="262"/>
    </row>
    <row r="7" spans="1:6" s="33" customFormat="1">
      <c r="A7" s="264">
        <v>14</v>
      </c>
      <c r="B7" s="260" t="s">
        <v>1182</v>
      </c>
      <c r="C7" s="265"/>
      <c r="D7" s="270"/>
      <c r="E7" s="282"/>
      <c r="F7" s="266"/>
    </row>
    <row r="8" spans="1:6" s="33" customFormat="1">
      <c r="A8" s="264"/>
      <c r="B8" s="267"/>
      <c r="C8" s="265"/>
      <c r="D8" s="270"/>
      <c r="E8" s="282"/>
      <c r="F8" s="266"/>
    </row>
    <row r="9" spans="1:6" s="33" customFormat="1">
      <c r="A9" s="264"/>
      <c r="B9" s="260"/>
      <c r="C9" s="265"/>
      <c r="D9" s="270"/>
      <c r="E9" s="282"/>
      <c r="F9" s="266"/>
    </row>
    <row r="10" spans="1:6" s="33" customFormat="1">
      <c r="A10" s="268">
        <v>14.1</v>
      </c>
      <c r="B10" s="269" t="s">
        <v>387</v>
      </c>
      <c r="C10" s="270" t="s">
        <v>965</v>
      </c>
      <c r="D10" s="270">
        <v>350</v>
      </c>
      <c r="E10" s="282"/>
      <c r="F10" s="266">
        <f>D10*E10</f>
        <v>0</v>
      </c>
    </row>
    <row r="11" spans="1:6" s="33" customFormat="1">
      <c r="A11" s="268"/>
      <c r="B11" s="269" t="s">
        <v>388</v>
      </c>
      <c r="C11" s="265"/>
      <c r="D11" s="270"/>
      <c r="E11" s="282"/>
      <c r="F11" s="266">
        <f t="shared" ref="F11:F14" si="0">D11*E11</f>
        <v>0</v>
      </c>
    </row>
    <row r="12" spans="1:6" s="33" customFormat="1">
      <c r="A12" s="268"/>
      <c r="B12" s="260"/>
      <c r="C12" s="265"/>
      <c r="D12" s="270"/>
      <c r="E12" s="282"/>
      <c r="F12" s="266">
        <f t="shared" si="0"/>
        <v>0</v>
      </c>
    </row>
    <row r="13" spans="1:6" s="33" customFormat="1" ht="57.6">
      <c r="A13" s="268">
        <v>14.2</v>
      </c>
      <c r="B13" s="269" t="s">
        <v>1166</v>
      </c>
      <c r="C13" s="270" t="s">
        <v>1167</v>
      </c>
      <c r="D13" s="270">
        <v>15</v>
      </c>
      <c r="E13" s="282"/>
      <c r="F13" s="266">
        <f t="shared" si="0"/>
        <v>0</v>
      </c>
    </row>
    <row r="14" spans="1:6" s="33" customFormat="1">
      <c r="A14" s="268"/>
      <c r="B14" s="269"/>
      <c r="C14" s="265"/>
      <c r="D14" s="270"/>
      <c r="E14" s="282"/>
      <c r="F14" s="266">
        <f t="shared" si="0"/>
        <v>0</v>
      </c>
    </row>
    <row r="15" spans="1:6">
      <c r="A15" s="272"/>
      <c r="B15" s="271" t="s">
        <v>1115</v>
      </c>
      <c r="C15" s="273"/>
      <c r="D15" s="286"/>
      <c r="E15" s="278"/>
      <c r="F15" s="256">
        <f>D15*E15</f>
        <v>0</v>
      </c>
    </row>
    <row r="16" spans="1:6" s="131" customFormat="1">
      <c r="A16" s="274"/>
      <c r="B16" s="275" t="s">
        <v>629</v>
      </c>
      <c r="C16" s="274" t="s">
        <v>36</v>
      </c>
      <c r="D16" s="288" t="s">
        <v>36</v>
      </c>
      <c r="E16" s="283"/>
      <c r="F16" s="276" t="s">
        <v>631</v>
      </c>
    </row>
    <row r="17" spans="1:6" s="131" customFormat="1">
      <c r="A17" s="274"/>
      <c r="B17" s="260"/>
      <c r="C17" s="265" t="s">
        <v>36</v>
      </c>
      <c r="D17" s="270" t="s">
        <v>36</v>
      </c>
      <c r="E17" s="282"/>
      <c r="F17" s="266" t="s">
        <v>631</v>
      </c>
    </row>
    <row r="18" spans="1:6" s="131" customFormat="1">
      <c r="A18" s="274"/>
      <c r="B18" s="275" t="s">
        <v>633</v>
      </c>
      <c r="C18" s="274" t="s">
        <v>36</v>
      </c>
      <c r="D18" s="288" t="s">
        <v>36</v>
      </c>
      <c r="E18" s="283"/>
      <c r="F18" s="276" t="s">
        <v>631</v>
      </c>
    </row>
    <row r="19" spans="1:6" s="131" customFormat="1" ht="28.8">
      <c r="A19" s="296">
        <v>14.3</v>
      </c>
      <c r="B19" s="274" t="s">
        <v>1116</v>
      </c>
      <c r="C19" s="274" t="s">
        <v>35</v>
      </c>
      <c r="D19" s="288">
        <v>470</v>
      </c>
      <c r="E19" s="283"/>
      <c r="F19" s="276">
        <f>E19*D19</f>
        <v>0</v>
      </c>
    </row>
    <row r="20" spans="1:6" s="131" customFormat="1">
      <c r="A20" s="277"/>
      <c r="B20" s="274"/>
      <c r="C20" s="274"/>
      <c r="D20" s="288"/>
      <c r="E20" s="283"/>
      <c r="F20" s="276"/>
    </row>
    <row r="21" spans="1:6" s="131" customFormat="1">
      <c r="A21" s="274">
        <v>14.4</v>
      </c>
      <c r="B21" s="274" t="s">
        <v>635</v>
      </c>
      <c r="C21" s="274" t="s">
        <v>52</v>
      </c>
      <c r="D21" s="288">
        <v>20</v>
      </c>
      <c r="E21" s="283"/>
      <c r="F21" s="276">
        <f t="shared" ref="F21:F41" si="1">E21*D21</f>
        <v>0</v>
      </c>
    </row>
    <row r="22" spans="1:6" s="131" customFormat="1">
      <c r="A22" s="274"/>
      <c r="B22" s="274"/>
      <c r="C22" s="274"/>
      <c r="D22" s="288"/>
      <c r="E22" s="283"/>
      <c r="F22" s="276"/>
    </row>
    <row r="23" spans="1:6" s="131" customFormat="1">
      <c r="A23" s="274"/>
      <c r="B23" s="275" t="s">
        <v>636</v>
      </c>
      <c r="C23" s="274" t="s">
        <v>36</v>
      </c>
      <c r="D23" s="288" t="s">
        <v>36</v>
      </c>
      <c r="E23" s="283"/>
      <c r="F23" s="276"/>
    </row>
    <row r="24" spans="1:6" s="131" customFormat="1">
      <c r="A24" s="274"/>
      <c r="B24" s="274" t="s">
        <v>637</v>
      </c>
      <c r="C24" s="274" t="s">
        <v>36</v>
      </c>
      <c r="D24" s="288"/>
      <c r="E24" s="283"/>
      <c r="F24" s="276"/>
    </row>
    <row r="25" spans="1:6" s="131" customFormat="1">
      <c r="A25" s="274"/>
      <c r="B25" s="274" t="s">
        <v>1117</v>
      </c>
      <c r="C25" s="274" t="s">
        <v>36</v>
      </c>
      <c r="D25" s="288"/>
      <c r="E25" s="283"/>
      <c r="F25" s="276"/>
    </row>
    <row r="26" spans="1:6" s="131" customFormat="1">
      <c r="A26" s="274">
        <v>14.5</v>
      </c>
      <c r="B26" s="274" t="s">
        <v>1118</v>
      </c>
      <c r="C26" s="274" t="s">
        <v>52</v>
      </c>
      <c r="D26" s="288">
        <v>150</v>
      </c>
      <c r="E26" s="283"/>
      <c r="F26" s="276">
        <f t="shared" ref="F26" si="2">E26*D26</f>
        <v>0</v>
      </c>
    </row>
    <row r="27" spans="1:6" s="131" customFormat="1">
      <c r="A27" s="274"/>
      <c r="B27" s="274"/>
      <c r="C27" s="274"/>
      <c r="D27" s="288"/>
      <c r="E27" s="283"/>
      <c r="F27" s="276"/>
    </row>
    <row r="28" spans="1:6" s="131" customFormat="1">
      <c r="A28" s="274">
        <v>14.6</v>
      </c>
      <c r="B28" s="274" t="s">
        <v>1119</v>
      </c>
      <c r="C28" s="274" t="s">
        <v>52</v>
      </c>
      <c r="D28" s="288">
        <v>975</v>
      </c>
      <c r="E28" s="283"/>
      <c r="F28" s="276">
        <f t="shared" si="1"/>
        <v>0</v>
      </c>
    </row>
    <row r="29" spans="1:6" s="131" customFormat="1">
      <c r="A29" s="274"/>
      <c r="B29" s="274"/>
      <c r="C29" s="274"/>
      <c r="D29" s="288"/>
      <c r="E29" s="283"/>
      <c r="F29" s="276"/>
    </row>
    <row r="30" spans="1:6" s="131" customFormat="1">
      <c r="A30" s="274">
        <v>14.7</v>
      </c>
      <c r="B30" s="274" t="s">
        <v>1120</v>
      </c>
      <c r="C30" s="274" t="s">
        <v>52</v>
      </c>
      <c r="D30" s="288">
        <v>500</v>
      </c>
      <c r="E30" s="283"/>
      <c r="F30" s="276">
        <f t="shared" si="1"/>
        <v>0</v>
      </c>
    </row>
    <row r="31" spans="1:6" s="131" customFormat="1">
      <c r="A31" s="274"/>
      <c r="B31" s="274"/>
      <c r="C31" s="274"/>
      <c r="D31" s="288"/>
      <c r="E31" s="283"/>
      <c r="F31" s="276"/>
    </row>
    <row r="32" spans="1:6" s="131" customFormat="1">
      <c r="A32" s="274">
        <v>14.8</v>
      </c>
      <c r="B32" s="274" t="s">
        <v>790</v>
      </c>
      <c r="C32" s="274" t="s">
        <v>52</v>
      </c>
      <c r="D32" s="288">
        <v>25</v>
      </c>
      <c r="E32" s="283"/>
      <c r="F32" s="276">
        <f t="shared" si="1"/>
        <v>0</v>
      </c>
    </row>
    <row r="33" spans="1:6" s="131" customFormat="1">
      <c r="A33" s="274"/>
      <c r="B33" s="274"/>
      <c r="C33" s="274"/>
      <c r="D33" s="288"/>
      <c r="E33" s="283"/>
      <c r="F33" s="276"/>
    </row>
    <row r="34" spans="1:6" s="131" customFormat="1">
      <c r="A34" s="274">
        <v>14.9</v>
      </c>
      <c r="B34" s="274" t="s">
        <v>642</v>
      </c>
      <c r="C34" s="274" t="s">
        <v>52</v>
      </c>
      <c r="D34" s="288">
        <v>75</v>
      </c>
      <c r="E34" s="283"/>
      <c r="F34" s="276">
        <f t="shared" si="1"/>
        <v>0</v>
      </c>
    </row>
    <row r="35" spans="1:6" s="131" customFormat="1">
      <c r="A35" s="277">
        <v>14.1</v>
      </c>
      <c r="B35" s="274" t="s">
        <v>643</v>
      </c>
      <c r="C35" s="274" t="s">
        <v>52</v>
      </c>
      <c r="D35" s="288">
        <v>15</v>
      </c>
      <c r="E35" s="283"/>
      <c r="F35" s="276">
        <f t="shared" si="1"/>
        <v>0</v>
      </c>
    </row>
    <row r="36" spans="1:6" s="131" customFormat="1">
      <c r="A36" s="274">
        <v>14.11</v>
      </c>
      <c r="B36" s="274" t="s">
        <v>644</v>
      </c>
      <c r="C36" s="274" t="s">
        <v>52</v>
      </c>
      <c r="D36" s="288">
        <v>85</v>
      </c>
      <c r="E36" s="283"/>
      <c r="F36" s="276">
        <f t="shared" si="1"/>
        <v>0</v>
      </c>
    </row>
    <row r="37" spans="1:6" s="131" customFormat="1">
      <c r="A37" s="274">
        <v>14.12</v>
      </c>
      <c r="B37" s="274" t="s">
        <v>646</v>
      </c>
      <c r="C37" s="274" t="s">
        <v>647</v>
      </c>
      <c r="D37" s="288">
        <v>15</v>
      </c>
      <c r="E37" s="283"/>
      <c r="F37" s="276">
        <f t="shared" si="1"/>
        <v>0</v>
      </c>
    </row>
    <row r="38" spans="1:6" s="131" customFormat="1">
      <c r="A38" s="274"/>
      <c r="B38" s="275" t="s">
        <v>648</v>
      </c>
      <c r="C38" s="274" t="s">
        <v>36</v>
      </c>
      <c r="D38" s="288" t="s">
        <v>36</v>
      </c>
      <c r="E38" s="283"/>
      <c r="F38" s="276"/>
    </row>
    <row r="39" spans="1:6" s="131" customFormat="1">
      <c r="A39" s="274">
        <v>14.13</v>
      </c>
      <c r="B39" s="274" t="s">
        <v>1121</v>
      </c>
      <c r="C39" s="274" t="s">
        <v>52</v>
      </c>
      <c r="D39" s="288">
        <f>D36</f>
        <v>85</v>
      </c>
      <c r="E39" s="283"/>
      <c r="F39" s="276">
        <f t="shared" si="1"/>
        <v>0</v>
      </c>
    </row>
    <row r="40" spans="1:6" s="131" customFormat="1">
      <c r="A40" s="274"/>
      <c r="B40" s="274" t="s">
        <v>652</v>
      </c>
      <c r="C40" s="274" t="s">
        <v>36</v>
      </c>
      <c r="D40" s="288" t="s">
        <v>36</v>
      </c>
      <c r="E40" s="283"/>
      <c r="F40" s="276"/>
    </row>
    <row r="41" spans="1:6" s="131" customFormat="1" ht="28.8">
      <c r="A41" s="274">
        <v>14.14</v>
      </c>
      <c r="B41" s="274" t="s">
        <v>1122</v>
      </c>
      <c r="C41" s="274" t="s">
        <v>52</v>
      </c>
      <c r="D41" s="288">
        <f>D39</f>
        <v>85</v>
      </c>
      <c r="E41" s="283"/>
      <c r="F41" s="276">
        <f t="shared" si="1"/>
        <v>0</v>
      </c>
    </row>
    <row r="42" spans="1:6" s="132" customFormat="1">
      <c r="A42" s="275"/>
      <c r="B42" s="275" t="s">
        <v>1183</v>
      </c>
      <c r="C42" s="275"/>
      <c r="D42" s="289"/>
      <c r="E42" s="284"/>
      <c r="F42" s="279">
        <f>SUM(F19:F41)</f>
        <v>0</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5"/>
  <sheetViews>
    <sheetView view="pageBreakPreview" zoomScale="104" zoomScaleNormal="100" zoomScaleSheetLayoutView="104" workbookViewId="0">
      <selection activeCell="B5" sqref="B5"/>
    </sheetView>
  </sheetViews>
  <sheetFormatPr defaultRowHeight="14.4"/>
  <cols>
    <col min="1" max="1" width="5.77734375" style="915" bestFit="1" customWidth="1"/>
    <col min="2" max="2" width="43.109375" style="915" customWidth="1"/>
    <col min="3" max="3" width="5.21875" style="915" bestFit="1" customWidth="1"/>
    <col min="4" max="4" width="8.88671875" style="932"/>
    <col min="5" max="5" width="8.88671875" style="915"/>
    <col min="6" max="6" width="11.33203125" style="933" customWidth="1"/>
    <col min="7" max="16384" width="8.88671875" style="915"/>
  </cols>
  <sheetData>
    <row r="1" spans="1:6" s="33" customFormat="1">
      <c r="A1" s="304">
        <v>15</v>
      </c>
      <c r="B1" s="313" t="s">
        <v>1629</v>
      </c>
      <c r="C1" s="306"/>
      <c r="D1" s="307"/>
      <c r="E1" s="309"/>
      <c r="F1" s="317"/>
    </row>
    <row r="2" spans="1:6" s="33" customFormat="1">
      <c r="A2" s="304"/>
      <c r="B2" s="318"/>
      <c r="C2" s="306"/>
      <c r="D2" s="307"/>
      <c r="E2" s="309"/>
      <c r="F2" s="317"/>
    </row>
    <row r="3" spans="1:6" s="33" customFormat="1">
      <c r="A3" s="304"/>
      <c r="B3" s="313" t="s">
        <v>386</v>
      </c>
      <c r="C3" s="306"/>
      <c r="D3" s="307"/>
      <c r="E3" s="309"/>
      <c r="F3" s="317"/>
    </row>
    <row r="4" spans="1:6" s="33" customFormat="1">
      <c r="A4" s="304"/>
      <c r="B4" s="313"/>
      <c r="C4" s="306"/>
      <c r="D4" s="307"/>
      <c r="E4" s="309"/>
      <c r="F4" s="317"/>
    </row>
    <row r="5" spans="1:6" s="33" customFormat="1" ht="28.8">
      <c r="A5" s="304">
        <v>15.1</v>
      </c>
      <c r="B5" s="305" t="s">
        <v>387</v>
      </c>
      <c r="C5" s="307" t="s">
        <v>668</v>
      </c>
      <c r="D5" s="307">
        <f>2.9*4.1</f>
        <v>11.889999999999999</v>
      </c>
      <c r="E5" s="309"/>
      <c r="F5" s="317">
        <f>D5*E5</f>
        <v>0</v>
      </c>
    </row>
    <row r="6" spans="1:6" s="33" customFormat="1">
      <c r="A6" s="304" t="s">
        <v>36</v>
      </c>
      <c r="B6" s="305" t="s">
        <v>388</v>
      </c>
      <c r="C6" s="306"/>
      <c r="D6" s="307"/>
      <c r="E6" s="309"/>
      <c r="F6" s="317"/>
    </row>
    <row r="7" spans="1:6" s="33" customFormat="1">
      <c r="A7" s="304"/>
      <c r="B7" s="313"/>
      <c r="C7" s="306"/>
      <c r="D7" s="307"/>
      <c r="E7" s="309"/>
      <c r="F7" s="317"/>
    </row>
    <row r="8" spans="1:6" s="33" customFormat="1" ht="43.2">
      <c r="A8" s="304">
        <v>15.2</v>
      </c>
      <c r="B8" s="305" t="s">
        <v>1285</v>
      </c>
      <c r="C8" s="306" t="s">
        <v>389</v>
      </c>
      <c r="D8" s="307">
        <v>1</v>
      </c>
      <c r="E8" s="309"/>
      <c r="F8" s="317">
        <f>D8*E8</f>
        <v>0</v>
      </c>
    </row>
    <row r="9" spans="1:6" s="33" customFormat="1">
      <c r="A9" s="304"/>
      <c r="B9" s="305"/>
      <c r="C9" s="306"/>
      <c r="D9" s="307"/>
      <c r="E9" s="309"/>
      <c r="F9" s="317"/>
    </row>
    <row r="10" spans="1:6" s="33" customFormat="1" ht="18" customHeight="1">
      <c r="A10" s="304">
        <v>15.3</v>
      </c>
      <c r="B10" s="313" t="s">
        <v>392</v>
      </c>
      <c r="C10" s="306"/>
      <c r="D10" s="307"/>
      <c r="E10" s="309"/>
      <c r="F10" s="317"/>
    </row>
    <row r="11" spans="1:6" s="33" customFormat="1">
      <c r="A11" s="304"/>
      <c r="B11" s="313"/>
      <c r="C11" s="306"/>
      <c r="D11" s="307"/>
      <c r="E11" s="309"/>
      <c r="F11" s="317"/>
    </row>
    <row r="12" spans="1:6" s="33" customFormat="1" ht="43.2">
      <c r="A12" s="304"/>
      <c r="B12" s="321" t="s">
        <v>1609</v>
      </c>
      <c r="C12" s="306"/>
      <c r="D12" s="307"/>
      <c r="E12" s="309"/>
      <c r="F12" s="317"/>
    </row>
    <row r="13" spans="1:6" s="33" customFormat="1">
      <c r="A13" s="304"/>
      <c r="B13" s="321"/>
      <c r="C13" s="306"/>
      <c r="D13" s="307"/>
      <c r="E13" s="309"/>
      <c r="F13" s="317"/>
    </row>
    <row r="14" spans="1:6" s="33" customFormat="1" ht="16.2">
      <c r="A14" s="304">
        <v>15.4</v>
      </c>
      <c r="B14" s="305" t="s">
        <v>393</v>
      </c>
      <c r="C14" s="307" t="s">
        <v>668</v>
      </c>
      <c r="D14" s="307">
        <f>D5</f>
        <v>11.889999999999999</v>
      </c>
      <c r="E14" s="309"/>
      <c r="F14" s="317">
        <f>D14*E14</f>
        <v>0</v>
      </c>
    </row>
    <row r="15" spans="1:6" s="33" customFormat="1">
      <c r="A15" s="304">
        <v>15.5</v>
      </c>
      <c r="B15" s="305" t="s">
        <v>481</v>
      </c>
      <c r="C15" s="306"/>
      <c r="D15" s="307"/>
      <c r="E15" s="309"/>
      <c r="F15" s="317"/>
    </row>
    <row r="16" spans="1:6" s="33" customFormat="1" ht="16.2">
      <c r="A16" s="304"/>
      <c r="B16" s="305" t="s">
        <v>394</v>
      </c>
      <c r="C16" s="307" t="s">
        <v>669</v>
      </c>
      <c r="D16" s="307">
        <f>(2.9*2)+(4.1*2)+2</f>
        <v>16</v>
      </c>
      <c r="E16" s="309"/>
      <c r="F16" s="317">
        <f>D16*E16</f>
        <v>0</v>
      </c>
    </row>
    <row r="17" spans="1:6" s="33" customFormat="1">
      <c r="A17" s="304"/>
      <c r="B17" s="305"/>
      <c r="C17" s="306"/>
      <c r="D17" s="307"/>
      <c r="E17" s="309"/>
      <c r="F17" s="317"/>
    </row>
    <row r="18" spans="1:6" s="33" customFormat="1">
      <c r="A18" s="304"/>
      <c r="B18" s="321" t="s">
        <v>395</v>
      </c>
      <c r="C18" s="306"/>
      <c r="D18" s="307"/>
      <c r="E18" s="309"/>
      <c r="F18" s="317"/>
    </row>
    <row r="19" spans="1:6" s="33" customFormat="1" ht="29.4" customHeight="1">
      <c r="A19" s="304">
        <v>15.6</v>
      </c>
      <c r="B19" s="305" t="s">
        <v>1610</v>
      </c>
      <c r="C19" s="306" t="s">
        <v>26</v>
      </c>
      <c r="D19" s="307">
        <v>1</v>
      </c>
      <c r="E19" s="309"/>
      <c r="F19" s="317"/>
    </row>
    <row r="20" spans="1:6" s="33" customFormat="1">
      <c r="A20" s="304"/>
      <c r="B20" s="321" t="s">
        <v>29</v>
      </c>
      <c r="C20" s="306"/>
      <c r="D20" s="307"/>
      <c r="E20" s="309"/>
      <c r="F20" s="317"/>
    </row>
    <row r="21" spans="1:6" s="33" customFormat="1" ht="28.8">
      <c r="A21" s="304">
        <v>15.7</v>
      </c>
      <c r="B21" s="305" t="s">
        <v>1611</v>
      </c>
      <c r="C21" s="307" t="s">
        <v>669</v>
      </c>
      <c r="D21" s="307">
        <f>D16</f>
        <v>16</v>
      </c>
      <c r="E21" s="309"/>
      <c r="F21" s="317"/>
    </row>
    <row r="22" spans="1:6" s="33" customFormat="1">
      <c r="A22" s="304">
        <v>15.8</v>
      </c>
      <c r="B22" s="305" t="s">
        <v>398</v>
      </c>
      <c r="C22" s="306"/>
      <c r="D22" s="307"/>
      <c r="E22" s="309"/>
      <c r="F22" s="317"/>
    </row>
    <row r="23" spans="1:6" s="33" customFormat="1">
      <c r="A23" s="304"/>
      <c r="B23" s="305" t="s">
        <v>399</v>
      </c>
      <c r="C23" s="306"/>
      <c r="D23" s="307"/>
      <c r="E23" s="309"/>
      <c r="F23" s="317"/>
    </row>
    <row r="24" spans="1:6" s="33" customFormat="1" ht="16.2">
      <c r="A24" s="304"/>
      <c r="B24" s="305" t="s">
        <v>400</v>
      </c>
      <c r="C24" s="307" t="s">
        <v>669</v>
      </c>
      <c r="D24" s="307">
        <f>D16</f>
        <v>16</v>
      </c>
      <c r="E24" s="309"/>
      <c r="F24" s="317">
        <f>D24*E24</f>
        <v>0</v>
      </c>
    </row>
    <row r="25" spans="1:6" s="33" customFormat="1">
      <c r="A25" s="304"/>
      <c r="B25" s="305"/>
      <c r="C25" s="306"/>
      <c r="D25" s="307"/>
      <c r="E25" s="309"/>
      <c r="F25" s="317"/>
    </row>
    <row r="26" spans="1:6" s="33" customFormat="1">
      <c r="A26" s="304"/>
      <c r="B26" s="321" t="s">
        <v>32</v>
      </c>
      <c r="C26" s="306"/>
      <c r="D26" s="307"/>
      <c r="E26" s="309"/>
      <c r="F26" s="317"/>
    </row>
    <row r="27" spans="1:6" s="33" customFormat="1">
      <c r="A27" s="304"/>
      <c r="B27" s="322"/>
      <c r="C27" s="306"/>
      <c r="D27" s="307"/>
      <c r="E27" s="309"/>
      <c r="F27" s="317"/>
    </row>
    <row r="28" spans="1:6" s="33" customFormat="1" ht="43.2">
      <c r="A28" s="304">
        <v>15.9</v>
      </c>
      <c r="B28" s="305" t="s">
        <v>1287</v>
      </c>
      <c r="C28" s="307" t="s">
        <v>668</v>
      </c>
      <c r="D28" s="307">
        <f>D14*0.4</f>
        <v>4.7559999999999993</v>
      </c>
      <c r="E28" s="309"/>
      <c r="F28" s="317">
        <f>D28*E28</f>
        <v>0</v>
      </c>
    </row>
    <row r="29" spans="1:6" s="33" customFormat="1" ht="43.2">
      <c r="A29" s="421">
        <v>15.1</v>
      </c>
      <c r="B29" s="305" t="s">
        <v>626</v>
      </c>
      <c r="C29" s="307" t="s">
        <v>668</v>
      </c>
      <c r="D29" s="307">
        <f>D14*0.05</f>
        <v>0.59449999999999992</v>
      </c>
      <c r="E29" s="309"/>
      <c r="F29" s="317">
        <f>D29*E29</f>
        <v>0</v>
      </c>
    </row>
    <row r="30" spans="1:6" s="33" customFormat="1">
      <c r="A30" s="304"/>
      <c r="B30" s="321" t="s">
        <v>37</v>
      </c>
      <c r="C30" s="306"/>
      <c r="D30" s="307"/>
      <c r="E30" s="309"/>
      <c r="F30" s="317"/>
    </row>
    <row r="31" spans="1:6" s="33" customFormat="1" ht="57.6">
      <c r="A31" s="421">
        <v>15.11</v>
      </c>
      <c r="B31" s="305" t="s">
        <v>1612</v>
      </c>
      <c r="C31" s="307" t="s">
        <v>668</v>
      </c>
      <c r="D31" s="307">
        <f>D28</f>
        <v>4.7559999999999993</v>
      </c>
      <c r="E31" s="309"/>
      <c r="F31" s="317"/>
    </row>
    <row r="32" spans="1:6" s="80" customFormat="1">
      <c r="A32" s="422"/>
      <c r="B32" s="318" t="s">
        <v>1434</v>
      </c>
      <c r="C32" s="573"/>
      <c r="D32" s="573"/>
      <c r="E32" s="568"/>
      <c r="F32" s="578"/>
    </row>
    <row r="33" spans="1:6" s="33" customFormat="1">
      <c r="A33" s="934" t="s">
        <v>0</v>
      </c>
      <c r="B33" s="366" t="s">
        <v>1</v>
      </c>
      <c r="C33" s="365" t="s">
        <v>2</v>
      </c>
      <c r="D33" s="576" t="s">
        <v>383</v>
      </c>
      <c r="E33" s="565" t="s">
        <v>627</v>
      </c>
      <c r="F33" s="577" t="s">
        <v>385</v>
      </c>
    </row>
    <row r="34" spans="1:6" s="33" customFormat="1">
      <c r="A34" s="934"/>
      <c r="B34" s="785" t="s">
        <v>1435</v>
      </c>
      <c r="C34" s="365"/>
      <c r="D34" s="576"/>
      <c r="E34" s="565"/>
      <c r="F34" s="577"/>
    </row>
    <row r="35" spans="1:6" s="33" customFormat="1">
      <c r="A35" s="934"/>
      <c r="B35" s="366"/>
      <c r="C35" s="365"/>
      <c r="D35" s="576"/>
      <c r="E35" s="565"/>
      <c r="F35" s="577"/>
    </row>
    <row r="36" spans="1:6" s="33" customFormat="1">
      <c r="A36" s="421"/>
      <c r="B36" s="321" t="s">
        <v>40</v>
      </c>
      <c r="C36" s="306"/>
      <c r="D36" s="573"/>
      <c r="E36" s="309"/>
      <c r="F36" s="317"/>
    </row>
    <row r="37" spans="1:6" s="33" customFormat="1">
      <c r="A37" s="421"/>
      <c r="B37" s="305"/>
      <c r="C37" s="306"/>
      <c r="D37" s="307"/>
      <c r="E37" s="309"/>
      <c r="F37" s="317"/>
    </row>
    <row r="38" spans="1:6" s="33" customFormat="1" ht="15.6" customHeight="1">
      <c r="A38" s="421">
        <v>15.12</v>
      </c>
      <c r="B38" s="305" t="s">
        <v>41</v>
      </c>
      <c r="C38" s="306"/>
      <c r="D38" s="307"/>
      <c r="E38" s="309"/>
      <c r="F38" s="317"/>
    </row>
    <row r="39" spans="1:6" s="33" customFormat="1">
      <c r="A39" s="421"/>
      <c r="B39" s="305" t="s">
        <v>42</v>
      </c>
      <c r="C39" s="306"/>
      <c r="D39" s="307"/>
      <c r="E39" s="309"/>
      <c r="F39" s="317"/>
    </row>
    <row r="40" spans="1:6" s="33" customFormat="1">
      <c r="A40" s="421"/>
      <c r="B40" s="305" t="s">
        <v>43</v>
      </c>
      <c r="C40" s="306"/>
      <c r="D40" s="307"/>
      <c r="E40" s="309"/>
      <c r="F40" s="317"/>
    </row>
    <row r="41" spans="1:6" s="33" customFormat="1" ht="16.2">
      <c r="A41" s="421"/>
      <c r="B41" s="305" t="s">
        <v>44</v>
      </c>
      <c r="C41" s="307" t="s">
        <v>668</v>
      </c>
      <c r="D41" s="307">
        <f>D31</f>
        <v>4.7559999999999993</v>
      </c>
      <c r="E41" s="309"/>
      <c r="F41" s="317">
        <f>D41*E41</f>
        <v>0</v>
      </c>
    </row>
    <row r="42" spans="1:6" s="33" customFormat="1">
      <c r="A42" s="421"/>
      <c r="B42" s="305"/>
      <c r="C42" s="306"/>
      <c r="D42" s="307"/>
      <c r="E42" s="309"/>
      <c r="F42" s="317"/>
    </row>
    <row r="43" spans="1:6" s="33" customFormat="1" ht="57.6">
      <c r="A43" s="421"/>
      <c r="B43" s="321" t="s">
        <v>1286</v>
      </c>
      <c r="C43" s="306"/>
      <c r="D43" s="307"/>
      <c r="E43" s="309"/>
      <c r="F43" s="317"/>
    </row>
    <row r="44" spans="1:6" s="33" customFormat="1" ht="28.8">
      <c r="A44" s="421">
        <v>15.13</v>
      </c>
      <c r="B44" s="305" t="s">
        <v>49</v>
      </c>
      <c r="C44" s="306"/>
      <c r="D44" s="307"/>
      <c r="E44" s="309"/>
      <c r="F44" s="317"/>
    </row>
    <row r="45" spans="1:6" s="33" customFormat="1" ht="16.2">
      <c r="A45" s="421"/>
      <c r="B45" s="305" t="s">
        <v>50</v>
      </c>
      <c r="C45" s="307" t="s">
        <v>668</v>
      </c>
      <c r="D45" s="307">
        <f>D41</f>
        <v>4.7559999999999993</v>
      </c>
      <c r="E45" s="309"/>
      <c r="F45" s="317">
        <f>D45*E45</f>
        <v>0</v>
      </c>
    </row>
    <row r="46" spans="1:6" s="33" customFormat="1">
      <c r="A46" s="421"/>
      <c r="B46" s="305"/>
      <c r="C46" s="306"/>
      <c r="D46" s="307"/>
      <c r="E46" s="309"/>
      <c r="F46" s="317"/>
    </row>
    <row r="47" spans="1:6" s="33" customFormat="1">
      <c r="A47" s="421"/>
      <c r="B47" s="313" t="s">
        <v>404</v>
      </c>
      <c r="C47" s="306"/>
      <c r="D47" s="307"/>
      <c r="E47" s="309"/>
      <c r="F47" s="317"/>
    </row>
    <row r="48" spans="1:6" s="33" customFormat="1">
      <c r="A48" s="421"/>
      <c r="B48" s="313"/>
      <c r="C48" s="306"/>
      <c r="D48" s="307"/>
      <c r="E48" s="309"/>
      <c r="F48" s="317"/>
    </row>
    <row r="49" spans="1:6" s="33" customFormat="1">
      <c r="A49" s="421"/>
      <c r="B49" s="321" t="s">
        <v>45</v>
      </c>
      <c r="C49" s="306"/>
      <c r="D49" s="307"/>
      <c r="E49" s="309"/>
      <c r="F49" s="317"/>
    </row>
    <row r="50" spans="1:6" s="33" customFormat="1">
      <c r="A50" s="421"/>
      <c r="B50" s="305"/>
      <c r="C50" s="306"/>
      <c r="D50" s="307"/>
      <c r="E50" s="309"/>
      <c r="F50" s="317"/>
    </row>
    <row r="51" spans="1:6" s="33" customFormat="1" ht="16.2">
      <c r="A51" s="421">
        <v>15.14</v>
      </c>
      <c r="B51" s="305" t="s">
        <v>482</v>
      </c>
      <c r="C51" s="307" t="s">
        <v>668</v>
      </c>
      <c r="D51" s="307">
        <f>16*0.6</f>
        <v>9.6</v>
      </c>
      <c r="E51" s="309"/>
      <c r="F51" s="317">
        <f>D51*E51</f>
        <v>0</v>
      </c>
    </row>
    <row r="52" spans="1:6" s="33" customFormat="1">
      <c r="A52" s="421"/>
      <c r="B52" s="313"/>
      <c r="C52" s="306"/>
      <c r="D52" s="307"/>
      <c r="E52" s="309"/>
      <c r="F52" s="317"/>
    </row>
    <row r="53" spans="1:6" s="33" customFormat="1" ht="28.8">
      <c r="A53" s="421"/>
      <c r="B53" s="321" t="s">
        <v>483</v>
      </c>
      <c r="C53" s="306"/>
      <c r="D53" s="307"/>
      <c r="E53" s="309"/>
      <c r="F53" s="317"/>
    </row>
    <row r="54" spans="1:6" s="33" customFormat="1">
      <c r="A54" s="421"/>
      <c r="B54" s="321"/>
      <c r="C54" s="306"/>
      <c r="D54" s="307"/>
      <c r="E54" s="309"/>
      <c r="F54" s="317"/>
    </row>
    <row r="55" spans="1:6" s="33" customFormat="1" ht="16.2">
      <c r="A55" s="421">
        <v>15.15</v>
      </c>
      <c r="B55" s="305" t="s">
        <v>713</v>
      </c>
      <c r="C55" s="307" t="s">
        <v>669</v>
      </c>
      <c r="D55" s="307">
        <v>1.5</v>
      </c>
      <c r="E55" s="309"/>
      <c r="F55" s="317">
        <f>D55*E55</f>
        <v>0</v>
      </c>
    </row>
    <row r="56" spans="1:6" s="33" customFormat="1">
      <c r="A56" s="421"/>
      <c r="B56" s="305"/>
      <c r="C56" s="306"/>
      <c r="D56" s="307"/>
      <c r="E56" s="309"/>
      <c r="F56" s="317"/>
    </row>
    <row r="57" spans="1:6" s="33" customFormat="1">
      <c r="A57" s="421">
        <v>15.16</v>
      </c>
      <c r="B57" s="305" t="s">
        <v>411</v>
      </c>
      <c r="C57" s="306"/>
      <c r="D57" s="307"/>
      <c r="E57" s="309"/>
      <c r="F57" s="317"/>
    </row>
    <row r="58" spans="1:6" s="33" customFormat="1" ht="16.2">
      <c r="A58" s="421"/>
      <c r="B58" s="305" t="s">
        <v>46</v>
      </c>
      <c r="C58" s="307" t="s">
        <v>669</v>
      </c>
      <c r="D58" s="307">
        <v>1.7</v>
      </c>
      <c r="E58" s="309"/>
      <c r="F58" s="317">
        <f>D58*E58</f>
        <v>0</v>
      </c>
    </row>
    <row r="59" spans="1:6" s="33" customFormat="1">
      <c r="A59" s="421"/>
      <c r="B59" s="321" t="s">
        <v>47</v>
      </c>
      <c r="C59" s="306"/>
      <c r="D59" s="307"/>
      <c r="E59" s="309"/>
      <c r="F59" s="317"/>
    </row>
    <row r="60" spans="1:6" s="33" customFormat="1" ht="28.8">
      <c r="A60" s="421"/>
      <c r="B60" s="321" t="s">
        <v>48</v>
      </c>
      <c r="C60" s="306"/>
      <c r="D60" s="307"/>
      <c r="E60" s="309"/>
      <c r="F60" s="317"/>
    </row>
    <row r="61" spans="1:6" s="33" customFormat="1">
      <c r="A61" s="421"/>
      <c r="B61" s="321" t="s">
        <v>405</v>
      </c>
      <c r="C61" s="306"/>
      <c r="D61" s="307"/>
      <c r="E61" s="309"/>
      <c r="F61" s="317"/>
    </row>
    <row r="62" spans="1:6" s="33" customFormat="1">
      <c r="A62" s="421">
        <v>15.17</v>
      </c>
      <c r="B62" s="305" t="s">
        <v>418</v>
      </c>
      <c r="C62" s="306" t="s">
        <v>20</v>
      </c>
      <c r="D62" s="307">
        <f>16*6*0.888</f>
        <v>85.248000000000005</v>
      </c>
      <c r="E62" s="309"/>
      <c r="F62" s="317">
        <f>D62*E62</f>
        <v>0</v>
      </c>
    </row>
    <row r="63" spans="1:6" s="33" customFormat="1">
      <c r="A63" s="421">
        <v>15.18</v>
      </c>
      <c r="B63" s="305" t="s">
        <v>419</v>
      </c>
      <c r="C63" s="306" t="s">
        <v>20</v>
      </c>
      <c r="D63" s="307">
        <f>16/0.25*1.7*0.617</f>
        <v>67.129599999999996</v>
      </c>
      <c r="E63" s="309"/>
      <c r="F63" s="317">
        <f>D63*E63</f>
        <v>0</v>
      </c>
    </row>
    <row r="64" spans="1:6" s="33" customFormat="1">
      <c r="A64" s="421"/>
      <c r="B64" s="321" t="s">
        <v>51</v>
      </c>
      <c r="C64" s="319"/>
      <c r="D64" s="573"/>
      <c r="E64" s="309"/>
      <c r="F64" s="578"/>
    </row>
    <row r="65" spans="1:6" s="33" customFormat="1" ht="16.2">
      <c r="A65" s="421">
        <v>15.19</v>
      </c>
      <c r="B65" s="305" t="s">
        <v>425</v>
      </c>
      <c r="C65" s="307" t="s">
        <v>668</v>
      </c>
      <c r="D65" s="307">
        <f>16*0.2</f>
        <v>3.2</v>
      </c>
      <c r="E65" s="309"/>
      <c r="F65" s="317">
        <f>D65*E65</f>
        <v>0</v>
      </c>
    </row>
    <row r="66" spans="1:6" s="33" customFormat="1">
      <c r="A66" s="421"/>
      <c r="B66" s="305"/>
      <c r="C66" s="306"/>
      <c r="D66" s="307"/>
      <c r="E66" s="309"/>
      <c r="F66" s="317"/>
    </row>
    <row r="67" spans="1:6" s="33" customFormat="1" ht="16.2">
      <c r="A67" s="421">
        <v>15.19</v>
      </c>
      <c r="B67" s="305" t="s">
        <v>426</v>
      </c>
      <c r="C67" s="307" t="s">
        <v>668</v>
      </c>
      <c r="D67" s="307">
        <f>(3*4.1)+(14.2*0.4*2)</f>
        <v>23.659999999999997</v>
      </c>
      <c r="E67" s="309"/>
      <c r="F67" s="317">
        <f>D67*E67</f>
        <v>0</v>
      </c>
    </row>
    <row r="68" spans="1:6" s="33" customFormat="1">
      <c r="A68" s="421"/>
      <c r="B68" s="305"/>
      <c r="C68" s="306"/>
      <c r="D68" s="307"/>
      <c r="E68" s="309"/>
      <c r="F68" s="317"/>
    </row>
    <row r="69" spans="1:6" s="33" customFormat="1" ht="16.2">
      <c r="A69" s="421">
        <v>15.2</v>
      </c>
      <c r="B69" s="305" t="s">
        <v>486</v>
      </c>
      <c r="C69" s="307" t="s">
        <v>668</v>
      </c>
      <c r="D69" s="307">
        <f>(4*4)+(1*0.2*16)</f>
        <v>19.2</v>
      </c>
      <c r="E69" s="309"/>
      <c r="F69" s="317">
        <f>D69*E69</f>
        <v>0</v>
      </c>
    </row>
    <row r="70" spans="1:6" s="33" customFormat="1">
      <c r="A70" s="421"/>
      <c r="B70" s="305"/>
      <c r="C70" s="307"/>
      <c r="D70" s="307"/>
      <c r="E70" s="309"/>
      <c r="F70" s="317"/>
    </row>
    <row r="71" spans="1:6" s="80" customFormat="1">
      <c r="A71" s="422"/>
      <c r="B71" s="318" t="s">
        <v>1434</v>
      </c>
      <c r="C71" s="573"/>
      <c r="D71" s="573"/>
      <c r="E71" s="568"/>
      <c r="F71" s="578"/>
    </row>
    <row r="72" spans="1:6" s="33" customFormat="1">
      <c r="A72" s="934" t="s">
        <v>0</v>
      </c>
      <c r="B72" s="366" t="s">
        <v>1</v>
      </c>
      <c r="C72" s="365" t="s">
        <v>2</v>
      </c>
      <c r="D72" s="576" t="s">
        <v>383</v>
      </c>
      <c r="E72" s="565" t="s">
        <v>627</v>
      </c>
      <c r="F72" s="577" t="s">
        <v>385</v>
      </c>
    </row>
    <row r="73" spans="1:6" s="33" customFormat="1">
      <c r="A73" s="934"/>
      <c r="B73" s="785" t="s">
        <v>1435</v>
      </c>
      <c r="C73" s="365"/>
      <c r="D73" s="576"/>
      <c r="E73" s="565"/>
      <c r="F73" s="577"/>
    </row>
    <row r="74" spans="1:6" s="33" customFormat="1">
      <c r="A74" s="421">
        <v>15.21</v>
      </c>
      <c r="B74" s="313" t="s">
        <v>427</v>
      </c>
      <c r="C74" s="319"/>
      <c r="D74" s="307"/>
      <c r="E74" s="309"/>
      <c r="F74" s="578"/>
    </row>
    <row r="75" spans="1:6" s="33" customFormat="1">
      <c r="A75" s="421"/>
      <c r="B75" s="318"/>
      <c r="C75" s="319"/>
      <c r="D75" s="307"/>
      <c r="E75" s="309"/>
      <c r="F75" s="578"/>
    </row>
    <row r="76" spans="1:6" s="33" customFormat="1" ht="15" customHeight="1">
      <c r="A76" s="421"/>
      <c r="B76" s="313" t="s">
        <v>487</v>
      </c>
      <c r="C76" s="319"/>
      <c r="D76" s="307"/>
      <c r="E76" s="309"/>
      <c r="F76" s="578"/>
    </row>
    <row r="77" spans="1:6" s="33" customFormat="1" ht="28.8">
      <c r="A77" s="421"/>
      <c r="B77" s="324" t="s">
        <v>488</v>
      </c>
      <c r="C77" s="306"/>
      <c r="D77" s="307"/>
      <c r="E77" s="309"/>
      <c r="F77" s="317"/>
    </row>
    <row r="78" spans="1:6" s="33" customFormat="1">
      <c r="A78" s="421"/>
      <c r="B78" s="321" t="s">
        <v>428</v>
      </c>
      <c r="C78" s="306"/>
      <c r="D78" s="307"/>
      <c r="E78" s="309"/>
      <c r="F78" s="317"/>
    </row>
    <row r="79" spans="1:6" s="33" customFormat="1">
      <c r="A79" s="421"/>
      <c r="B79" s="321"/>
      <c r="C79" s="306"/>
      <c r="D79" s="307"/>
      <c r="E79" s="309"/>
      <c r="F79" s="317"/>
    </row>
    <row r="80" spans="1:6" s="33" customFormat="1" ht="16.2">
      <c r="A80" s="421">
        <v>15.22</v>
      </c>
      <c r="B80" s="305" t="s">
        <v>429</v>
      </c>
      <c r="C80" s="307" t="s">
        <v>669</v>
      </c>
      <c r="D80" s="307">
        <f>16*0.4*1.5</f>
        <v>9.6000000000000014</v>
      </c>
      <c r="E80" s="309"/>
      <c r="F80" s="317">
        <f>D80*E80</f>
        <v>0</v>
      </c>
    </row>
    <row r="81" spans="1:6" s="33" customFormat="1">
      <c r="A81" s="421"/>
      <c r="B81" s="305"/>
      <c r="C81" s="306"/>
      <c r="D81" s="307"/>
      <c r="E81" s="309"/>
      <c r="F81" s="317"/>
    </row>
    <row r="82" spans="1:6" s="33" customFormat="1">
      <c r="A82" s="421"/>
      <c r="B82" s="313" t="s">
        <v>430</v>
      </c>
      <c r="C82" s="306"/>
      <c r="D82" s="307"/>
      <c r="E82" s="309"/>
      <c r="F82" s="317"/>
    </row>
    <row r="83" spans="1:6" s="33" customFormat="1" ht="72">
      <c r="A83" s="421"/>
      <c r="B83" s="324" t="s">
        <v>1613</v>
      </c>
      <c r="C83" s="306"/>
      <c r="D83" s="307"/>
      <c r="E83" s="309"/>
      <c r="F83" s="317"/>
    </row>
    <row r="84" spans="1:6" s="33" customFormat="1" ht="16.2">
      <c r="A84" s="421">
        <v>15.23</v>
      </c>
      <c r="B84" s="305" t="s">
        <v>489</v>
      </c>
      <c r="C84" s="307" t="s">
        <v>668</v>
      </c>
      <c r="D84" s="307">
        <f>16*3</f>
        <v>48</v>
      </c>
      <c r="E84" s="309"/>
      <c r="F84" s="317">
        <f>E84*D84</f>
        <v>0</v>
      </c>
    </row>
    <row r="85" spans="1:6" s="33" customFormat="1">
      <c r="A85" s="421"/>
      <c r="B85" s="305"/>
      <c r="C85" s="306"/>
      <c r="D85" s="307"/>
      <c r="E85" s="309"/>
      <c r="F85" s="317"/>
    </row>
    <row r="86" spans="1:6" s="33" customFormat="1" ht="43.2">
      <c r="A86" s="421"/>
      <c r="B86" s="324" t="s">
        <v>1616</v>
      </c>
      <c r="C86" s="306"/>
      <c r="D86" s="307"/>
      <c r="E86" s="309"/>
      <c r="F86" s="317"/>
    </row>
    <row r="87" spans="1:6" s="33" customFormat="1" ht="57.6">
      <c r="A87" s="421">
        <v>15.24</v>
      </c>
      <c r="B87" s="305" t="s">
        <v>1614</v>
      </c>
      <c r="C87" s="306" t="s">
        <v>52</v>
      </c>
      <c r="D87" s="307">
        <v>16</v>
      </c>
      <c r="E87" s="309"/>
      <c r="F87" s="317"/>
    </row>
    <row r="88" spans="1:6" s="33" customFormat="1">
      <c r="A88" s="421">
        <v>15.25</v>
      </c>
      <c r="B88" s="305" t="s">
        <v>495</v>
      </c>
      <c r="C88" s="306" t="s">
        <v>52</v>
      </c>
      <c r="D88" s="307">
        <v>16</v>
      </c>
      <c r="E88" s="309"/>
      <c r="F88" s="317">
        <f>D88*E88</f>
        <v>0</v>
      </c>
    </row>
    <row r="89" spans="1:6" s="33" customFormat="1">
      <c r="A89" s="421"/>
      <c r="B89" s="305"/>
      <c r="C89" s="306"/>
      <c r="D89" s="307"/>
      <c r="E89" s="309"/>
      <c r="F89" s="317"/>
    </row>
    <row r="90" spans="1:6" s="669" customFormat="1" ht="28.8">
      <c r="A90" s="935">
        <v>15.26</v>
      </c>
      <c r="B90" s="732" t="s">
        <v>526</v>
      </c>
      <c r="C90" s="733" t="s">
        <v>26</v>
      </c>
      <c r="D90" s="746">
        <v>1</v>
      </c>
      <c r="E90" s="723"/>
      <c r="F90" s="763">
        <f>D90*E90</f>
        <v>0</v>
      </c>
    </row>
    <row r="91" spans="1:6" s="669" customFormat="1">
      <c r="A91" s="935"/>
      <c r="B91" s="713" t="s">
        <v>576</v>
      </c>
      <c r="C91" s="733"/>
      <c r="D91" s="746"/>
      <c r="E91" s="723"/>
      <c r="F91" s="763"/>
    </row>
    <row r="92" spans="1:6" s="669" customFormat="1" ht="86.4">
      <c r="A92" s="935"/>
      <c r="B92" s="740" t="s">
        <v>1615</v>
      </c>
      <c r="C92" s="733"/>
      <c r="D92" s="746"/>
      <c r="E92" s="723"/>
      <c r="F92" s="763"/>
    </row>
    <row r="93" spans="1:6" s="669" customFormat="1" ht="86.4">
      <c r="A93" s="935">
        <v>15.27</v>
      </c>
      <c r="B93" s="732" t="s">
        <v>1179</v>
      </c>
      <c r="C93" s="733" t="s">
        <v>5</v>
      </c>
      <c r="D93" s="746">
        <v>2</v>
      </c>
      <c r="E93" s="723"/>
      <c r="F93" s="763">
        <f>D93*E93</f>
        <v>0</v>
      </c>
    </row>
    <row r="94" spans="1:6" s="669" customFormat="1">
      <c r="A94" s="935"/>
      <c r="B94" s="732"/>
      <c r="D94" s="714"/>
      <c r="E94" s="747"/>
      <c r="F94" s="715"/>
    </row>
    <row r="95" spans="1:6" s="669" customFormat="1">
      <c r="A95" s="935"/>
      <c r="B95" s="732"/>
      <c r="D95" s="714"/>
      <c r="E95" s="747"/>
      <c r="F95" s="715"/>
    </row>
    <row r="96" spans="1:6" s="721" customFormat="1">
      <c r="A96" s="936"/>
      <c r="B96" s="742" t="s">
        <v>1105</v>
      </c>
      <c r="D96" s="718"/>
      <c r="E96" s="771"/>
      <c r="F96" s="720">
        <f>SUM(F84:F94)</f>
        <v>0</v>
      </c>
    </row>
    <row r="97" spans="1:6" s="669" customFormat="1">
      <c r="A97" s="937" t="s">
        <v>0</v>
      </c>
      <c r="B97" s="665" t="s">
        <v>1</v>
      </c>
      <c r="C97" s="664" t="s">
        <v>2</v>
      </c>
      <c r="D97" s="666" t="s">
        <v>785</v>
      </c>
      <c r="E97" s="667"/>
      <c r="F97" s="668" t="s">
        <v>1168</v>
      </c>
    </row>
    <row r="98" spans="1:6" s="669" customFormat="1">
      <c r="A98" s="938"/>
      <c r="B98" s="773" t="s">
        <v>1180</v>
      </c>
      <c r="C98" s="772"/>
      <c r="D98" s="774"/>
      <c r="E98" s="775"/>
      <c r="F98" s="776">
        <f>F96</f>
        <v>0</v>
      </c>
    </row>
    <row r="99" spans="1:6" s="669" customFormat="1" ht="28.8">
      <c r="A99" s="935"/>
      <c r="B99" s="732" t="s">
        <v>544</v>
      </c>
      <c r="C99" s="733"/>
      <c r="D99" s="746"/>
      <c r="E99" s="723"/>
      <c r="F99" s="763"/>
    </row>
    <row r="100" spans="1:6" s="669" customFormat="1" ht="28.8">
      <c r="A100" s="935"/>
      <c r="B100" s="732" t="s">
        <v>545</v>
      </c>
      <c r="C100" s="733"/>
      <c r="D100" s="746"/>
      <c r="E100" s="723"/>
      <c r="F100" s="763"/>
    </row>
    <row r="101" spans="1:6" s="669" customFormat="1" ht="28.8">
      <c r="A101" s="935"/>
      <c r="B101" s="732" t="s">
        <v>546</v>
      </c>
      <c r="C101" s="733"/>
      <c r="D101" s="746"/>
      <c r="E101" s="723"/>
      <c r="F101" s="763"/>
    </row>
    <row r="102" spans="1:6" s="669" customFormat="1" ht="28.8">
      <c r="A102" s="935"/>
      <c r="B102" s="732" t="s">
        <v>547</v>
      </c>
      <c r="C102" s="733"/>
      <c r="D102" s="746"/>
      <c r="E102" s="723"/>
      <c r="F102" s="763"/>
    </row>
    <row r="103" spans="1:6" s="669" customFormat="1" ht="28.8">
      <c r="A103" s="935">
        <v>15.28</v>
      </c>
      <c r="B103" s="732" t="s">
        <v>548</v>
      </c>
      <c r="C103" s="733" t="s">
        <v>5</v>
      </c>
      <c r="D103" s="746">
        <v>4</v>
      </c>
      <c r="E103" s="723"/>
      <c r="F103" s="763">
        <f>D103*E103</f>
        <v>0</v>
      </c>
    </row>
    <row r="104" spans="1:6" s="669" customFormat="1">
      <c r="A104" s="935">
        <v>15.29</v>
      </c>
      <c r="B104" s="732"/>
      <c r="C104" s="733"/>
      <c r="D104" s="746"/>
      <c r="E104" s="723"/>
      <c r="F104" s="763"/>
    </row>
    <row r="105" spans="1:6" s="669" customFormat="1" ht="28.8">
      <c r="A105" s="935"/>
      <c r="B105" s="732" t="s">
        <v>554</v>
      </c>
      <c r="C105" s="733"/>
      <c r="D105" s="746"/>
      <c r="E105" s="723"/>
      <c r="F105" s="763"/>
    </row>
    <row r="106" spans="1:6" s="669" customFormat="1">
      <c r="A106" s="935">
        <v>15.3</v>
      </c>
      <c r="B106" s="732" t="s">
        <v>555</v>
      </c>
      <c r="C106" s="733" t="s">
        <v>5</v>
      </c>
      <c r="D106" s="746">
        <f>D103</f>
        <v>4</v>
      </c>
      <c r="E106" s="723"/>
      <c r="F106" s="763">
        <f>D106*E106</f>
        <v>0</v>
      </c>
    </row>
    <row r="107" spans="1:6" s="669" customFormat="1">
      <c r="A107" s="935"/>
      <c r="B107" s="732"/>
      <c r="C107" s="733"/>
      <c r="D107" s="746"/>
      <c r="E107" s="723"/>
      <c r="F107" s="763"/>
    </row>
    <row r="108" spans="1:6" s="669" customFormat="1" ht="28.8">
      <c r="A108" s="935"/>
      <c r="B108" s="732" t="s">
        <v>556</v>
      </c>
      <c r="C108" s="733"/>
      <c r="D108" s="746"/>
      <c r="E108" s="723"/>
      <c r="F108" s="763"/>
    </row>
    <row r="109" spans="1:6" s="669" customFormat="1" ht="28.8">
      <c r="A109" s="935"/>
      <c r="B109" s="732" t="s">
        <v>557</v>
      </c>
      <c r="C109" s="733"/>
      <c r="D109" s="746"/>
      <c r="E109" s="723"/>
      <c r="F109" s="763"/>
    </row>
    <row r="110" spans="1:6" s="669" customFormat="1">
      <c r="A110" s="935">
        <v>15.31</v>
      </c>
      <c r="B110" s="732" t="s">
        <v>553</v>
      </c>
      <c r="C110" s="733" t="s">
        <v>5</v>
      </c>
      <c r="D110" s="746">
        <v>2</v>
      </c>
      <c r="E110" s="723"/>
      <c r="F110" s="763">
        <f>D110*E110</f>
        <v>0</v>
      </c>
    </row>
    <row r="111" spans="1:6" s="669" customFormat="1">
      <c r="A111" s="935"/>
      <c r="B111" s="732"/>
      <c r="C111" s="733"/>
      <c r="D111" s="746"/>
      <c r="E111" s="723"/>
      <c r="F111" s="763"/>
    </row>
    <row r="112" spans="1:6" s="669" customFormat="1" ht="28.8">
      <c r="A112" s="935"/>
      <c r="B112" s="732" t="s">
        <v>558</v>
      </c>
      <c r="C112" s="733"/>
      <c r="D112" s="746"/>
      <c r="E112" s="723"/>
      <c r="F112" s="763"/>
    </row>
    <row r="113" spans="1:6" s="669" customFormat="1" ht="28.8">
      <c r="A113" s="935"/>
      <c r="B113" s="732" t="s">
        <v>559</v>
      </c>
      <c r="C113" s="733"/>
      <c r="D113" s="746"/>
      <c r="E113" s="723"/>
      <c r="F113" s="763"/>
    </row>
    <row r="114" spans="1:6" s="669" customFormat="1">
      <c r="A114" s="935">
        <v>15.32</v>
      </c>
      <c r="B114" s="732" t="s">
        <v>560</v>
      </c>
      <c r="C114" s="733" t="s">
        <v>5</v>
      </c>
      <c r="D114" s="746">
        <v>2</v>
      </c>
      <c r="E114" s="723"/>
      <c r="F114" s="763">
        <f>D114*E114</f>
        <v>0</v>
      </c>
    </row>
    <row r="115" spans="1:6" s="669" customFormat="1">
      <c r="A115" s="935"/>
      <c r="B115" s="732"/>
      <c r="C115" s="733"/>
      <c r="D115" s="746"/>
      <c r="E115" s="723"/>
      <c r="F115" s="763"/>
    </row>
    <row r="116" spans="1:6" s="669" customFormat="1" ht="28.8">
      <c r="A116" s="935"/>
      <c r="B116" s="732" t="s">
        <v>678</v>
      </c>
      <c r="D116" s="714"/>
      <c r="E116" s="747"/>
      <c r="F116" s="715"/>
    </row>
    <row r="117" spans="1:6" s="669" customFormat="1" ht="28.8">
      <c r="A117" s="935"/>
      <c r="B117" s="732" t="s">
        <v>679</v>
      </c>
      <c r="C117" s="733"/>
      <c r="D117" s="746"/>
      <c r="E117" s="723"/>
      <c r="F117" s="763"/>
    </row>
    <row r="118" spans="1:6" s="669" customFormat="1">
      <c r="A118" s="935">
        <v>15.33</v>
      </c>
      <c r="B118" s="732" t="s">
        <v>680</v>
      </c>
      <c r="C118" s="733" t="s">
        <v>26</v>
      </c>
      <c r="D118" s="746">
        <v>1</v>
      </c>
      <c r="E118" s="723"/>
      <c r="F118" s="763">
        <f>D118*E118</f>
        <v>0</v>
      </c>
    </row>
    <row r="119" spans="1:6" s="669" customFormat="1">
      <c r="A119" s="935"/>
      <c r="B119" s="758"/>
      <c r="C119" s="733"/>
      <c r="D119" s="714"/>
      <c r="E119" s="723"/>
      <c r="F119" s="715">
        <f>D119*E119</f>
        <v>0</v>
      </c>
    </row>
    <row r="120" spans="1:6" s="721" customFormat="1">
      <c r="A120" s="936"/>
      <c r="B120" s="742" t="s">
        <v>1437</v>
      </c>
      <c r="C120" s="716"/>
      <c r="D120" s="718"/>
      <c r="E120" s="719"/>
      <c r="F120" s="720">
        <f>SUM(F98:F119)</f>
        <v>0</v>
      </c>
    </row>
    <row r="121" spans="1:6" s="33" customFormat="1">
      <c r="A121" s="421"/>
      <c r="B121" s="305"/>
      <c r="C121" s="306"/>
      <c r="D121" s="307"/>
      <c r="E121" s="309"/>
      <c r="F121" s="317"/>
    </row>
    <row r="122" spans="1:6" s="33" customFormat="1">
      <c r="A122" s="421"/>
      <c r="B122" s="305"/>
      <c r="C122" s="306"/>
      <c r="D122" s="307"/>
      <c r="E122" s="309"/>
      <c r="F122" s="317"/>
    </row>
    <row r="123" spans="1:6" s="33" customFormat="1">
      <c r="A123" s="421"/>
      <c r="B123" s="305"/>
      <c r="C123" s="306"/>
      <c r="D123" s="307"/>
      <c r="E123" s="309"/>
      <c r="F123" s="317"/>
    </row>
    <row r="124" spans="1:6" s="33" customFormat="1">
      <c r="A124" s="421"/>
      <c r="B124" s="305"/>
      <c r="C124" s="306"/>
      <c r="D124" s="307"/>
      <c r="E124" s="309"/>
      <c r="F124" s="317"/>
    </row>
    <row r="125" spans="1:6" s="33" customFormat="1">
      <c r="A125" s="421"/>
      <c r="B125" s="305"/>
      <c r="C125" s="306"/>
      <c r="D125" s="307"/>
      <c r="E125" s="309"/>
      <c r="F125" s="317"/>
    </row>
    <row r="126" spans="1:6" s="33" customFormat="1">
      <c r="A126" s="421"/>
      <c r="B126" s="329"/>
      <c r="C126" s="304"/>
      <c r="D126" s="307"/>
      <c r="E126" s="309"/>
      <c r="F126" s="317"/>
    </row>
    <row r="127" spans="1:6" s="33" customFormat="1">
      <c r="A127" s="421"/>
      <c r="B127" s="344"/>
      <c r="C127" s="306"/>
      <c r="D127" s="307"/>
      <c r="E127" s="309"/>
      <c r="F127" s="317"/>
    </row>
    <row r="128" spans="1:6" s="33" customFormat="1">
      <c r="A128" s="421"/>
      <c r="B128" s="305"/>
      <c r="C128" s="306"/>
      <c r="D128" s="307"/>
      <c r="E128" s="309"/>
      <c r="F128" s="317"/>
    </row>
    <row r="129" spans="1:6" s="33" customFormat="1">
      <c r="A129" s="421"/>
      <c r="B129" s="318"/>
      <c r="C129" s="319"/>
      <c r="D129" s="307"/>
      <c r="E129" s="309"/>
      <c r="F129" s="578"/>
    </row>
    <row r="130" spans="1:6" s="33" customFormat="1">
      <c r="A130" s="421"/>
      <c r="B130" s="318"/>
      <c r="C130" s="319"/>
      <c r="D130" s="307" t="s">
        <v>1617</v>
      </c>
      <c r="E130" s="309"/>
      <c r="F130" s="578"/>
    </row>
    <row r="131" spans="1:6" s="33" customFormat="1">
      <c r="A131" s="421"/>
      <c r="B131" s="318"/>
      <c r="C131" s="319"/>
      <c r="D131" s="307"/>
      <c r="E131" s="309"/>
      <c r="F131" s="578"/>
    </row>
    <row r="132" spans="1:6" s="33" customFormat="1">
      <c r="A132" s="421"/>
      <c r="B132" s="313"/>
      <c r="C132" s="306"/>
      <c r="D132" s="307"/>
      <c r="E132" s="309"/>
      <c r="F132" s="317"/>
    </row>
    <row r="133" spans="1:6" s="80" customFormat="1">
      <c r="A133" s="422"/>
      <c r="B133" s="318" t="s">
        <v>1434</v>
      </c>
      <c r="C133" s="573"/>
      <c r="D133" s="573"/>
      <c r="E133" s="568"/>
      <c r="F133" s="578"/>
    </row>
    <row r="134" spans="1:6" s="33" customFormat="1">
      <c r="A134" s="934" t="s">
        <v>0</v>
      </c>
      <c r="B134" s="366" t="s">
        <v>1</v>
      </c>
      <c r="C134" s="365" t="s">
        <v>2</v>
      </c>
      <c r="D134" s="576" t="s">
        <v>383</v>
      </c>
      <c r="E134" s="565" t="s">
        <v>627</v>
      </c>
      <c r="F134" s="577" t="s">
        <v>385</v>
      </c>
    </row>
    <row r="135" spans="1:6" s="33" customFormat="1">
      <c r="A135" s="934"/>
      <c r="B135" s="785" t="s">
        <v>1435</v>
      </c>
      <c r="C135" s="365"/>
      <c r="D135" s="576"/>
      <c r="E135" s="565"/>
      <c r="F135" s="577"/>
    </row>
    <row r="136" spans="1:6" s="33" customFormat="1">
      <c r="A136" s="934"/>
      <c r="B136" s="785"/>
      <c r="C136" s="365"/>
      <c r="D136" s="576"/>
      <c r="E136" s="565"/>
      <c r="F136" s="577"/>
    </row>
    <row r="137" spans="1:6" s="33" customFormat="1">
      <c r="A137" s="421"/>
      <c r="B137" s="313" t="s">
        <v>496</v>
      </c>
      <c r="C137" s="325"/>
      <c r="D137" s="334"/>
      <c r="E137" s="309"/>
      <c r="F137" s="317"/>
    </row>
    <row r="138" spans="1:6" s="33" customFormat="1">
      <c r="A138" s="421"/>
      <c r="B138" s="313"/>
      <c r="C138" s="325"/>
      <c r="D138" s="334"/>
      <c r="E138" s="309"/>
      <c r="F138" s="317"/>
    </row>
    <row r="139" spans="1:6" s="374" customFormat="1">
      <c r="A139" s="939">
        <v>6.5</v>
      </c>
      <c r="B139" s="370" t="s">
        <v>629</v>
      </c>
      <c r="C139" s="129" t="s">
        <v>36</v>
      </c>
      <c r="D139" s="371" t="s">
        <v>36</v>
      </c>
      <c r="E139" s="372"/>
      <c r="F139" s="129"/>
    </row>
    <row r="140" spans="1:6" s="374" customFormat="1">
      <c r="A140" s="939" t="s">
        <v>36</v>
      </c>
      <c r="B140" s="129" t="s">
        <v>632</v>
      </c>
      <c r="C140" s="129" t="s">
        <v>36</v>
      </c>
      <c r="D140" s="371" t="s">
        <v>36</v>
      </c>
      <c r="E140" s="372"/>
      <c r="F140" s="129"/>
    </row>
    <row r="141" spans="1:6" s="374" customFormat="1">
      <c r="A141" s="939" t="s">
        <v>36</v>
      </c>
      <c r="B141" s="129" t="s">
        <v>633</v>
      </c>
      <c r="C141" s="129" t="s">
        <v>36</v>
      </c>
      <c r="D141" s="371" t="s">
        <v>36</v>
      </c>
      <c r="E141" s="372"/>
      <c r="F141" s="129"/>
    </row>
    <row r="142" spans="1:6" s="374" customFormat="1" ht="28.8">
      <c r="A142" s="939" t="s">
        <v>1325</v>
      </c>
      <c r="B142" s="129" t="s">
        <v>634</v>
      </c>
      <c r="C142" s="129" t="s">
        <v>35</v>
      </c>
      <c r="D142" s="371">
        <v>12</v>
      </c>
      <c r="E142" s="372"/>
      <c r="F142" s="129"/>
    </row>
    <row r="143" spans="1:6" s="374" customFormat="1">
      <c r="A143" s="939" t="s">
        <v>1326</v>
      </c>
      <c r="B143" s="129" t="s">
        <v>635</v>
      </c>
      <c r="C143" s="129" t="s">
        <v>52</v>
      </c>
      <c r="D143" s="371">
        <v>4.0999999999999996</v>
      </c>
      <c r="E143" s="372"/>
      <c r="F143" s="129"/>
    </row>
    <row r="144" spans="1:6" s="374" customFormat="1">
      <c r="A144" s="939" t="s">
        <v>36</v>
      </c>
      <c r="B144" s="370" t="s">
        <v>636</v>
      </c>
      <c r="C144" s="129" t="s">
        <v>36</v>
      </c>
      <c r="D144" s="371" t="s">
        <v>36</v>
      </c>
      <c r="E144" s="372"/>
      <c r="F144" s="129"/>
    </row>
    <row r="145" spans="1:6" s="374" customFormat="1">
      <c r="A145" s="939" t="s">
        <v>36</v>
      </c>
      <c r="B145" s="129" t="s">
        <v>637</v>
      </c>
      <c r="C145" s="129" t="s">
        <v>36</v>
      </c>
      <c r="D145" s="371"/>
      <c r="E145" s="372"/>
      <c r="F145" s="129"/>
    </row>
    <row r="146" spans="1:6" s="374" customFormat="1">
      <c r="A146" s="939" t="s">
        <v>36</v>
      </c>
      <c r="B146" s="129" t="s">
        <v>638</v>
      </c>
      <c r="C146" s="129" t="s">
        <v>36</v>
      </c>
      <c r="D146" s="371"/>
      <c r="E146" s="372"/>
      <c r="F146" s="129"/>
    </row>
    <row r="147" spans="1:6" s="374" customFormat="1">
      <c r="A147" s="939" t="s">
        <v>1327</v>
      </c>
      <c r="B147" s="129" t="s">
        <v>639</v>
      </c>
      <c r="C147" s="129" t="s">
        <v>52</v>
      </c>
      <c r="D147" s="371">
        <v>16</v>
      </c>
      <c r="E147" s="372"/>
      <c r="F147" s="129"/>
    </row>
    <row r="148" spans="1:6" s="374" customFormat="1">
      <c r="A148" s="939" t="s">
        <v>1328</v>
      </c>
      <c r="B148" s="129" t="s">
        <v>640</v>
      </c>
      <c r="C148" s="129" t="s">
        <v>52</v>
      </c>
      <c r="D148" s="371">
        <v>31</v>
      </c>
      <c r="E148" s="372"/>
      <c r="F148" s="129"/>
    </row>
    <row r="149" spans="1:6" s="374" customFormat="1">
      <c r="A149" s="939" t="s">
        <v>1329</v>
      </c>
      <c r="B149" s="129" t="s">
        <v>1419</v>
      </c>
      <c r="C149" s="129" t="s">
        <v>52</v>
      </c>
      <c r="D149" s="371">
        <v>8.1999999999999993</v>
      </c>
      <c r="E149" s="372"/>
      <c r="F149" s="129"/>
    </row>
    <row r="150" spans="1:6" s="374" customFormat="1">
      <c r="A150" s="939" t="s">
        <v>1330</v>
      </c>
      <c r="B150" s="129" t="s">
        <v>642</v>
      </c>
      <c r="C150" s="129" t="s">
        <v>52</v>
      </c>
      <c r="D150" s="371">
        <v>8.1999999999999993</v>
      </c>
      <c r="E150" s="372"/>
      <c r="F150" s="129"/>
    </row>
    <row r="151" spans="1:6" s="374" customFormat="1">
      <c r="A151" s="939" t="s">
        <v>1331</v>
      </c>
      <c r="B151" s="129" t="s">
        <v>643</v>
      </c>
      <c r="C151" s="129" t="s">
        <v>52</v>
      </c>
      <c r="D151" s="371">
        <f>D150</f>
        <v>8.1999999999999993</v>
      </c>
      <c r="E151" s="372"/>
      <c r="F151" s="129"/>
    </row>
    <row r="152" spans="1:6" s="374" customFormat="1">
      <c r="A152" s="939" t="s">
        <v>1332</v>
      </c>
      <c r="B152" s="129" t="s">
        <v>644</v>
      </c>
      <c r="C152" s="129" t="s">
        <v>52</v>
      </c>
      <c r="D152" s="371">
        <v>8.1999999999999993</v>
      </c>
      <c r="E152" s="372"/>
      <c r="F152" s="129"/>
    </row>
    <row r="153" spans="1:6" s="374" customFormat="1">
      <c r="A153" s="939" t="s">
        <v>1333</v>
      </c>
      <c r="B153" s="129" t="s">
        <v>645</v>
      </c>
      <c r="C153" s="129" t="s">
        <v>36</v>
      </c>
      <c r="D153" s="371" t="s">
        <v>36</v>
      </c>
      <c r="E153" s="372"/>
      <c r="F153" s="129"/>
    </row>
    <row r="154" spans="1:6" s="374" customFormat="1" ht="28.8">
      <c r="A154" s="939" t="s">
        <v>1334</v>
      </c>
      <c r="B154" s="129" t="s">
        <v>646</v>
      </c>
      <c r="C154" s="129" t="s">
        <v>647</v>
      </c>
      <c r="D154" s="371">
        <v>6</v>
      </c>
      <c r="E154" s="372"/>
      <c r="F154" s="129"/>
    </row>
    <row r="155" spans="1:6" s="374" customFormat="1">
      <c r="A155" s="939"/>
      <c r="B155" s="370" t="s">
        <v>648</v>
      </c>
      <c r="C155" s="129" t="s">
        <v>36</v>
      </c>
      <c r="D155" s="371" t="s">
        <v>36</v>
      </c>
      <c r="E155" s="372"/>
      <c r="F155" s="129"/>
    </row>
    <row r="156" spans="1:6" s="374" customFormat="1" ht="28.8">
      <c r="A156" s="939" t="s">
        <v>1335</v>
      </c>
      <c r="B156" s="129" t="s">
        <v>649</v>
      </c>
      <c r="C156" s="129" t="s">
        <v>36</v>
      </c>
      <c r="D156" s="371" t="s">
        <v>36</v>
      </c>
      <c r="E156" s="372"/>
      <c r="F156" s="129"/>
    </row>
    <row r="157" spans="1:6" s="374" customFormat="1" ht="28.8">
      <c r="A157" s="939" t="s">
        <v>1336</v>
      </c>
      <c r="B157" s="129" t="s">
        <v>651</v>
      </c>
      <c r="C157" s="129" t="s">
        <v>52</v>
      </c>
      <c r="D157" s="371">
        <v>9</v>
      </c>
      <c r="E157" s="372"/>
      <c r="F157" s="129"/>
    </row>
    <row r="158" spans="1:6" s="374" customFormat="1">
      <c r="A158" s="939" t="s">
        <v>36</v>
      </c>
      <c r="B158" s="129" t="s">
        <v>652</v>
      </c>
      <c r="C158" s="129" t="s">
        <v>36</v>
      </c>
      <c r="D158" s="371" t="s">
        <v>36</v>
      </c>
      <c r="E158" s="372"/>
      <c r="F158" s="129"/>
    </row>
    <row r="159" spans="1:6" s="374" customFormat="1" ht="28.8">
      <c r="A159" s="939" t="s">
        <v>1337</v>
      </c>
      <c r="B159" s="129" t="s">
        <v>654</v>
      </c>
      <c r="C159" s="129" t="s">
        <v>52</v>
      </c>
      <c r="D159" s="371">
        <f>D157</f>
        <v>9</v>
      </c>
      <c r="E159" s="372"/>
      <c r="F159" s="129"/>
    </row>
    <row r="160" spans="1:6" s="374" customFormat="1">
      <c r="A160" s="939">
        <v>4.6900000000000004</v>
      </c>
      <c r="B160" s="129" t="s">
        <v>662</v>
      </c>
      <c r="C160" s="129" t="s">
        <v>52</v>
      </c>
      <c r="D160" s="371">
        <v>9</v>
      </c>
      <c r="E160" s="372"/>
      <c r="F160" s="129"/>
    </row>
    <row r="161" spans="1:6" s="33" customFormat="1" ht="27" customHeight="1">
      <c r="A161" s="421"/>
      <c r="B161" s="318" t="s">
        <v>390</v>
      </c>
      <c r="C161" s="319" t="s">
        <v>391</v>
      </c>
      <c r="D161" s="307"/>
      <c r="E161" s="309"/>
      <c r="F161" s="320"/>
    </row>
    <row r="162" spans="1:6" s="33" customFormat="1" ht="15" customHeight="1">
      <c r="A162" s="421"/>
      <c r="B162" s="313"/>
      <c r="C162" s="306"/>
      <c r="D162" s="307"/>
      <c r="E162" s="309"/>
      <c r="F162" s="317"/>
    </row>
    <row r="163" spans="1:6" s="80" customFormat="1">
      <c r="A163" s="422"/>
      <c r="B163" s="318" t="s">
        <v>1434</v>
      </c>
      <c r="C163" s="573"/>
      <c r="D163" s="573"/>
      <c r="E163" s="568"/>
      <c r="F163" s="578"/>
    </row>
    <row r="164" spans="1:6" s="33" customFormat="1">
      <c r="A164" s="934" t="s">
        <v>0</v>
      </c>
      <c r="B164" s="366" t="s">
        <v>1</v>
      </c>
      <c r="C164" s="365" t="s">
        <v>2</v>
      </c>
      <c r="D164" s="576" t="s">
        <v>383</v>
      </c>
      <c r="E164" s="565" t="s">
        <v>627</v>
      </c>
      <c r="F164" s="577" t="s">
        <v>385</v>
      </c>
    </row>
    <row r="165" spans="1:6" s="33" customFormat="1">
      <c r="A165" s="934"/>
      <c r="B165" s="785" t="s">
        <v>1435</v>
      </c>
      <c r="C165" s="365"/>
      <c r="D165" s="576"/>
      <c r="E165" s="565"/>
      <c r="F165" s="577"/>
    </row>
    <row r="166" spans="1:6" s="33" customFormat="1">
      <c r="A166" s="421">
        <v>6.6</v>
      </c>
      <c r="B166" s="313" t="s">
        <v>431</v>
      </c>
      <c r="C166" s="306"/>
      <c r="D166" s="307"/>
      <c r="E166" s="309"/>
      <c r="F166" s="317"/>
    </row>
    <row r="167" spans="1:6" s="33" customFormat="1">
      <c r="A167" s="421"/>
      <c r="B167" s="321" t="s">
        <v>19</v>
      </c>
      <c r="C167" s="306"/>
      <c r="D167" s="307"/>
      <c r="E167" s="309"/>
      <c r="F167" s="317"/>
    </row>
    <row r="168" spans="1:6" s="33" customFormat="1">
      <c r="A168" s="421"/>
      <c r="B168" s="322"/>
      <c r="C168" s="306"/>
      <c r="D168" s="307"/>
      <c r="E168" s="309"/>
      <c r="F168" s="317"/>
    </row>
    <row r="169" spans="1:6" s="33" customFormat="1">
      <c r="A169" s="421"/>
      <c r="B169" s="321" t="s">
        <v>61</v>
      </c>
      <c r="C169" s="306"/>
      <c r="D169" s="307"/>
      <c r="E169" s="309"/>
      <c r="F169" s="317"/>
    </row>
    <row r="170" spans="1:6" s="33" customFormat="1">
      <c r="A170" s="421"/>
      <c r="B170" s="322"/>
      <c r="C170" s="306"/>
      <c r="D170" s="307"/>
      <c r="E170" s="309"/>
      <c r="F170" s="317"/>
    </row>
    <row r="171" spans="1:6" s="33" customFormat="1" ht="28.8">
      <c r="A171" s="421" t="s">
        <v>1338</v>
      </c>
      <c r="B171" s="305" t="s">
        <v>1420</v>
      </c>
      <c r="C171" s="307" t="s">
        <v>668</v>
      </c>
      <c r="D171" s="307">
        <f>(2.9*4.1)</f>
        <v>11.889999999999999</v>
      </c>
      <c r="E171" s="309"/>
      <c r="F171" s="317">
        <f>D171*E171</f>
        <v>0</v>
      </c>
    </row>
    <row r="172" spans="1:6" s="33" customFormat="1">
      <c r="A172" s="421"/>
      <c r="B172" s="305"/>
      <c r="C172" s="306"/>
      <c r="D172" s="579"/>
      <c r="E172" s="309"/>
      <c r="F172" s="317"/>
    </row>
    <row r="173" spans="1:6" s="33" customFormat="1">
      <c r="A173" s="421" t="s">
        <v>1339</v>
      </c>
      <c r="B173" s="321" t="s">
        <v>511</v>
      </c>
      <c r="C173" s="127"/>
      <c r="D173" s="290"/>
      <c r="E173" s="285"/>
      <c r="F173" s="127"/>
    </row>
    <row r="174" spans="1:6" s="33" customFormat="1" ht="28.8">
      <c r="A174" s="421"/>
      <c r="B174" s="305" t="s">
        <v>512</v>
      </c>
      <c r="C174" s="128"/>
      <c r="D174" s="580"/>
      <c r="E174" s="285"/>
      <c r="F174" s="127"/>
    </row>
    <row r="175" spans="1:6" s="33" customFormat="1" ht="16.2">
      <c r="A175" s="421"/>
      <c r="B175" s="305" t="s">
        <v>513</v>
      </c>
      <c r="C175" s="307" t="s">
        <v>668</v>
      </c>
      <c r="D175" s="579">
        <f>12*0.1</f>
        <v>1.2000000000000002</v>
      </c>
      <c r="E175" s="309"/>
      <c r="F175" s="317">
        <f>D175*E175</f>
        <v>0</v>
      </c>
    </row>
    <row r="176" spans="1:6" s="33" customFormat="1">
      <c r="A176" s="421"/>
      <c r="B176" s="305"/>
      <c r="C176" s="306"/>
      <c r="D176" s="579"/>
      <c r="E176" s="309"/>
      <c r="F176" s="317"/>
    </row>
    <row r="177" spans="1:6" s="33" customFormat="1" ht="16.2">
      <c r="A177" s="421" t="s">
        <v>1340</v>
      </c>
      <c r="B177" s="305" t="s">
        <v>514</v>
      </c>
      <c r="C177" s="307" t="s">
        <v>668</v>
      </c>
      <c r="D177" s="579">
        <f>D69</f>
        <v>19.2</v>
      </c>
      <c r="E177" s="309"/>
      <c r="F177" s="317">
        <f>D177*E177</f>
        <v>0</v>
      </c>
    </row>
    <row r="178" spans="1:6" s="33" customFormat="1">
      <c r="A178" s="421"/>
      <c r="B178" s="328"/>
      <c r="C178" s="306"/>
      <c r="D178" s="579"/>
      <c r="E178" s="309"/>
      <c r="F178" s="317"/>
    </row>
    <row r="179" spans="1:6" s="33" customFormat="1">
      <c r="A179" s="421"/>
      <c r="B179" s="321" t="s">
        <v>515</v>
      </c>
      <c r="C179" s="306"/>
      <c r="D179" s="579"/>
      <c r="E179" s="309"/>
      <c r="F179" s="317"/>
    </row>
    <row r="180" spans="1:6" s="33" customFormat="1">
      <c r="A180" s="421"/>
      <c r="B180" s="328"/>
      <c r="C180" s="306"/>
      <c r="D180" s="579"/>
      <c r="E180" s="309"/>
      <c r="F180" s="317"/>
    </row>
    <row r="181" spans="1:6" s="33" customFormat="1">
      <c r="A181" s="421"/>
      <c r="B181" s="321" t="s">
        <v>58</v>
      </c>
      <c r="C181" s="306"/>
      <c r="D181" s="579"/>
      <c r="E181" s="309"/>
      <c r="F181" s="317"/>
    </row>
    <row r="182" spans="1:6" s="33" customFormat="1">
      <c r="A182" s="421"/>
      <c r="B182" s="321" t="s">
        <v>59</v>
      </c>
      <c r="C182" s="306"/>
      <c r="D182" s="579"/>
      <c r="E182" s="309"/>
      <c r="F182" s="317"/>
    </row>
    <row r="183" spans="1:6" s="33" customFormat="1">
      <c r="A183" s="421"/>
      <c r="B183" s="322"/>
      <c r="C183" s="306"/>
      <c r="D183" s="579"/>
      <c r="E183" s="309"/>
      <c r="F183" s="317"/>
    </row>
    <row r="184" spans="1:6" s="33" customFormat="1" ht="28.8">
      <c r="A184" s="421" t="s">
        <v>1341</v>
      </c>
      <c r="B184" s="305" t="s">
        <v>60</v>
      </c>
      <c r="C184" s="306"/>
      <c r="D184" s="307"/>
      <c r="E184" s="309"/>
      <c r="F184" s="317"/>
    </row>
    <row r="185" spans="1:6" s="33" customFormat="1" ht="16.2">
      <c r="A185" s="421"/>
      <c r="B185" s="305" t="s">
        <v>433</v>
      </c>
      <c r="C185" s="307" t="s">
        <v>668</v>
      </c>
      <c r="D185" s="307">
        <f>D84</f>
        <v>48</v>
      </c>
      <c r="E185" s="309"/>
      <c r="F185" s="581">
        <f>E185*D185</f>
        <v>0</v>
      </c>
    </row>
    <row r="186" spans="1:6" s="33" customFormat="1">
      <c r="A186" s="421"/>
      <c r="B186" s="305"/>
      <c r="C186" s="304"/>
      <c r="D186" s="307"/>
      <c r="E186" s="309"/>
      <c r="F186" s="581"/>
    </row>
    <row r="187" spans="1:6" s="33" customFormat="1" ht="43.2">
      <c r="A187" s="421"/>
      <c r="B187" s="321" t="s">
        <v>1289</v>
      </c>
      <c r="C187" s="304"/>
      <c r="D187" s="307"/>
      <c r="E187" s="309"/>
      <c r="F187" s="581"/>
    </row>
    <row r="188" spans="1:6" s="33" customFormat="1">
      <c r="A188" s="421"/>
      <c r="B188" s="321"/>
      <c r="C188" s="304"/>
      <c r="D188" s="307"/>
      <c r="E188" s="309"/>
      <c r="F188" s="581"/>
    </row>
    <row r="189" spans="1:6" s="33" customFormat="1" ht="16.2">
      <c r="A189" s="421" t="s">
        <v>1342</v>
      </c>
      <c r="B189" s="305" t="s">
        <v>436</v>
      </c>
      <c r="C189" s="307" t="s">
        <v>668</v>
      </c>
      <c r="D189" s="307">
        <f>D185</f>
        <v>48</v>
      </c>
      <c r="E189" s="309"/>
      <c r="F189" s="581">
        <f>E189*D189</f>
        <v>0</v>
      </c>
    </row>
    <row r="190" spans="1:6" s="33" customFormat="1">
      <c r="A190" s="421"/>
      <c r="B190" s="329"/>
      <c r="C190" s="304"/>
      <c r="D190" s="307"/>
      <c r="E190" s="309"/>
      <c r="F190" s="581"/>
    </row>
    <row r="191" spans="1:6" s="33" customFormat="1" ht="28.8">
      <c r="A191" s="421"/>
      <c r="B191" s="321" t="s">
        <v>541</v>
      </c>
      <c r="C191" s="304"/>
      <c r="D191" s="307"/>
      <c r="E191" s="309"/>
      <c r="F191" s="581"/>
    </row>
    <row r="192" spans="1:6" s="33" customFormat="1" ht="28.8">
      <c r="A192" s="421"/>
      <c r="B192" s="330" t="s">
        <v>542</v>
      </c>
      <c r="C192" s="304"/>
      <c r="D192" s="307"/>
      <c r="E192" s="309"/>
      <c r="F192" s="581"/>
    </row>
    <row r="193" spans="1:6" s="33" customFormat="1">
      <c r="A193" s="421"/>
      <c r="B193" s="321" t="s">
        <v>543</v>
      </c>
      <c r="C193" s="304"/>
      <c r="D193" s="307"/>
      <c r="E193" s="309"/>
      <c r="F193" s="581"/>
    </row>
    <row r="194" spans="1:6" s="33" customFormat="1">
      <c r="A194" s="421"/>
      <c r="B194" s="331"/>
      <c r="C194" s="304"/>
      <c r="D194" s="307"/>
      <c r="E194" s="309"/>
      <c r="F194" s="581"/>
    </row>
    <row r="195" spans="1:6" s="33" customFormat="1" ht="16.2">
      <c r="A195" s="421" t="s">
        <v>1343</v>
      </c>
      <c r="B195" s="329" t="s">
        <v>437</v>
      </c>
      <c r="C195" s="307" t="s">
        <v>668</v>
      </c>
      <c r="D195" s="307">
        <f>D185</f>
        <v>48</v>
      </c>
      <c r="E195" s="309"/>
      <c r="F195" s="581">
        <f>E195*D195</f>
        <v>0</v>
      </c>
    </row>
    <row r="196" spans="1:6" s="33" customFormat="1">
      <c r="A196" s="421"/>
      <c r="B196" s="329"/>
      <c r="C196" s="304"/>
      <c r="D196" s="307"/>
      <c r="E196" s="309"/>
      <c r="F196" s="581"/>
    </row>
    <row r="197" spans="1:6" s="33" customFormat="1">
      <c r="A197" s="421" t="s">
        <v>1344</v>
      </c>
      <c r="B197" s="305" t="s">
        <v>517</v>
      </c>
      <c r="C197" s="306" t="s">
        <v>26</v>
      </c>
      <c r="D197" s="579">
        <v>1</v>
      </c>
      <c r="E197" s="309"/>
      <c r="F197" s="581">
        <f>E197*D197</f>
        <v>0</v>
      </c>
    </row>
    <row r="198" spans="1:6" s="33" customFormat="1">
      <c r="A198" s="421"/>
      <c r="B198" s="305"/>
      <c r="C198" s="306"/>
      <c r="D198" s="579"/>
      <c r="E198" s="309"/>
      <c r="F198" s="317"/>
    </row>
    <row r="199" spans="1:6" s="33" customFormat="1">
      <c r="A199" s="421"/>
      <c r="B199" s="305"/>
      <c r="C199" s="306"/>
      <c r="D199" s="579"/>
      <c r="E199" s="309"/>
      <c r="F199" s="317"/>
    </row>
    <row r="200" spans="1:6" s="33" customFormat="1">
      <c r="A200" s="421"/>
      <c r="B200" s="318" t="s">
        <v>1443</v>
      </c>
      <c r="C200" s="319" t="s">
        <v>391</v>
      </c>
      <c r="D200" s="307"/>
      <c r="E200" s="309"/>
      <c r="F200" s="578">
        <f>SUM(F171:F199)</f>
        <v>0</v>
      </c>
    </row>
    <row r="201" spans="1:6" s="33" customFormat="1">
      <c r="A201" s="934" t="s">
        <v>0</v>
      </c>
      <c r="B201" s="366" t="s">
        <v>1</v>
      </c>
      <c r="C201" s="365" t="s">
        <v>2</v>
      </c>
      <c r="D201" s="576" t="s">
        <v>383</v>
      </c>
      <c r="E201" s="565"/>
      <c r="F201" s="577" t="s">
        <v>385</v>
      </c>
    </row>
    <row r="202" spans="1:6" s="33" customFormat="1">
      <c r="A202" s="421"/>
      <c r="B202" s="313" t="s">
        <v>518</v>
      </c>
      <c r="C202" s="334"/>
      <c r="D202" s="334"/>
      <c r="E202" s="571"/>
      <c r="F202" s="582"/>
    </row>
    <row r="203" spans="1:6" s="33" customFormat="1">
      <c r="A203" s="421"/>
      <c r="B203" s="313"/>
      <c r="C203" s="334"/>
      <c r="D203" s="334"/>
      <c r="E203" s="309"/>
      <c r="F203" s="582"/>
    </row>
    <row r="204" spans="1:6" s="33" customFormat="1">
      <c r="A204" s="421"/>
      <c r="B204" s="321" t="s">
        <v>438</v>
      </c>
      <c r="C204" s="306"/>
      <c r="D204" s="307"/>
      <c r="E204" s="309"/>
      <c r="F204" s="583"/>
    </row>
    <row r="205" spans="1:6" s="33" customFormat="1" ht="57.6">
      <c r="A205" s="421" t="s">
        <v>1345</v>
      </c>
      <c r="B205" s="305" t="s">
        <v>1290</v>
      </c>
      <c r="C205" s="307"/>
      <c r="D205" s="307"/>
      <c r="E205" s="309"/>
      <c r="F205" s="295"/>
    </row>
    <row r="206" spans="1:6" s="33" customFormat="1" ht="28.8">
      <c r="A206" s="421" t="s">
        <v>1346</v>
      </c>
      <c r="B206" s="305" t="s">
        <v>538</v>
      </c>
      <c r="C206" s="307" t="s">
        <v>5</v>
      </c>
      <c r="D206" s="307">
        <v>2</v>
      </c>
      <c r="E206" s="309"/>
      <c r="F206" s="295">
        <f>D206*E206</f>
        <v>0</v>
      </c>
    </row>
    <row r="207" spans="1:6" s="33" customFormat="1">
      <c r="A207" s="421"/>
      <c r="B207" s="305"/>
      <c r="C207" s="307"/>
      <c r="D207" s="307"/>
      <c r="E207" s="309"/>
      <c r="F207" s="295"/>
    </row>
    <row r="208" spans="1:6" s="33" customFormat="1" ht="28.8">
      <c r="A208" s="421" t="s">
        <v>1347</v>
      </c>
      <c r="B208" s="305" t="s">
        <v>1169</v>
      </c>
      <c r="C208" s="307" t="s">
        <v>5</v>
      </c>
      <c r="D208" s="307">
        <v>1</v>
      </c>
      <c r="E208" s="309"/>
      <c r="F208" s="295">
        <f>D208*E208</f>
        <v>0</v>
      </c>
    </row>
    <row r="209" spans="1:6" s="33" customFormat="1">
      <c r="A209" s="421"/>
      <c r="B209" s="305"/>
      <c r="C209" s="127"/>
      <c r="D209" s="127"/>
      <c r="E209" s="127"/>
      <c r="F209" s="127"/>
    </row>
    <row r="210" spans="1:6" s="33" customFormat="1">
      <c r="A210" s="421"/>
      <c r="B210" s="321" t="s">
        <v>443</v>
      </c>
      <c r="C210" s="307"/>
      <c r="D210" s="307"/>
      <c r="E210" s="309"/>
      <c r="F210" s="295"/>
    </row>
    <row r="211" spans="1:6" s="33" customFormat="1">
      <c r="A211" s="421" t="s">
        <v>1348</v>
      </c>
      <c r="B211" s="305" t="s">
        <v>520</v>
      </c>
      <c r="C211" s="307" t="s">
        <v>13</v>
      </c>
      <c r="D211" s="307">
        <v>1</v>
      </c>
      <c r="E211" s="309"/>
      <c r="F211" s="295">
        <f t="shared" ref="F211" si="0">D211*E211</f>
        <v>0</v>
      </c>
    </row>
    <row r="212" spans="1:6" s="33" customFormat="1">
      <c r="A212" s="421"/>
      <c r="B212" s="335"/>
      <c r="C212" s="306"/>
      <c r="D212" s="307"/>
      <c r="E212" s="309"/>
      <c r="F212" s="295"/>
    </row>
    <row r="213" spans="1:6" s="33" customFormat="1">
      <c r="A213" s="421"/>
      <c r="B213" s="321" t="s">
        <v>444</v>
      </c>
      <c r="C213" s="306"/>
      <c r="D213" s="307"/>
      <c r="E213" s="309"/>
      <c r="F213" s="295"/>
    </row>
    <row r="214" spans="1:6" s="33" customFormat="1" ht="129.6">
      <c r="A214" s="421"/>
      <c r="B214" s="321" t="s">
        <v>1291</v>
      </c>
      <c r="C214" s="307"/>
      <c r="D214" s="307"/>
      <c r="E214" s="309"/>
      <c r="F214" s="583"/>
    </row>
    <row r="215" spans="1:6" s="33" customFormat="1">
      <c r="A215" s="421"/>
      <c r="B215" s="321" t="s">
        <v>451</v>
      </c>
      <c r="C215" s="307"/>
      <c r="D215" s="307"/>
      <c r="E215" s="309"/>
      <c r="F215" s="295"/>
    </row>
    <row r="216" spans="1:6" s="33" customFormat="1">
      <c r="A216" s="421"/>
      <c r="B216" s="335"/>
      <c r="C216" s="307"/>
      <c r="D216" s="307"/>
      <c r="E216" s="309"/>
      <c r="F216" s="295"/>
    </row>
    <row r="217" spans="1:6" s="33" customFormat="1">
      <c r="A217" s="421" t="s">
        <v>1349</v>
      </c>
      <c r="B217" s="305" t="s">
        <v>452</v>
      </c>
      <c r="C217" s="307" t="s">
        <v>13</v>
      </c>
      <c r="D217" s="307">
        <v>1</v>
      </c>
      <c r="E217" s="309"/>
      <c r="F217" s="295">
        <f t="shared" ref="F217" si="1">D217*E217</f>
        <v>0</v>
      </c>
    </row>
    <row r="218" spans="1:6" s="33" customFormat="1">
      <c r="A218" s="421"/>
      <c r="B218" s="336"/>
      <c r="C218" s="306"/>
      <c r="D218" s="307"/>
      <c r="E218" s="309"/>
      <c r="F218" s="295"/>
    </row>
    <row r="219" spans="1:6" s="33" customFormat="1">
      <c r="A219" s="421"/>
      <c r="B219" s="321" t="s">
        <v>453</v>
      </c>
      <c r="C219" s="306"/>
      <c r="D219" s="307"/>
      <c r="E219" s="309"/>
      <c r="F219" s="295"/>
    </row>
    <row r="220" spans="1:6" s="33" customFormat="1">
      <c r="A220" s="421"/>
      <c r="B220" s="336"/>
      <c r="C220" s="306"/>
      <c r="D220" s="307"/>
      <c r="E220" s="309"/>
      <c r="F220" s="295"/>
    </row>
    <row r="221" spans="1:6" s="33" customFormat="1" ht="100.8">
      <c r="A221" s="421"/>
      <c r="B221" s="321" t="s">
        <v>988</v>
      </c>
      <c r="C221" s="307"/>
      <c r="D221" s="307"/>
      <c r="E221" s="309"/>
      <c r="F221" s="295"/>
    </row>
    <row r="222" spans="1:6" s="33" customFormat="1">
      <c r="A222" s="421"/>
      <c r="B222" s="335"/>
      <c r="C222" s="307"/>
      <c r="D222" s="307"/>
      <c r="E222" s="309"/>
      <c r="F222" s="583"/>
    </row>
    <row r="223" spans="1:6" s="33" customFormat="1" ht="72">
      <c r="A223" s="304" t="s">
        <v>1350</v>
      </c>
      <c r="B223" s="305" t="s">
        <v>1292</v>
      </c>
      <c r="C223" s="307" t="s">
        <v>4</v>
      </c>
      <c r="D223" s="307">
        <v>10</v>
      </c>
      <c r="E223" s="309"/>
      <c r="F223" s="583">
        <f t="shared" ref="F223" si="2">D223*E223</f>
        <v>0</v>
      </c>
    </row>
    <row r="224" spans="1:6" s="33" customFormat="1" ht="28.8">
      <c r="A224" s="304" t="s">
        <v>1351</v>
      </c>
      <c r="B224" s="305" t="s">
        <v>463</v>
      </c>
      <c r="C224" s="307"/>
      <c r="D224" s="307"/>
      <c r="E224" s="309"/>
      <c r="F224" s="295"/>
    </row>
    <row r="225" spans="1:6" s="33" customFormat="1" ht="28.8">
      <c r="A225" s="304"/>
      <c r="B225" s="305" t="s">
        <v>464</v>
      </c>
      <c r="C225" s="307"/>
      <c r="D225" s="307"/>
      <c r="E225" s="309"/>
      <c r="F225" s="295"/>
    </row>
    <row r="226" spans="1:6" s="33" customFormat="1">
      <c r="A226" s="304"/>
      <c r="B226" s="305" t="s">
        <v>597</v>
      </c>
      <c r="C226" s="307" t="s">
        <v>5</v>
      </c>
      <c r="D226" s="307">
        <v>1</v>
      </c>
      <c r="E226" s="309"/>
      <c r="F226" s="583"/>
    </row>
    <row r="227" spans="1:6" s="33" customFormat="1">
      <c r="A227" s="304"/>
      <c r="B227" s="336"/>
      <c r="C227" s="307"/>
      <c r="D227" s="307"/>
      <c r="E227" s="309"/>
      <c r="F227" s="295"/>
    </row>
    <row r="228" spans="1:6" s="33" customFormat="1">
      <c r="A228" s="304"/>
      <c r="B228" s="336"/>
      <c r="C228" s="307"/>
      <c r="D228" s="307"/>
      <c r="E228" s="309"/>
      <c r="F228" s="295"/>
    </row>
    <row r="229" spans="1:6" s="33" customFormat="1">
      <c r="A229" s="304"/>
      <c r="B229" s="318" t="s">
        <v>1445</v>
      </c>
      <c r="C229" s="319" t="s">
        <v>391</v>
      </c>
      <c r="D229" s="307"/>
      <c r="E229" s="309"/>
      <c r="F229" s="578">
        <f>SUM(F206:F228)</f>
        <v>0</v>
      </c>
    </row>
    <row r="230" spans="1:6" s="33" customFormat="1">
      <c r="A230" s="365" t="s">
        <v>0</v>
      </c>
      <c r="B230" s="366" t="s">
        <v>1</v>
      </c>
      <c r="C230" s="365" t="s">
        <v>2</v>
      </c>
      <c r="D230" s="576" t="s">
        <v>383</v>
      </c>
      <c r="E230" s="565"/>
      <c r="F230" s="577" t="s">
        <v>385</v>
      </c>
    </row>
    <row r="231" spans="1:6" s="33" customFormat="1">
      <c r="A231" s="365"/>
      <c r="B231" s="785"/>
      <c r="C231" s="365"/>
      <c r="D231" s="576"/>
      <c r="E231" s="565"/>
      <c r="F231" s="577"/>
    </row>
    <row r="232" spans="1:6" s="33" customFormat="1">
      <c r="A232" s="304">
        <v>6.8</v>
      </c>
      <c r="B232" s="313" t="s">
        <v>787</v>
      </c>
      <c r="C232" s="304"/>
      <c r="D232" s="355"/>
      <c r="E232" s="348"/>
      <c r="F232" s="315"/>
    </row>
    <row r="233" spans="1:6" s="94" customFormat="1" ht="16.2" customHeight="1">
      <c r="A233" s="337"/>
      <c r="B233" s="321" t="s">
        <v>27</v>
      </c>
      <c r="C233" s="338"/>
      <c r="D233" s="359"/>
      <c r="E233" s="352"/>
      <c r="F233" s="331"/>
    </row>
    <row r="234" spans="1:6" s="94" customFormat="1" ht="16.95" customHeight="1">
      <c r="A234" s="337"/>
      <c r="B234" s="321" t="s">
        <v>28</v>
      </c>
      <c r="C234" s="338"/>
      <c r="D234" s="359"/>
      <c r="E234" s="352"/>
      <c r="F234" s="331"/>
    </row>
    <row r="235" spans="1:6" s="94" customFormat="1" ht="15.6" customHeight="1">
      <c r="A235" s="337"/>
      <c r="B235" s="339"/>
      <c r="C235" s="338"/>
      <c r="D235" s="359"/>
      <c r="E235" s="352"/>
      <c r="F235" s="331"/>
    </row>
    <row r="236" spans="1:6" s="94" customFormat="1" ht="28.8">
      <c r="A236" s="340">
        <v>6.81</v>
      </c>
      <c r="B236" s="305" t="s">
        <v>786</v>
      </c>
      <c r="C236" s="341" t="s">
        <v>737</v>
      </c>
      <c r="D236" s="360">
        <f>1.8*2*4</f>
        <v>14.4</v>
      </c>
      <c r="E236" s="353"/>
      <c r="F236" s="584">
        <f>D236*E236</f>
        <v>0</v>
      </c>
    </row>
    <row r="237" spans="1:6" s="94" customFormat="1" ht="28.8">
      <c r="A237" s="340"/>
      <c r="B237" s="305" t="s">
        <v>788</v>
      </c>
      <c r="C237" s="341"/>
      <c r="D237" s="360"/>
      <c r="E237" s="353"/>
      <c r="F237" s="584"/>
    </row>
    <row r="238" spans="1:6" s="94" customFormat="1">
      <c r="A238" s="340"/>
      <c r="B238" s="305"/>
      <c r="C238" s="341"/>
      <c r="D238" s="360"/>
      <c r="E238" s="353"/>
      <c r="F238" s="584"/>
    </row>
    <row r="239" spans="1:6" s="94" customFormat="1" ht="28.8">
      <c r="A239" s="340">
        <v>6.82</v>
      </c>
      <c r="B239" s="305" t="s">
        <v>1293</v>
      </c>
      <c r="C239" s="341" t="s">
        <v>737</v>
      </c>
      <c r="D239" s="360">
        <v>15</v>
      </c>
      <c r="E239" s="353"/>
      <c r="F239" s="584">
        <f>D239*E239</f>
        <v>0</v>
      </c>
    </row>
    <row r="240" spans="1:6" s="94" customFormat="1">
      <c r="A240" s="340"/>
      <c r="B240" s="343"/>
      <c r="C240" s="341"/>
      <c r="D240" s="360"/>
      <c r="E240" s="353"/>
      <c r="F240" s="584"/>
    </row>
    <row r="241" spans="1:6" s="94" customFormat="1">
      <c r="A241" s="340"/>
      <c r="B241" s="321" t="s">
        <v>742</v>
      </c>
      <c r="C241" s="341"/>
      <c r="D241" s="360"/>
      <c r="E241" s="353"/>
      <c r="F241" s="584"/>
    </row>
    <row r="242" spans="1:6" s="94" customFormat="1" ht="21" customHeight="1">
      <c r="A242" s="340" t="s">
        <v>1352</v>
      </c>
      <c r="B242" s="305" t="s">
        <v>743</v>
      </c>
      <c r="C242" s="341" t="s">
        <v>737</v>
      </c>
      <c r="D242" s="360">
        <f>2*4*0.15</f>
        <v>1.2</v>
      </c>
      <c r="E242" s="353"/>
      <c r="F242" s="584">
        <f>D242*E242</f>
        <v>0</v>
      </c>
    </row>
    <row r="243" spans="1:6" s="94" customFormat="1" ht="21" customHeight="1">
      <c r="A243" s="340"/>
      <c r="B243" s="305" t="s">
        <v>744</v>
      </c>
      <c r="C243" s="341"/>
      <c r="D243" s="360"/>
      <c r="E243" s="353"/>
      <c r="F243" s="584"/>
    </row>
    <row r="244" spans="1:6" s="94" customFormat="1">
      <c r="A244" s="340"/>
      <c r="B244" s="343"/>
      <c r="C244" s="341"/>
      <c r="D244" s="360"/>
      <c r="E244" s="353"/>
      <c r="F244" s="584"/>
    </row>
    <row r="245" spans="1:6" s="94" customFormat="1">
      <c r="A245" s="340"/>
      <c r="B245" s="321" t="s">
        <v>745</v>
      </c>
      <c r="C245" s="341"/>
      <c r="D245" s="360"/>
      <c r="E245" s="353"/>
      <c r="F245" s="584"/>
    </row>
    <row r="246" spans="1:6" s="94" customFormat="1">
      <c r="A246" s="340"/>
      <c r="B246" s="321"/>
      <c r="C246" s="341"/>
      <c r="D246" s="360"/>
      <c r="E246" s="353"/>
      <c r="F246" s="584"/>
    </row>
    <row r="247" spans="1:6" s="94" customFormat="1" ht="28.8">
      <c r="A247" s="340"/>
      <c r="B247" s="321" t="s">
        <v>746</v>
      </c>
      <c r="C247" s="341"/>
      <c r="D247" s="360"/>
      <c r="E247" s="353"/>
      <c r="F247" s="584"/>
    </row>
    <row r="248" spans="1:6" s="94" customFormat="1">
      <c r="A248" s="340"/>
      <c r="B248" s="343"/>
      <c r="C248" s="341"/>
      <c r="D248" s="360"/>
      <c r="E248" s="353"/>
      <c r="F248" s="584"/>
    </row>
    <row r="249" spans="1:6" s="94" customFormat="1" ht="44.4" customHeight="1">
      <c r="A249" s="340" t="s">
        <v>1353</v>
      </c>
      <c r="B249" s="305" t="s">
        <v>1294</v>
      </c>
      <c r="C249" s="341" t="s">
        <v>748</v>
      </c>
      <c r="D249" s="360">
        <v>130</v>
      </c>
      <c r="E249" s="353"/>
      <c r="F249" s="584">
        <f>D249*E249</f>
        <v>0</v>
      </c>
    </row>
    <row r="250" spans="1:6" s="94" customFormat="1" ht="28.8">
      <c r="A250" s="340" t="s">
        <v>1354</v>
      </c>
      <c r="B250" s="305" t="s">
        <v>751</v>
      </c>
      <c r="C250" s="341" t="s">
        <v>752</v>
      </c>
      <c r="D250" s="360">
        <v>12.5</v>
      </c>
      <c r="E250" s="353"/>
      <c r="F250" s="584">
        <f>D250*E250</f>
        <v>0</v>
      </c>
    </row>
    <row r="251" spans="1:6" s="94" customFormat="1">
      <c r="A251" s="340"/>
      <c r="B251" s="343"/>
      <c r="C251" s="341"/>
      <c r="D251" s="360"/>
      <c r="E251" s="353"/>
      <c r="F251" s="584"/>
    </row>
    <row r="252" spans="1:6" s="94" customFormat="1">
      <c r="A252" s="340"/>
      <c r="B252" s="324" t="s">
        <v>753</v>
      </c>
      <c r="C252" s="341"/>
      <c r="D252" s="360"/>
      <c r="E252" s="353"/>
      <c r="F252" s="584"/>
    </row>
    <row r="253" spans="1:6" s="94" customFormat="1" ht="28.8">
      <c r="A253" s="340"/>
      <c r="B253" s="321" t="s">
        <v>55</v>
      </c>
      <c r="C253" s="341"/>
      <c r="D253" s="360"/>
      <c r="E253" s="353"/>
      <c r="F253" s="584"/>
    </row>
    <row r="254" spans="1:6" s="94" customFormat="1" ht="28.8">
      <c r="A254" s="340"/>
      <c r="B254" s="321" t="s">
        <v>56</v>
      </c>
      <c r="C254" s="341"/>
      <c r="D254" s="360"/>
      <c r="E254" s="353"/>
      <c r="F254" s="584"/>
    </row>
    <row r="255" spans="1:6" s="94" customFormat="1">
      <c r="A255" s="340"/>
      <c r="B255" s="321" t="s">
        <v>57</v>
      </c>
      <c r="C255" s="341"/>
      <c r="D255" s="360"/>
      <c r="E255" s="353"/>
      <c r="F255" s="584"/>
    </row>
    <row r="256" spans="1:6" s="94" customFormat="1">
      <c r="A256" s="340"/>
      <c r="B256" s="343"/>
      <c r="C256" s="341"/>
      <c r="D256" s="360"/>
      <c r="E256" s="353"/>
      <c r="F256" s="584"/>
    </row>
    <row r="257" spans="1:6" s="94" customFormat="1">
      <c r="A257" s="340" t="s">
        <v>1355</v>
      </c>
      <c r="B257" s="305" t="s">
        <v>754</v>
      </c>
      <c r="C257" s="341" t="s">
        <v>755</v>
      </c>
      <c r="D257" s="360">
        <v>22</v>
      </c>
      <c r="E257" s="353"/>
      <c r="F257" s="584">
        <f>D257*E257</f>
        <v>0</v>
      </c>
    </row>
    <row r="258" spans="1:6" s="94" customFormat="1">
      <c r="A258" s="340"/>
      <c r="B258" s="305"/>
      <c r="C258" s="341"/>
      <c r="D258" s="360"/>
      <c r="E258" s="353"/>
      <c r="F258" s="584"/>
    </row>
    <row r="259" spans="1:6" s="94" customFormat="1">
      <c r="A259" s="340"/>
      <c r="B259" s="321" t="s">
        <v>61</v>
      </c>
      <c r="C259" s="341"/>
      <c r="D259" s="360"/>
      <c r="E259" s="353"/>
      <c r="F259" s="584"/>
    </row>
    <row r="260" spans="1:6" s="94" customFormat="1">
      <c r="A260" s="340"/>
      <c r="B260" s="343"/>
      <c r="C260" s="341"/>
      <c r="D260" s="360"/>
      <c r="E260" s="353"/>
      <c r="F260" s="584"/>
    </row>
    <row r="261" spans="1:6" s="94" customFormat="1" ht="43.2">
      <c r="A261" s="340" t="s">
        <v>1356</v>
      </c>
      <c r="B261" s="305" t="s">
        <v>1295</v>
      </c>
      <c r="C261" s="341" t="s">
        <v>755</v>
      </c>
      <c r="D261" s="360">
        <v>22</v>
      </c>
      <c r="E261" s="353"/>
      <c r="F261" s="584">
        <f>D261*E261</f>
        <v>0</v>
      </c>
    </row>
    <row r="262" spans="1:6" s="94" customFormat="1">
      <c r="A262" s="340"/>
      <c r="B262" s="305"/>
      <c r="C262" s="341"/>
      <c r="D262" s="360"/>
      <c r="E262" s="353"/>
      <c r="F262" s="584"/>
    </row>
    <row r="263" spans="1:6" s="94" customFormat="1">
      <c r="A263" s="340"/>
      <c r="B263" s="321" t="s">
        <v>742</v>
      </c>
      <c r="C263" s="341"/>
      <c r="D263" s="360"/>
      <c r="E263" s="353"/>
      <c r="F263" s="584"/>
    </row>
    <row r="264" spans="1:6" s="94" customFormat="1">
      <c r="A264" s="340"/>
      <c r="B264" s="343"/>
      <c r="C264" s="341"/>
      <c r="D264" s="360"/>
      <c r="E264" s="353"/>
      <c r="F264" s="584"/>
    </row>
    <row r="265" spans="1:6" s="94" customFormat="1" ht="28.8">
      <c r="A265" s="340" t="s">
        <v>1357</v>
      </c>
      <c r="B265" s="305" t="s">
        <v>758</v>
      </c>
      <c r="C265" s="341" t="s">
        <v>737</v>
      </c>
      <c r="D265" s="360">
        <f>2*4*0.15</f>
        <v>1.2</v>
      </c>
      <c r="E265" s="353"/>
      <c r="F265" s="584">
        <f>D265*E265</f>
        <v>0</v>
      </c>
    </row>
    <row r="266" spans="1:6" s="94" customFormat="1" ht="28.8">
      <c r="A266" s="340"/>
      <c r="B266" s="305" t="s">
        <v>759</v>
      </c>
      <c r="C266" s="341"/>
      <c r="D266" s="360"/>
      <c r="E266" s="353"/>
      <c r="F266" s="584"/>
    </row>
    <row r="267" spans="1:6" s="94" customFormat="1">
      <c r="A267" s="340"/>
      <c r="B267" s="305"/>
      <c r="C267" s="341"/>
      <c r="D267" s="360"/>
      <c r="E267" s="353"/>
      <c r="F267" s="584"/>
    </row>
    <row r="268" spans="1:6" s="379" customFormat="1">
      <c r="A268" s="337"/>
      <c r="B268" s="318" t="s">
        <v>1296</v>
      </c>
      <c r="C268" s="375"/>
      <c r="D268" s="376"/>
      <c r="E268" s="377"/>
      <c r="F268" s="585">
        <f>SUM(F233:F267)</f>
        <v>0</v>
      </c>
    </row>
    <row r="269" spans="1:6" s="379" customFormat="1">
      <c r="A269" s="337"/>
      <c r="B269" s="318"/>
      <c r="C269" s="375"/>
      <c r="D269" s="376"/>
      <c r="E269" s="377"/>
      <c r="F269" s="585"/>
    </row>
    <row r="270" spans="1:6" s="379" customFormat="1">
      <c r="A270" s="337"/>
      <c r="B270" s="318"/>
      <c r="C270" s="375"/>
      <c r="D270" s="376"/>
      <c r="E270" s="377"/>
      <c r="F270" s="585"/>
    </row>
    <row r="271" spans="1:6" s="33" customFormat="1">
      <c r="A271" s="365" t="s">
        <v>0</v>
      </c>
      <c r="B271" s="366" t="s">
        <v>1</v>
      </c>
      <c r="C271" s="365" t="s">
        <v>2</v>
      </c>
      <c r="D271" s="576" t="s">
        <v>383</v>
      </c>
      <c r="E271" s="565"/>
      <c r="F271" s="577" t="s">
        <v>385</v>
      </c>
    </row>
    <row r="272" spans="1:6" s="33" customFormat="1">
      <c r="A272" s="365"/>
      <c r="B272" s="366" t="s">
        <v>1444</v>
      </c>
      <c r="C272" s="365"/>
      <c r="D272" s="576"/>
      <c r="E272" s="565"/>
      <c r="F272" s="585">
        <f>F268</f>
        <v>0</v>
      </c>
    </row>
    <row r="273" spans="1:6" s="94" customFormat="1">
      <c r="A273" s="340"/>
      <c r="B273" s="321" t="s">
        <v>745</v>
      </c>
      <c r="C273" s="341"/>
      <c r="D273" s="360"/>
      <c r="E273" s="353"/>
      <c r="F273" s="584"/>
    </row>
    <row r="274" spans="1:6" s="94" customFormat="1">
      <c r="A274" s="340"/>
      <c r="B274" s="321"/>
      <c r="C274" s="341"/>
      <c r="D274" s="360"/>
      <c r="E274" s="353"/>
      <c r="F274" s="584"/>
    </row>
    <row r="275" spans="1:6" s="94" customFormat="1" ht="28.8">
      <c r="A275" s="340"/>
      <c r="B275" s="321" t="s">
        <v>746</v>
      </c>
      <c r="C275" s="341"/>
      <c r="D275" s="360"/>
      <c r="E275" s="353"/>
      <c r="F275" s="584"/>
    </row>
    <row r="276" spans="1:6" s="94" customFormat="1">
      <c r="A276" s="340"/>
      <c r="B276" s="343"/>
      <c r="C276" s="341"/>
      <c r="D276" s="360"/>
      <c r="E276" s="353"/>
      <c r="F276" s="584"/>
    </row>
    <row r="277" spans="1:6" s="94" customFormat="1" ht="28.8">
      <c r="A277" s="340" t="s">
        <v>1358</v>
      </c>
      <c r="B277" s="305" t="s">
        <v>747</v>
      </c>
      <c r="C277" s="341" t="s">
        <v>748</v>
      </c>
      <c r="D277" s="360">
        <v>65</v>
      </c>
      <c r="E277" s="353"/>
      <c r="F277" s="584">
        <f>D277*E277</f>
        <v>0</v>
      </c>
    </row>
    <row r="278" spans="1:6" s="94" customFormat="1" ht="28.8">
      <c r="A278" s="340"/>
      <c r="B278" s="305" t="s">
        <v>760</v>
      </c>
      <c r="C278" s="341"/>
      <c r="D278" s="360"/>
      <c r="E278" s="353"/>
      <c r="F278" s="584"/>
    </row>
    <row r="279" spans="1:6" s="94" customFormat="1">
      <c r="A279" s="340"/>
      <c r="B279" s="305" t="s">
        <v>761</v>
      </c>
      <c r="C279" s="341"/>
      <c r="D279" s="360"/>
      <c r="E279" s="353"/>
      <c r="F279" s="584"/>
    </row>
    <row r="280" spans="1:6" s="94" customFormat="1">
      <c r="A280" s="340"/>
      <c r="B280" s="343"/>
      <c r="C280" s="341"/>
      <c r="D280" s="360"/>
      <c r="E280" s="353"/>
      <c r="F280" s="584"/>
    </row>
    <row r="281" spans="1:6" s="94" customFormat="1" ht="28.8">
      <c r="A281" s="340" t="s">
        <v>1359</v>
      </c>
      <c r="B281" s="305" t="s">
        <v>751</v>
      </c>
      <c r="C281" s="341" t="s">
        <v>752</v>
      </c>
      <c r="D281" s="360">
        <v>12.5</v>
      </c>
      <c r="E281" s="353"/>
      <c r="F281" s="584">
        <f>D281*E281</f>
        <v>0</v>
      </c>
    </row>
    <row r="282" spans="1:6" s="94" customFormat="1">
      <c r="A282" s="340"/>
      <c r="B282" s="305"/>
      <c r="C282" s="341"/>
      <c r="D282" s="360"/>
      <c r="E282" s="353"/>
      <c r="F282" s="584"/>
    </row>
    <row r="283" spans="1:6" s="94" customFormat="1" ht="28.8">
      <c r="A283" s="340" t="s">
        <v>1360</v>
      </c>
      <c r="B283" s="305" t="s">
        <v>762</v>
      </c>
      <c r="C283" s="341" t="s">
        <v>755</v>
      </c>
      <c r="D283" s="360">
        <v>12.5</v>
      </c>
      <c r="E283" s="353"/>
      <c r="F283" s="584">
        <f>D283*E283</f>
        <v>0</v>
      </c>
    </row>
    <row r="284" spans="1:6" s="94" customFormat="1">
      <c r="A284" s="340"/>
      <c r="B284" s="305"/>
      <c r="C284" s="341"/>
      <c r="D284" s="360"/>
      <c r="E284" s="353"/>
      <c r="F284" s="584"/>
    </row>
    <row r="285" spans="1:6" s="94" customFormat="1" ht="28.8">
      <c r="A285" s="340" t="s">
        <v>1361</v>
      </c>
      <c r="B285" s="305" t="s">
        <v>764</v>
      </c>
      <c r="C285" s="341" t="s">
        <v>765</v>
      </c>
      <c r="D285" s="360">
        <v>1</v>
      </c>
      <c r="E285" s="353"/>
      <c r="F285" s="584">
        <f>D285*E285</f>
        <v>0</v>
      </c>
    </row>
    <row r="286" spans="1:6" s="94" customFormat="1">
      <c r="A286" s="340"/>
      <c r="B286" s="343"/>
      <c r="C286" s="341"/>
      <c r="D286" s="360"/>
      <c r="E286" s="353"/>
      <c r="F286" s="584"/>
    </row>
    <row r="287" spans="1:6" s="94" customFormat="1" ht="57.6">
      <c r="A287" s="340" t="s">
        <v>1362</v>
      </c>
      <c r="B287" s="305" t="s">
        <v>1272</v>
      </c>
      <c r="C287" s="341" t="s">
        <v>389</v>
      </c>
      <c r="D287" s="360">
        <v>1</v>
      </c>
      <c r="E287" s="353"/>
      <c r="F287" s="584">
        <f>D287*E287</f>
        <v>0</v>
      </c>
    </row>
    <row r="288" spans="1:6" s="94" customFormat="1">
      <c r="A288" s="340"/>
      <c r="B288" s="305"/>
      <c r="C288" s="341"/>
      <c r="D288" s="360"/>
      <c r="E288" s="353"/>
      <c r="F288" s="584"/>
    </row>
    <row r="289" spans="1:6" s="94" customFormat="1" ht="28.8">
      <c r="A289" s="340" t="s">
        <v>1363</v>
      </c>
      <c r="B289" s="305" t="s">
        <v>1297</v>
      </c>
      <c r="C289" s="341" t="s">
        <v>752</v>
      </c>
      <c r="D289" s="360">
        <v>12</v>
      </c>
      <c r="E289" s="353"/>
      <c r="F289" s="584">
        <f>D289*E289</f>
        <v>0</v>
      </c>
    </row>
    <row r="290" spans="1:6" s="94" customFormat="1">
      <c r="A290" s="340"/>
      <c r="B290" s="305"/>
      <c r="C290" s="341"/>
      <c r="D290" s="360"/>
      <c r="E290" s="353"/>
      <c r="F290" s="584"/>
    </row>
    <row r="291" spans="1:6" s="94" customFormat="1">
      <c r="A291" s="340"/>
      <c r="B291" s="321" t="s">
        <v>742</v>
      </c>
      <c r="C291" s="341"/>
      <c r="D291" s="360"/>
      <c r="E291" s="353"/>
      <c r="F291" s="584"/>
    </row>
    <row r="292" spans="1:6" s="94" customFormat="1">
      <c r="A292" s="340"/>
      <c r="B292" s="343"/>
      <c r="C292" s="341"/>
      <c r="D292" s="360"/>
      <c r="E292" s="353"/>
      <c r="F292" s="584"/>
    </row>
    <row r="293" spans="1:6" s="94" customFormat="1" ht="28.8">
      <c r="A293" s="340" t="s">
        <v>1364</v>
      </c>
      <c r="B293" s="305" t="s">
        <v>1298</v>
      </c>
      <c r="C293" s="341" t="s">
        <v>737</v>
      </c>
      <c r="D293" s="360">
        <v>0.3</v>
      </c>
      <c r="E293" s="353"/>
      <c r="F293" s="584">
        <f>D293*E293</f>
        <v>0</v>
      </c>
    </row>
    <row r="294" spans="1:6" s="94" customFormat="1">
      <c r="A294" s="340"/>
      <c r="B294" s="305"/>
      <c r="C294" s="341"/>
      <c r="D294" s="360"/>
      <c r="E294" s="353"/>
      <c r="F294" s="584"/>
    </row>
    <row r="295" spans="1:6" s="94" customFormat="1" ht="57.6">
      <c r="A295" s="340" t="s">
        <v>1365</v>
      </c>
      <c r="B295" s="305" t="s">
        <v>1299</v>
      </c>
      <c r="C295" s="341" t="s">
        <v>748</v>
      </c>
      <c r="D295" s="360">
        <v>22</v>
      </c>
      <c r="E295" s="353"/>
      <c r="F295" s="584">
        <f>D295*E295</f>
        <v>0</v>
      </c>
    </row>
  </sheetData>
  <pageMargins left="0.7" right="0.7" top="0.75" bottom="0.75" header="0.3" footer="0.3"/>
  <pageSetup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tabSelected="1" view="pageBreakPreview" zoomScale="115" zoomScaleNormal="100" zoomScaleSheetLayoutView="115" workbookViewId="0">
      <selection activeCell="B16" sqref="B16"/>
    </sheetView>
  </sheetViews>
  <sheetFormatPr defaultColWidth="9.109375" defaultRowHeight="14.4"/>
  <cols>
    <col min="1" max="1" width="19" style="302" bestFit="1" customWidth="1"/>
    <col min="2" max="2" width="46.44140625" style="298" customWidth="1"/>
    <col min="3" max="3" width="17.33203125" style="303" customWidth="1"/>
    <col min="4" max="241" width="9.109375" style="125"/>
    <col min="242" max="242" width="9.5546875" style="125" customWidth="1"/>
    <col min="243" max="243" width="71.109375" style="125" customWidth="1"/>
    <col min="244" max="244" width="16.33203125" style="125" customWidth="1"/>
    <col min="245" max="245" width="21.88671875" style="125" customWidth="1"/>
    <col min="246" max="246" width="4.109375" style="125" customWidth="1"/>
    <col min="247" max="497" width="9.109375" style="125"/>
    <col min="498" max="498" width="9.5546875" style="125" customWidth="1"/>
    <col min="499" max="499" width="71.109375" style="125" customWidth="1"/>
    <col min="500" max="500" width="16.33203125" style="125" customWidth="1"/>
    <col min="501" max="501" width="21.88671875" style="125" customWidth="1"/>
    <col min="502" max="502" width="4.109375" style="125" customWidth="1"/>
    <col min="503" max="753" width="9.109375" style="125"/>
    <col min="754" max="754" width="9.5546875" style="125" customWidth="1"/>
    <col min="755" max="755" width="71.109375" style="125" customWidth="1"/>
    <col min="756" max="756" width="16.33203125" style="125" customWidth="1"/>
    <col min="757" max="757" width="21.88671875" style="125" customWidth="1"/>
    <col min="758" max="758" width="4.109375" style="125" customWidth="1"/>
    <col min="759" max="1009" width="9.109375" style="125"/>
    <col min="1010" max="1010" width="9.5546875" style="125" customWidth="1"/>
    <col min="1011" max="1011" width="71.109375" style="125" customWidth="1"/>
    <col min="1012" max="1012" width="16.33203125" style="125" customWidth="1"/>
    <col min="1013" max="1013" width="21.88671875" style="125" customWidth="1"/>
    <col min="1014" max="1014" width="4.109375" style="125" customWidth="1"/>
    <col min="1015" max="1265" width="9.109375" style="125"/>
    <col min="1266" max="1266" width="9.5546875" style="125" customWidth="1"/>
    <col min="1267" max="1267" width="71.109375" style="125" customWidth="1"/>
    <col min="1268" max="1268" width="16.33203125" style="125" customWidth="1"/>
    <col min="1269" max="1269" width="21.88671875" style="125" customWidth="1"/>
    <col min="1270" max="1270" width="4.109375" style="125" customWidth="1"/>
    <col min="1271" max="1521" width="9.109375" style="125"/>
    <col min="1522" max="1522" width="9.5546875" style="125" customWidth="1"/>
    <col min="1523" max="1523" width="71.109375" style="125" customWidth="1"/>
    <col min="1524" max="1524" width="16.33203125" style="125" customWidth="1"/>
    <col min="1525" max="1525" width="21.88671875" style="125" customWidth="1"/>
    <col min="1526" max="1526" width="4.109375" style="125" customWidth="1"/>
    <col min="1527" max="1777" width="9.109375" style="125"/>
    <col min="1778" max="1778" width="9.5546875" style="125" customWidth="1"/>
    <col min="1779" max="1779" width="71.109375" style="125" customWidth="1"/>
    <col min="1780" max="1780" width="16.33203125" style="125" customWidth="1"/>
    <col min="1781" max="1781" width="21.88671875" style="125" customWidth="1"/>
    <col min="1782" max="1782" width="4.109375" style="125" customWidth="1"/>
    <col min="1783" max="2033" width="9.109375" style="125"/>
    <col min="2034" max="2034" width="9.5546875" style="125" customWidth="1"/>
    <col min="2035" max="2035" width="71.109375" style="125" customWidth="1"/>
    <col min="2036" max="2036" width="16.33203125" style="125" customWidth="1"/>
    <col min="2037" max="2037" width="21.88671875" style="125" customWidth="1"/>
    <col min="2038" max="2038" width="4.109375" style="125" customWidth="1"/>
    <col min="2039" max="2289" width="9.109375" style="125"/>
    <col min="2290" max="2290" width="9.5546875" style="125" customWidth="1"/>
    <col min="2291" max="2291" width="71.109375" style="125" customWidth="1"/>
    <col min="2292" max="2292" width="16.33203125" style="125" customWidth="1"/>
    <col min="2293" max="2293" width="21.88671875" style="125" customWidth="1"/>
    <col min="2294" max="2294" width="4.109375" style="125" customWidth="1"/>
    <col min="2295" max="2545" width="9.109375" style="125"/>
    <col min="2546" max="2546" width="9.5546875" style="125" customWidth="1"/>
    <col min="2547" max="2547" width="71.109375" style="125" customWidth="1"/>
    <col min="2548" max="2548" width="16.33203125" style="125" customWidth="1"/>
    <col min="2549" max="2549" width="21.88671875" style="125" customWidth="1"/>
    <col min="2550" max="2550" width="4.109375" style="125" customWidth="1"/>
    <col min="2551" max="2801" width="9.109375" style="125"/>
    <col min="2802" max="2802" width="9.5546875" style="125" customWidth="1"/>
    <col min="2803" max="2803" width="71.109375" style="125" customWidth="1"/>
    <col min="2804" max="2804" width="16.33203125" style="125" customWidth="1"/>
    <col min="2805" max="2805" width="21.88671875" style="125" customWidth="1"/>
    <col min="2806" max="2806" width="4.109375" style="125" customWidth="1"/>
    <col min="2807" max="3057" width="9.109375" style="125"/>
    <col min="3058" max="3058" width="9.5546875" style="125" customWidth="1"/>
    <col min="3059" max="3059" width="71.109375" style="125" customWidth="1"/>
    <col min="3060" max="3060" width="16.33203125" style="125" customWidth="1"/>
    <col min="3061" max="3061" width="21.88671875" style="125" customWidth="1"/>
    <col min="3062" max="3062" width="4.109375" style="125" customWidth="1"/>
    <col min="3063" max="3313" width="9.109375" style="125"/>
    <col min="3314" max="3314" width="9.5546875" style="125" customWidth="1"/>
    <col min="3315" max="3315" width="71.109375" style="125" customWidth="1"/>
    <col min="3316" max="3316" width="16.33203125" style="125" customWidth="1"/>
    <col min="3317" max="3317" width="21.88671875" style="125" customWidth="1"/>
    <col min="3318" max="3318" width="4.109375" style="125" customWidth="1"/>
    <col min="3319" max="3569" width="9.109375" style="125"/>
    <col min="3570" max="3570" width="9.5546875" style="125" customWidth="1"/>
    <col min="3571" max="3571" width="71.109375" style="125" customWidth="1"/>
    <col min="3572" max="3572" width="16.33203125" style="125" customWidth="1"/>
    <col min="3573" max="3573" width="21.88671875" style="125" customWidth="1"/>
    <col min="3574" max="3574" width="4.109375" style="125" customWidth="1"/>
    <col min="3575" max="3825" width="9.109375" style="125"/>
    <col min="3826" max="3826" width="9.5546875" style="125" customWidth="1"/>
    <col min="3827" max="3827" width="71.109375" style="125" customWidth="1"/>
    <col min="3828" max="3828" width="16.33203125" style="125" customWidth="1"/>
    <col min="3829" max="3829" width="21.88671875" style="125" customWidth="1"/>
    <col min="3830" max="3830" width="4.109375" style="125" customWidth="1"/>
    <col min="3831" max="4081" width="9.109375" style="125"/>
    <col min="4082" max="4082" width="9.5546875" style="125" customWidth="1"/>
    <col min="4083" max="4083" width="71.109375" style="125" customWidth="1"/>
    <col min="4084" max="4084" width="16.33203125" style="125" customWidth="1"/>
    <col min="4085" max="4085" width="21.88671875" style="125" customWidth="1"/>
    <col min="4086" max="4086" width="4.109375" style="125" customWidth="1"/>
    <col min="4087" max="4337" width="9.109375" style="125"/>
    <col min="4338" max="4338" width="9.5546875" style="125" customWidth="1"/>
    <col min="4339" max="4339" width="71.109375" style="125" customWidth="1"/>
    <col min="4340" max="4340" width="16.33203125" style="125" customWidth="1"/>
    <col min="4341" max="4341" width="21.88671875" style="125" customWidth="1"/>
    <col min="4342" max="4342" width="4.109375" style="125" customWidth="1"/>
    <col min="4343" max="4593" width="9.109375" style="125"/>
    <col min="4594" max="4594" width="9.5546875" style="125" customWidth="1"/>
    <col min="4595" max="4595" width="71.109375" style="125" customWidth="1"/>
    <col min="4596" max="4596" width="16.33203125" style="125" customWidth="1"/>
    <col min="4597" max="4597" width="21.88671875" style="125" customWidth="1"/>
    <col min="4598" max="4598" width="4.109375" style="125" customWidth="1"/>
    <col min="4599" max="4849" width="9.109375" style="125"/>
    <col min="4850" max="4850" width="9.5546875" style="125" customWidth="1"/>
    <col min="4851" max="4851" width="71.109375" style="125" customWidth="1"/>
    <col min="4852" max="4852" width="16.33203125" style="125" customWidth="1"/>
    <col min="4853" max="4853" width="21.88671875" style="125" customWidth="1"/>
    <col min="4854" max="4854" width="4.109375" style="125" customWidth="1"/>
    <col min="4855" max="5105" width="9.109375" style="125"/>
    <col min="5106" max="5106" width="9.5546875" style="125" customWidth="1"/>
    <col min="5107" max="5107" width="71.109375" style="125" customWidth="1"/>
    <col min="5108" max="5108" width="16.33203125" style="125" customWidth="1"/>
    <col min="5109" max="5109" width="21.88671875" style="125" customWidth="1"/>
    <col min="5110" max="5110" width="4.109375" style="125" customWidth="1"/>
    <col min="5111" max="5361" width="9.109375" style="125"/>
    <col min="5362" max="5362" width="9.5546875" style="125" customWidth="1"/>
    <col min="5363" max="5363" width="71.109375" style="125" customWidth="1"/>
    <col min="5364" max="5364" width="16.33203125" style="125" customWidth="1"/>
    <col min="5365" max="5365" width="21.88671875" style="125" customWidth="1"/>
    <col min="5366" max="5366" width="4.109375" style="125" customWidth="1"/>
    <col min="5367" max="5617" width="9.109375" style="125"/>
    <col min="5618" max="5618" width="9.5546875" style="125" customWidth="1"/>
    <col min="5619" max="5619" width="71.109375" style="125" customWidth="1"/>
    <col min="5620" max="5620" width="16.33203125" style="125" customWidth="1"/>
    <col min="5621" max="5621" width="21.88671875" style="125" customWidth="1"/>
    <col min="5622" max="5622" width="4.109375" style="125" customWidth="1"/>
    <col min="5623" max="5873" width="9.109375" style="125"/>
    <col min="5874" max="5874" width="9.5546875" style="125" customWidth="1"/>
    <col min="5875" max="5875" width="71.109375" style="125" customWidth="1"/>
    <col min="5876" max="5876" width="16.33203125" style="125" customWidth="1"/>
    <col min="5877" max="5877" width="21.88671875" style="125" customWidth="1"/>
    <col min="5878" max="5878" width="4.109375" style="125" customWidth="1"/>
    <col min="5879" max="6129" width="9.109375" style="125"/>
    <col min="6130" max="6130" width="9.5546875" style="125" customWidth="1"/>
    <col min="6131" max="6131" width="71.109375" style="125" customWidth="1"/>
    <col min="6132" max="6132" width="16.33203125" style="125" customWidth="1"/>
    <col min="6133" max="6133" width="21.88671875" style="125" customWidth="1"/>
    <col min="6134" max="6134" width="4.109375" style="125" customWidth="1"/>
    <col min="6135" max="6385" width="9.109375" style="125"/>
    <col min="6386" max="6386" width="9.5546875" style="125" customWidth="1"/>
    <col min="6387" max="6387" width="71.109375" style="125" customWidth="1"/>
    <col min="6388" max="6388" width="16.33203125" style="125" customWidth="1"/>
    <col min="6389" max="6389" width="21.88671875" style="125" customWidth="1"/>
    <col min="6390" max="6390" width="4.109375" style="125" customWidth="1"/>
    <col min="6391" max="6641" width="9.109375" style="125"/>
    <col min="6642" max="6642" width="9.5546875" style="125" customWidth="1"/>
    <col min="6643" max="6643" width="71.109375" style="125" customWidth="1"/>
    <col min="6644" max="6644" width="16.33203125" style="125" customWidth="1"/>
    <col min="6645" max="6645" width="21.88671875" style="125" customWidth="1"/>
    <col min="6646" max="6646" width="4.109375" style="125" customWidth="1"/>
    <col min="6647" max="6897" width="9.109375" style="125"/>
    <col min="6898" max="6898" width="9.5546875" style="125" customWidth="1"/>
    <col min="6899" max="6899" width="71.109375" style="125" customWidth="1"/>
    <col min="6900" max="6900" width="16.33203125" style="125" customWidth="1"/>
    <col min="6901" max="6901" width="21.88671875" style="125" customWidth="1"/>
    <col min="6902" max="6902" width="4.109375" style="125" customWidth="1"/>
    <col min="6903" max="7153" width="9.109375" style="125"/>
    <col min="7154" max="7154" width="9.5546875" style="125" customWidth="1"/>
    <col min="7155" max="7155" width="71.109375" style="125" customWidth="1"/>
    <col min="7156" max="7156" width="16.33203125" style="125" customWidth="1"/>
    <col min="7157" max="7157" width="21.88671875" style="125" customWidth="1"/>
    <col min="7158" max="7158" width="4.109375" style="125" customWidth="1"/>
    <col min="7159" max="7409" width="9.109375" style="125"/>
    <col min="7410" max="7410" width="9.5546875" style="125" customWidth="1"/>
    <col min="7411" max="7411" width="71.109375" style="125" customWidth="1"/>
    <col min="7412" max="7412" width="16.33203125" style="125" customWidth="1"/>
    <col min="7413" max="7413" width="21.88671875" style="125" customWidth="1"/>
    <col min="7414" max="7414" width="4.109375" style="125" customWidth="1"/>
    <col min="7415" max="7665" width="9.109375" style="125"/>
    <col min="7666" max="7666" width="9.5546875" style="125" customWidth="1"/>
    <col min="7667" max="7667" width="71.109375" style="125" customWidth="1"/>
    <col min="7668" max="7668" width="16.33203125" style="125" customWidth="1"/>
    <col min="7669" max="7669" width="21.88671875" style="125" customWidth="1"/>
    <col min="7670" max="7670" width="4.109375" style="125" customWidth="1"/>
    <col min="7671" max="7921" width="9.109375" style="125"/>
    <col min="7922" max="7922" width="9.5546875" style="125" customWidth="1"/>
    <col min="7923" max="7923" width="71.109375" style="125" customWidth="1"/>
    <col min="7924" max="7924" width="16.33203125" style="125" customWidth="1"/>
    <col min="7925" max="7925" width="21.88671875" style="125" customWidth="1"/>
    <col min="7926" max="7926" width="4.109375" style="125" customWidth="1"/>
    <col min="7927" max="8177" width="9.109375" style="125"/>
    <col min="8178" max="8178" width="9.5546875" style="125" customWidth="1"/>
    <col min="8179" max="8179" width="71.109375" style="125" customWidth="1"/>
    <col min="8180" max="8180" width="16.33203125" style="125" customWidth="1"/>
    <col min="8181" max="8181" width="21.88671875" style="125" customWidth="1"/>
    <col min="8182" max="8182" width="4.109375" style="125" customWidth="1"/>
    <col min="8183" max="8433" width="9.109375" style="125"/>
    <col min="8434" max="8434" width="9.5546875" style="125" customWidth="1"/>
    <col min="8435" max="8435" width="71.109375" style="125" customWidth="1"/>
    <col min="8436" max="8436" width="16.33203125" style="125" customWidth="1"/>
    <col min="8437" max="8437" width="21.88671875" style="125" customWidth="1"/>
    <col min="8438" max="8438" width="4.109375" style="125" customWidth="1"/>
    <col min="8439" max="8689" width="9.109375" style="125"/>
    <col min="8690" max="8690" width="9.5546875" style="125" customWidth="1"/>
    <col min="8691" max="8691" width="71.109375" style="125" customWidth="1"/>
    <col min="8692" max="8692" width="16.33203125" style="125" customWidth="1"/>
    <col min="8693" max="8693" width="21.88671875" style="125" customWidth="1"/>
    <col min="8694" max="8694" width="4.109375" style="125" customWidth="1"/>
    <col min="8695" max="8945" width="9.109375" style="125"/>
    <col min="8946" max="8946" width="9.5546875" style="125" customWidth="1"/>
    <col min="8947" max="8947" width="71.109375" style="125" customWidth="1"/>
    <col min="8948" max="8948" width="16.33203125" style="125" customWidth="1"/>
    <col min="8949" max="8949" width="21.88671875" style="125" customWidth="1"/>
    <col min="8950" max="8950" width="4.109375" style="125" customWidth="1"/>
    <col min="8951" max="9201" width="9.109375" style="125"/>
    <col min="9202" max="9202" width="9.5546875" style="125" customWidth="1"/>
    <col min="9203" max="9203" width="71.109375" style="125" customWidth="1"/>
    <col min="9204" max="9204" width="16.33203125" style="125" customWidth="1"/>
    <col min="9205" max="9205" width="21.88671875" style="125" customWidth="1"/>
    <col min="9206" max="9206" width="4.109375" style="125" customWidth="1"/>
    <col min="9207" max="9457" width="9.109375" style="125"/>
    <col min="9458" max="9458" width="9.5546875" style="125" customWidth="1"/>
    <col min="9459" max="9459" width="71.109375" style="125" customWidth="1"/>
    <col min="9460" max="9460" width="16.33203125" style="125" customWidth="1"/>
    <col min="9461" max="9461" width="21.88671875" style="125" customWidth="1"/>
    <col min="9462" max="9462" width="4.109375" style="125" customWidth="1"/>
    <col min="9463" max="9713" width="9.109375" style="125"/>
    <col min="9714" max="9714" width="9.5546875" style="125" customWidth="1"/>
    <col min="9715" max="9715" width="71.109375" style="125" customWidth="1"/>
    <col min="9716" max="9716" width="16.33203125" style="125" customWidth="1"/>
    <col min="9717" max="9717" width="21.88671875" style="125" customWidth="1"/>
    <col min="9718" max="9718" width="4.109375" style="125" customWidth="1"/>
    <col min="9719" max="9969" width="9.109375" style="125"/>
    <col min="9970" max="9970" width="9.5546875" style="125" customWidth="1"/>
    <col min="9971" max="9971" width="71.109375" style="125" customWidth="1"/>
    <col min="9972" max="9972" width="16.33203125" style="125" customWidth="1"/>
    <col min="9973" max="9973" width="21.88671875" style="125" customWidth="1"/>
    <col min="9974" max="9974" width="4.109375" style="125" customWidth="1"/>
    <col min="9975" max="10225" width="9.109375" style="125"/>
    <col min="10226" max="10226" width="9.5546875" style="125" customWidth="1"/>
    <col min="10227" max="10227" width="71.109375" style="125" customWidth="1"/>
    <col min="10228" max="10228" width="16.33203125" style="125" customWidth="1"/>
    <col min="10229" max="10229" width="21.88671875" style="125" customWidth="1"/>
    <col min="10230" max="10230" width="4.109375" style="125" customWidth="1"/>
    <col min="10231" max="10481" width="9.109375" style="125"/>
    <col min="10482" max="10482" width="9.5546875" style="125" customWidth="1"/>
    <col min="10483" max="10483" width="71.109375" style="125" customWidth="1"/>
    <col min="10484" max="10484" width="16.33203125" style="125" customWidth="1"/>
    <col min="10485" max="10485" width="21.88671875" style="125" customWidth="1"/>
    <col min="10486" max="10486" width="4.109375" style="125" customWidth="1"/>
    <col min="10487" max="10737" width="9.109375" style="125"/>
    <col min="10738" max="10738" width="9.5546875" style="125" customWidth="1"/>
    <col min="10739" max="10739" width="71.109375" style="125" customWidth="1"/>
    <col min="10740" max="10740" width="16.33203125" style="125" customWidth="1"/>
    <col min="10741" max="10741" width="21.88671875" style="125" customWidth="1"/>
    <col min="10742" max="10742" width="4.109375" style="125" customWidth="1"/>
    <col min="10743" max="10993" width="9.109375" style="125"/>
    <col min="10994" max="10994" width="9.5546875" style="125" customWidth="1"/>
    <col min="10995" max="10995" width="71.109375" style="125" customWidth="1"/>
    <col min="10996" max="10996" width="16.33203125" style="125" customWidth="1"/>
    <col min="10997" max="10997" width="21.88671875" style="125" customWidth="1"/>
    <col min="10998" max="10998" width="4.109375" style="125" customWidth="1"/>
    <col min="10999" max="11249" width="9.109375" style="125"/>
    <col min="11250" max="11250" width="9.5546875" style="125" customWidth="1"/>
    <col min="11251" max="11251" width="71.109375" style="125" customWidth="1"/>
    <col min="11252" max="11252" width="16.33203125" style="125" customWidth="1"/>
    <col min="11253" max="11253" width="21.88671875" style="125" customWidth="1"/>
    <col min="11254" max="11254" width="4.109375" style="125" customWidth="1"/>
    <col min="11255" max="11505" width="9.109375" style="125"/>
    <col min="11506" max="11506" width="9.5546875" style="125" customWidth="1"/>
    <col min="11507" max="11507" width="71.109375" style="125" customWidth="1"/>
    <col min="11508" max="11508" width="16.33203125" style="125" customWidth="1"/>
    <col min="11509" max="11509" width="21.88671875" style="125" customWidth="1"/>
    <col min="11510" max="11510" width="4.109375" style="125" customWidth="1"/>
    <col min="11511" max="11761" width="9.109375" style="125"/>
    <col min="11762" max="11762" width="9.5546875" style="125" customWidth="1"/>
    <col min="11763" max="11763" width="71.109375" style="125" customWidth="1"/>
    <col min="11764" max="11764" width="16.33203125" style="125" customWidth="1"/>
    <col min="11765" max="11765" width="21.88671875" style="125" customWidth="1"/>
    <col min="11766" max="11766" width="4.109375" style="125" customWidth="1"/>
    <col min="11767" max="12017" width="9.109375" style="125"/>
    <col min="12018" max="12018" width="9.5546875" style="125" customWidth="1"/>
    <col min="12019" max="12019" width="71.109375" style="125" customWidth="1"/>
    <col min="12020" max="12020" width="16.33203125" style="125" customWidth="1"/>
    <col min="12021" max="12021" width="21.88671875" style="125" customWidth="1"/>
    <col min="12022" max="12022" width="4.109375" style="125" customWidth="1"/>
    <col min="12023" max="12273" width="9.109375" style="125"/>
    <col min="12274" max="12274" width="9.5546875" style="125" customWidth="1"/>
    <col min="12275" max="12275" width="71.109375" style="125" customWidth="1"/>
    <col min="12276" max="12276" width="16.33203125" style="125" customWidth="1"/>
    <col min="12277" max="12277" width="21.88671875" style="125" customWidth="1"/>
    <col min="12278" max="12278" width="4.109375" style="125" customWidth="1"/>
    <col min="12279" max="12529" width="9.109375" style="125"/>
    <col min="12530" max="12530" width="9.5546875" style="125" customWidth="1"/>
    <col min="12531" max="12531" width="71.109375" style="125" customWidth="1"/>
    <col min="12532" max="12532" width="16.33203125" style="125" customWidth="1"/>
    <col min="12533" max="12533" width="21.88671875" style="125" customWidth="1"/>
    <col min="12534" max="12534" width="4.109375" style="125" customWidth="1"/>
    <col min="12535" max="12785" width="9.109375" style="125"/>
    <col min="12786" max="12786" width="9.5546875" style="125" customWidth="1"/>
    <col min="12787" max="12787" width="71.109375" style="125" customWidth="1"/>
    <col min="12788" max="12788" width="16.33203125" style="125" customWidth="1"/>
    <col min="12789" max="12789" width="21.88671875" style="125" customWidth="1"/>
    <col min="12790" max="12790" width="4.109375" style="125" customWidth="1"/>
    <col min="12791" max="13041" width="9.109375" style="125"/>
    <col min="13042" max="13042" width="9.5546875" style="125" customWidth="1"/>
    <col min="13043" max="13043" width="71.109375" style="125" customWidth="1"/>
    <col min="13044" max="13044" width="16.33203125" style="125" customWidth="1"/>
    <col min="13045" max="13045" width="21.88671875" style="125" customWidth="1"/>
    <col min="13046" max="13046" width="4.109375" style="125" customWidth="1"/>
    <col min="13047" max="13297" width="9.109375" style="125"/>
    <col min="13298" max="13298" width="9.5546875" style="125" customWidth="1"/>
    <col min="13299" max="13299" width="71.109375" style="125" customWidth="1"/>
    <col min="13300" max="13300" width="16.33203125" style="125" customWidth="1"/>
    <col min="13301" max="13301" width="21.88671875" style="125" customWidth="1"/>
    <col min="13302" max="13302" width="4.109375" style="125" customWidth="1"/>
    <col min="13303" max="13553" width="9.109375" style="125"/>
    <col min="13554" max="13554" width="9.5546875" style="125" customWidth="1"/>
    <col min="13555" max="13555" width="71.109375" style="125" customWidth="1"/>
    <col min="13556" max="13556" width="16.33203125" style="125" customWidth="1"/>
    <col min="13557" max="13557" width="21.88671875" style="125" customWidth="1"/>
    <col min="13558" max="13558" width="4.109375" style="125" customWidth="1"/>
    <col min="13559" max="13809" width="9.109375" style="125"/>
    <col min="13810" max="13810" width="9.5546875" style="125" customWidth="1"/>
    <col min="13811" max="13811" width="71.109375" style="125" customWidth="1"/>
    <col min="13812" max="13812" width="16.33203125" style="125" customWidth="1"/>
    <col min="13813" max="13813" width="21.88671875" style="125" customWidth="1"/>
    <col min="13814" max="13814" width="4.109375" style="125" customWidth="1"/>
    <col min="13815" max="14065" width="9.109375" style="125"/>
    <col min="14066" max="14066" width="9.5546875" style="125" customWidth="1"/>
    <col min="14067" max="14067" width="71.109375" style="125" customWidth="1"/>
    <col min="14068" max="14068" width="16.33203125" style="125" customWidth="1"/>
    <col min="14069" max="14069" width="21.88671875" style="125" customWidth="1"/>
    <col min="14070" max="14070" width="4.109375" style="125" customWidth="1"/>
    <col min="14071" max="14321" width="9.109375" style="125"/>
    <col min="14322" max="14322" width="9.5546875" style="125" customWidth="1"/>
    <col min="14323" max="14323" width="71.109375" style="125" customWidth="1"/>
    <col min="14324" max="14324" width="16.33203125" style="125" customWidth="1"/>
    <col min="14325" max="14325" width="21.88671875" style="125" customWidth="1"/>
    <col min="14326" max="14326" width="4.109375" style="125" customWidth="1"/>
    <col min="14327" max="14577" width="9.109375" style="125"/>
    <col min="14578" max="14578" width="9.5546875" style="125" customWidth="1"/>
    <col min="14579" max="14579" width="71.109375" style="125" customWidth="1"/>
    <col min="14580" max="14580" width="16.33203125" style="125" customWidth="1"/>
    <col min="14581" max="14581" width="21.88671875" style="125" customWidth="1"/>
    <col min="14582" max="14582" width="4.109375" style="125" customWidth="1"/>
    <col min="14583" max="14833" width="9.109375" style="125"/>
    <col min="14834" max="14834" width="9.5546875" style="125" customWidth="1"/>
    <col min="14835" max="14835" width="71.109375" style="125" customWidth="1"/>
    <col min="14836" max="14836" width="16.33203125" style="125" customWidth="1"/>
    <col min="14837" max="14837" width="21.88671875" style="125" customWidth="1"/>
    <col min="14838" max="14838" width="4.109375" style="125" customWidth="1"/>
    <col min="14839" max="15089" width="9.109375" style="125"/>
    <col min="15090" max="15090" width="9.5546875" style="125" customWidth="1"/>
    <col min="15091" max="15091" width="71.109375" style="125" customWidth="1"/>
    <col min="15092" max="15092" width="16.33203125" style="125" customWidth="1"/>
    <col min="15093" max="15093" width="21.88671875" style="125" customWidth="1"/>
    <col min="15094" max="15094" width="4.109375" style="125" customWidth="1"/>
    <col min="15095" max="15345" width="9.109375" style="125"/>
    <col min="15346" max="15346" width="9.5546875" style="125" customWidth="1"/>
    <col min="15347" max="15347" width="71.109375" style="125" customWidth="1"/>
    <col min="15348" max="15348" width="16.33203125" style="125" customWidth="1"/>
    <col min="15349" max="15349" width="21.88671875" style="125" customWidth="1"/>
    <col min="15350" max="15350" width="4.109375" style="125" customWidth="1"/>
    <col min="15351" max="15601" width="9.109375" style="125"/>
    <col min="15602" max="15602" width="9.5546875" style="125" customWidth="1"/>
    <col min="15603" max="15603" width="71.109375" style="125" customWidth="1"/>
    <col min="15604" max="15604" width="16.33203125" style="125" customWidth="1"/>
    <col min="15605" max="15605" width="21.88671875" style="125" customWidth="1"/>
    <col min="15606" max="15606" width="4.109375" style="125" customWidth="1"/>
    <col min="15607" max="15857" width="9.109375" style="125"/>
    <col min="15858" max="15858" width="9.5546875" style="125" customWidth="1"/>
    <col min="15859" max="15859" width="71.109375" style="125" customWidth="1"/>
    <col min="15860" max="15860" width="16.33203125" style="125" customWidth="1"/>
    <col min="15861" max="15861" width="21.88671875" style="125" customWidth="1"/>
    <col min="15862" max="15862" width="4.109375" style="125" customWidth="1"/>
    <col min="15863" max="16113" width="9.109375" style="125"/>
    <col min="16114" max="16114" width="9.5546875" style="125" customWidth="1"/>
    <col min="16115" max="16115" width="71.109375" style="125" customWidth="1"/>
    <col min="16116" max="16116" width="16.33203125" style="125" customWidth="1"/>
    <col min="16117" max="16117" width="21.88671875" style="125" customWidth="1"/>
    <col min="16118" max="16118" width="4.109375" style="125" customWidth="1"/>
    <col min="16119" max="16384" width="9.109375" style="125"/>
  </cols>
  <sheetData>
    <row r="1" spans="1:5" s="297" customFormat="1">
      <c r="A1" s="960" t="s">
        <v>21</v>
      </c>
      <c r="B1" s="960" t="s">
        <v>1</v>
      </c>
      <c r="C1" s="961" t="s">
        <v>64</v>
      </c>
    </row>
    <row r="2" spans="1:5" ht="14.25" customHeight="1">
      <c r="A2" s="962"/>
      <c r="B2" s="963" t="s">
        <v>96</v>
      </c>
      <c r="C2" s="964"/>
    </row>
    <row r="3" spans="1:5" ht="14.25" customHeight="1">
      <c r="A3" s="965" t="s">
        <v>91</v>
      </c>
      <c r="B3" s="966" t="s">
        <v>92</v>
      </c>
      <c r="C3" s="967"/>
      <c r="D3" s="299"/>
      <c r="E3" s="299"/>
    </row>
    <row r="4" spans="1:5" ht="7.8" customHeight="1">
      <c r="A4" s="965"/>
      <c r="B4" s="966"/>
      <c r="C4" s="968"/>
      <c r="D4" s="299"/>
      <c r="E4" s="299"/>
    </row>
    <row r="5" spans="1:5" ht="14.25" customHeight="1">
      <c r="A5" s="965" t="s">
        <v>93</v>
      </c>
      <c r="B5" s="966" t="str">
        <f>'2 MAIN BUILDING 1'!B3</f>
        <v>SECTION 2: FLAT PACK MODULES</v>
      </c>
      <c r="C5" s="969"/>
      <c r="D5" s="299"/>
      <c r="E5" s="299"/>
    </row>
    <row r="6" spans="1:5" ht="7.8" customHeight="1">
      <c r="A6" s="965"/>
      <c r="B6" s="966"/>
      <c r="C6" s="968"/>
      <c r="D6" s="299"/>
      <c r="E6" s="299"/>
    </row>
    <row r="7" spans="1:5" ht="14.25" customHeight="1">
      <c r="A7" s="965" t="s">
        <v>94</v>
      </c>
      <c r="B7" s="966" t="str">
        <f>'3 Kitchen'!B6</f>
        <v xml:space="preserve">SECTION 3: KITCHEN </v>
      </c>
      <c r="C7" s="967"/>
      <c r="D7" s="300"/>
      <c r="E7" s="299"/>
    </row>
    <row r="8" spans="1:5" ht="7.8" customHeight="1">
      <c r="A8" s="965"/>
      <c r="B8" s="966"/>
      <c r="C8" s="968"/>
      <c r="D8" s="299"/>
      <c r="E8" s="299"/>
    </row>
    <row r="9" spans="1:5" ht="14.25" customHeight="1">
      <c r="A9" s="965" t="s">
        <v>95</v>
      </c>
      <c r="B9" s="966" t="str">
        <f>'4 SECURITY OFFICE'!B5</f>
        <v>SECTION 4: SECURITY OFFICE</v>
      </c>
      <c r="C9" s="967"/>
      <c r="D9" s="300"/>
      <c r="E9" s="299"/>
    </row>
    <row r="10" spans="1:5" ht="7.8" customHeight="1">
      <c r="A10" s="965"/>
      <c r="B10" s="966"/>
      <c r="C10" s="968"/>
      <c r="D10" s="299"/>
      <c r="E10" s="299"/>
    </row>
    <row r="11" spans="1:5" ht="14.25" customHeight="1">
      <c r="A11" s="965" t="s">
        <v>477</v>
      </c>
      <c r="B11" s="966" t="str">
        <f>'5 MAIN TOILET'!B7</f>
        <v>SECTION 5: MAIN TOILET</v>
      </c>
      <c r="C11" s="967"/>
      <c r="D11" s="299"/>
      <c r="E11" s="299"/>
    </row>
    <row r="12" spans="1:5" ht="7.8" customHeight="1">
      <c r="A12" s="965"/>
      <c r="B12" s="966"/>
      <c r="C12" s="968"/>
      <c r="D12" s="299"/>
      <c r="E12" s="299"/>
    </row>
    <row r="13" spans="1:5" ht="14.25" customHeight="1">
      <c r="A13" s="965" t="s">
        <v>478</v>
      </c>
      <c r="B13" s="970" t="str">
        <f>'6 SECURITY TOILET'!B7</f>
        <v>SECTION 6: SECURITY TOILET</v>
      </c>
      <c r="C13" s="967"/>
      <c r="D13" s="299"/>
      <c r="E13" s="299"/>
    </row>
    <row r="14" spans="1:5" ht="7.8" customHeight="1">
      <c r="A14" s="965"/>
      <c r="B14" s="966"/>
      <c r="C14" s="968"/>
      <c r="D14" s="299"/>
      <c r="E14" s="299"/>
    </row>
    <row r="15" spans="1:5" ht="14.25" customHeight="1">
      <c r="A15" s="965" t="s">
        <v>479</v>
      </c>
      <c r="B15" s="970" t="str">
        <f>'7 SECURITY FENCES'!B6</f>
        <v>SECTION 7: SECURITY FENCES</v>
      </c>
      <c r="C15" s="971"/>
      <c r="D15" s="300"/>
      <c r="E15" s="299"/>
    </row>
    <row r="16" spans="1:5" ht="7.8" customHeight="1">
      <c r="A16" s="965"/>
      <c r="B16" s="966"/>
      <c r="C16" s="968"/>
      <c r="D16" s="299"/>
      <c r="E16" s="299"/>
    </row>
    <row r="17" spans="1:5" ht="14.25" customHeight="1">
      <c r="A17" s="965" t="s">
        <v>822</v>
      </c>
      <c r="B17" s="970" t="str">
        <f>'8 WATCH TOWERS'!B6</f>
        <v>SECTION 8: WATCH TOWERS</v>
      </c>
      <c r="C17" s="972"/>
      <c r="D17" s="300"/>
      <c r="E17" s="299"/>
    </row>
    <row r="18" spans="1:5" ht="7.8" customHeight="1">
      <c r="A18" s="965"/>
      <c r="B18" s="966"/>
      <c r="C18" s="968"/>
      <c r="D18" s="299"/>
      <c r="E18" s="299"/>
    </row>
    <row r="19" spans="1:5" ht="14.25" customHeight="1">
      <c r="A19" s="965" t="s">
        <v>824</v>
      </c>
      <c r="B19" s="970" t="str">
        <f>'9 GATES'!B6</f>
        <v>SECTION 9 : GATES</v>
      </c>
      <c r="C19" s="972"/>
      <c r="D19" s="299"/>
      <c r="E19" s="299"/>
    </row>
    <row r="20" spans="1:5" ht="7.8" customHeight="1">
      <c r="A20" s="965"/>
      <c r="B20" s="966"/>
      <c r="C20" s="968"/>
      <c r="D20" s="299"/>
      <c r="E20" s="299"/>
    </row>
    <row r="21" spans="1:5" ht="14.25" customHeight="1">
      <c r="A21" s="965" t="s">
        <v>826</v>
      </c>
      <c r="B21" s="966" t="str">
        <f>'10 SEPTIC TANK'!B6</f>
        <v>SECTION 10: SEPTIC TANK</v>
      </c>
      <c r="C21" s="967"/>
      <c r="D21" s="299"/>
      <c r="E21" s="299"/>
    </row>
    <row r="22" spans="1:5" ht="7.8" customHeight="1">
      <c r="A22" s="965"/>
      <c r="B22" s="966"/>
      <c r="C22" s="968"/>
      <c r="D22" s="299"/>
      <c r="E22" s="299"/>
    </row>
    <row r="23" spans="1:5" ht="14.25" customHeight="1">
      <c r="A23" s="965" t="s">
        <v>827</v>
      </c>
      <c r="B23" s="970" t="str">
        <f>'11 GENERATOR SHED and instal'!B5</f>
        <v>SECTION 11: GENERATOR HOUSE</v>
      </c>
      <c r="C23" s="973"/>
      <c r="D23" s="299"/>
      <c r="E23" s="299"/>
    </row>
    <row r="24" spans="1:5" ht="7.8" customHeight="1">
      <c r="A24" s="965"/>
      <c r="B24" s="966"/>
      <c r="C24" s="968"/>
      <c r="D24" s="299"/>
      <c r="E24" s="299"/>
    </row>
    <row r="25" spans="1:5" ht="14.25" customHeight="1">
      <c r="A25" s="965" t="s">
        <v>829</v>
      </c>
      <c r="B25" s="966" t="str">
        <f>'12 WATER STORAGE TANKS'!B5</f>
        <v>SECTION 12: WATER TOWER</v>
      </c>
      <c r="C25" s="967"/>
      <c r="D25" s="299"/>
      <c r="E25" s="299"/>
    </row>
    <row r="26" spans="1:5" ht="7.8" customHeight="1">
      <c r="A26" s="965"/>
      <c r="B26" s="966"/>
      <c r="C26" s="968"/>
      <c r="D26" s="299"/>
      <c r="E26" s="299"/>
    </row>
    <row r="27" spans="1:5" ht="14.25" customHeight="1">
      <c r="A27" s="965" t="s">
        <v>993</v>
      </c>
      <c r="B27" s="966" t="str">
        <f>'13STREET LIGHTS'!B3</f>
        <v xml:space="preserve">SECTION 13: SOLAR STREETLIGHTS </v>
      </c>
      <c r="C27" s="967"/>
      <c r="D27" s="299"/>
      <c r="E27" s="299"/>
    </row>
    <row r="28" spans="1:5" ht="7.8" customHeight="1">
      <c r="A28" s="965"/>
      <c r="B28" s="966"/>
      <c r="C28" s="968"/>
      <c r="D28" s="299"/>
      <c r="E28" s="299"/>
    </row>
    <row r="29" spans="1:5" ht="14.25" customHeight="1">
      <c r="A29" s="965" t="s">
        <v>1181</v>
      </c>
      <c r="B29" s="966" t="str">
        <f>'14Children Play area'!B7</f>
        <v>SECTION 14 : CHILDREN PLAY AREA</v>
      </c>
      <c r="C29" s="967"/>
      <c r="D29" s="299"/>
      <c r="E29" s="299"/>
    </row>
    <row r="30" spans="1:5">
      <c r="A30" s="965"/>
      <c r="B30" s="966"/>
      <c r="C30" s="968"/>
      <c r="D30" s="299"/>
      <c r="E30" s="299"/>
    </row>
    <row r="31" spans="1:5" ht="14.25" customHeight="1">
      <c r="A31" s="965" t="s">
        <v>1628</v>
      </c>
      <c r="B31" s="966" t="str">
        <f>'15 STAFF TOILET'!B1</f>
        <v>SECTION 15: STAFF TOILET</v>
      </c>
      <c r="C31" s="967"/>
      <c r="D31" s="299"/>
      <c r="E31" s="299"/>
    </row>
    <row r="32" spans="1:5" ht="14.25" customHeight="1">
      <c r="A32" s="965"/>
      <c r="B32" s="974"/>
      <c r="C32" s="968"/>
      <c r="D32" s="299"/>
      <c r="E32" s="299"/>
    </row>
    <row r="33" spans="1:5" ht="14.25" customHeight="1">
      <c r="A33" s="965"/>
      <c r="B33" s="974"/>
      <c r="C33" s="968"/>
      <c r="D33" s="299"/>
      <c r="E33" s="299"/>
    </row>
    <row r="34" spans="1:5" ht="14.25" customHeight="1">
      <c r="A34" s="965"/>
      <c r="B34" s="974"/>
      <c r="C34" s="968"/>
      <c r="D34" s="299"/>
      <c r="E34" s="299"/>
    </row>
    <row r="35" spans="1:5" s="301" customFormat="1" ht="14.25" customHeight="1">
      <c r="A35" s="962"/>
      <c r="B35" s="975" t="s">
        <v>480</v>
      </c>
      <c r="C35" s="976"/>
      <c r="D35" s="125"/>
      <c r="E35" s="125"/>
    </row>
    <row r="36" spans="1:5" s="301" customFormat="1" ht="14.25" customHeight="1">
      <c r="A36" s="962"/>
      <c r="B36" s="974"/>
      <c r="C36" s="964"/>
      <c r="D36" s="125"/>
      <c r="E36" s="125"/>
    </row>
    <row r="37" spans="1:5" s="301" customFormat="1" ht="14.25" customHeight="1">
      <c r="A37" s="974" t="s">
        <v>473</v>
      </c>
      <c r="B37" s="977"/>
      <c r="C37" s="977"/>
    </row>
    <row r="38" spans="1:5" s="301" customFormat="1" ht="14.25" customHeight="1">
      <c r="A38" s="974"/>
      <c r="B38" s="977"/>
      <c r="C38" s="977"/>
    </row>
    <row r="39" spans="1:5">
      <c r="A39" s="974" t="s">
        <v>1188</v>
      </c>
      <c r="B39" s="977"/>
      <c r="C39" s="978"/>
      <c r="D39" s="301"/>
      <c r="E39" s="301"/>
    </row>
    <row r="40" spans="1:5">
      <c r="A40" s="974"/>
      <c r="B40" s="977"/>
      <c r="C40" s="977"/>
      <c r="D40" s="301"/>
      <c r="E40" s="301"/>
    </row>
    <row r="41" spans="1:5">
      <c r="A41" s="974" t="s">
        <v>1189</v>
      </c>
      <c r="B41" s="977"/>
      <c r="C41" s="977"/>
      <c r="D41" s="301"/>
      <c r="E41" s="301"/>
    </row>
    <row r="42" spans="1:5">
      <c r="A42" s="974"/>
      <c r="B42" s="977"/>
      <c r="C42" s="977"/>
      <c r="D42" s="301"/>
      <c r="E42" s="301"/>
    </row>
    <row r="43" spans="1:5">
      <c r="A43" s="974" t="s">
        <v>1186</v>
      </c>
      <c r="B43" s="977"/>
      <c r="C43" s="977"/>
      <c r="D43" s="301"/>
      <c r="E43" s="301"/>
    </row>
    <row r="44" spans="1:5">
      <c r="A44" s="974"/>
      <c r="B44" s="977"/>
      <c r="C44" s="977"/>
      <c r="D44" s="301"/>
      <c r="E44" s="301"/>
    </row>
    <row r="45" spans="1:5">
      <c r="A45" s="974" t="s">
        <v>1187</v>
      </c>
      <c r="B45" s="977"/>
      <c r="C45" s="977"/>
      <c r="D45" s="301"/>
      <c r="E45" s="301"/>
    </row>
    <row r="46" spans="1:5">
      <c r="A46" s="974"/>
      <c r="B46" s="977"/>
      <c r="C46" s="977"/>
      <c r="D46" s="301"/>
      <c r="E46" s="301"/>
    </row>
    <row r="47" spans="1:5">
      <c r="A47" s="974" t="s">
        <v>474</v>
      </c>
      <c r="B47" s="977"/>
      <c r="C47" s="977"/>
      <c r="D47" s="301"/>
      <c r="E47" s="301"/>
    </row>
    <row r="48" spans="1:5">
      <c r="A48" s="974"/>
      <c r="B48" s="977"/>
      <c r="C48" s="977"/>
      <c r="D48" s="301"/>
      <c r="E48" s="301"/>
    </row>
    <row r="49" spans="1:5">
      <c r="A49" s="974" t="s">
        <v>1184</v>
      </c>
      <c r="B49" s="977"/>
      <c r="C49" s="979"/>
      <c r="D49" s="301"/>
      <c r="E49" s="301"/>
    </row>
    <row r="50" spans="1:5">
      <c r="A50" s="974"/>
      <c r="B50" s="977"/>
      <c r="C50" s="979"/>
      <c r="D50" s="301"/>
      <c r="E50" s="301"/>
    </row>
    <row r="51" spans="1:5">
      <c r="A51" s="974" t="s">
        <v>1185</v>
      </c>
      <c r="B51" s="977"/>
      <c r="C51" s="979"/>
      <c r="D51" s="301"/>
      <c r="E51" s="301"/>
    </row>
    <row r="52" spans="1:5">
      <c r="A52" s="974"/>
      <c r="B52" s="977"/>
      <c r="C52" s="979"/>
      <c r="D52" s="301"/>
      <c r="E52" s="301"/>
    </row>
    <row r="53" spans="1:5">
      <c r="A53" s="974" t="s">
        <v>1186</v>
      </c>
      <c r="B53" s="977"/>
      <c r="C53" s="979"/>
      <c r="D53" s="301"/>
      <c r="E53" s="301"/>
    </row>
    <row r="54" spans="1:5">
      <c r="A54" s="974"/>
      <c r="B54" s="977"/>
      <c r="C54" s="979"/>
      <c r="D54" s="301"/>
      <c r="E54" s="301"/>
    </row>
    <row r="55" spans="1:5">
      <c r="A55" s="974" t="s">
        <v>1187</v>
      </c>
      <c r="B55" s="977"/>
      <c r="C55" s="979"/>
      <c r="D55" s="301"/>
      <c r="E55" s="301"/>
    </row>
    <row r="56" spans="1:5">
      <c r="B56" s="913"/>
      <c r="C56" s="914"/>
      <c r="D56" s="301"/>
      <c r="E56" s="301"/>
    </row>
  </sheetData>
  <mergeCells count="1">
    <mergeCell ref="B56:C56"/>
  </mergeCells>
  <pageMargins left="0.7" right="0.7" top="0.75" bottom="0.75" header="0.3" footer="0.3"/>
  <pageSetup scale="97"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topLeftCell="A10" workbookViewId="0">
      <selection activeCell="A18" sqref="A18:XFD54"/>
    </sheetView>
  </sheetViews>
  <sheetFormatPr defaultRowHeight="14.4"/>
  <cols>
    <col min="2" max="2" width="48.44140625" customWidth="1"/>
  </cols>
  <sheetData>
    <row r="1" spans="1:6" s="669" customFormat="1">
      <c r="A1" s="664" t="s">
        <v>0</v>
      </c>
      <c r="B1" s="665" t="s">
        <v>1</v>
      </c>
      <c r="C1" s="664" t="s">
        <v>2</v>
      </c>
      <c r="D1" s="666" t="s">
        <v>785</v>
      </c>
      <c r="E1" s="667"/>
      <c r="F1" s="668" t="s">
        <v>1168</v>
      </c>
    </row>
    <row r="2" spans="1:6" s="669" customFormat="1">
      <c r="A2" s="733">
        <v>2.8</v>
      </c>
      <c r="B2" s="713" t="s">
        <v>521</v>
      </c>
      <c r="C2" s="733"/>
      <c r="D2" s="746"/>
      <c r="E2" s="723"/>
      <c r="F2" s="763"/>
    </row>
    <row r="3" spans="1:6" s="669" customFormat="1">
      <c r="A3" s="733"/>
      <c r="B3" s="740" t="s">
        <v>577</v>
      </c>
      <c r="C3" s="733"/>
      <c r="D3" s="746"/>
      <c r="E3" s="723"/>
      <c r="F3" s="763"/>
    </row>
    <row r="4" spans="1:6" s="669" customFormat="1" ht="57.6">
      <c r="A4" s="733"/>
      <c r="B4" s="740" t="s">
        <v>1178</v>
      </c>
      <c r="C4" s="733"/>
      <c r="D4" s="746"/>
      <c r="E4" s="723"/>
      <c r="F4" s="763"/>
    </row>
    <row r="5" spans="1:6" s="669" customFormat="1" ht="28.8">
      <c r="A5" s="733"/>
      <c r="B5" s="740" t="s">
        <v>564</v>
      </c>
      <c r="C5" s="733"/>
      <c r="D5" s="746"/>
      <c r="E5" s="723"/>
      <c r="F5" s="763"/>
    </row>
    <row r="6" spans="1:6" s="669" customFormat="1" ht="28.8">
      <c r="A6" s="733"/>
      <c r="B6" s="740" t="s">
        <v>565</v>
      </c>
      <c r="C6" s="733"/>
      <c r="D6" s="746"/>
      <c r="E6" s="723"/>
      <c r="F6" s="763"/>
    </row>
    <row r="7" spans="1:6" s="669" customFormat="1" ht="28.8">
      <c r="A7" s="733"/>
      <c r="B7" s="740" t="s">
        <v>566</v>
      </c>
      <c r="C7" s="733"/>
      <c r="D7" s="746"/>
      <c r="E7" s="723"/>
      <c r="F7" s="763"/>
    </row>
    <row r="8" spans="1:6" s="669" customFormat="1" ht="28.8">
      <c r="A8" s="733"/>
      <c r="B8" s="740" t="s">
        <v>567</v>
      </c>
      <c r="C8" s="733"/>
      <c r="D8" s="746"/>
      <c r="E8" s="723"/>
      <c r="F8" s="763"/>
    </row>
    <row r="9" spans="1:6" s="669" customFormat="1" ht="28.8">
      <c r="A9" s="733"/>
      <c r="B9" s="740" t="s">
        <v>568</v>
      </c>
      <c r="C9" s="733"/>
      <c r="D9" s="746"/>
      <c r="E9" s="723"/>
      <c r="F9" s="763"/>
    </row>
    <row r="10" spans="1:6" s="669" customFormat="1" ht="28.8">
      <c r="A10" s="733"/>
      <c r="B10" s="740" t="s">
        <v>569</v>
      </c>
      <c r="C10" s="733"/>
      <c r="D10" s="746"/>
      <c r="E10" s="723"/>
      <c r="F10" s="763"/>
    </row>
    <row r="11" spans="1:6" s="669" customFormat="1" ht="28.8">
      <c r="A11" s="733"/>
      <c r="B11" s="740" t="s">
        <v>570</v>
      </c>
      <c r="C11" s="733"/>
      <c r="D11" s="746"/>
      <c r="E11" s="723"/>
      <c r="F11" s="763"/>
    </row>
    <row r="12" spans="1:6" s="669" customFormat="1" ht="28.8">
      <c r="A12" s="733"/>
      <c r="B12" s="740" t="s">
        <v>571</v>
      </c>
      <c r="C12" s="733"/>
      <c r="D12" s="746"/>
      <c r="E12" s="723"/>
      <c r="F12" s="763"/>
    </row>
    <row r="13" spans="1:6" s="669" customFormat="1" ht="28.8">
      <c r="A13" s="733"/>
      <c r="B13" s="740" t="s">
        <v>572</v>
      </c>
      <c r="C13" s="733"/>
      <c r="D13" s="746"/>
      <c r="E13" s="723"/>
      <c r="F13" s="763"/>
    </row>
    <row r="14" spans="1:6" s="669" customFormat="1" ht="28.8">
      <c r="A14" s="733"/>
      <c r="B14" s="740" t="s">
        <v>573</v>
      </c>
      <c r="C14" s="733"/>
      <c r="D14" s="746"/>
      <c r="E14" s="723"/>
      <c r="F14" s="763"/>
    </row>
    <row r="15" spans="1:6" s="669" customFormat="1" ht="28.8">
      <c r="A15" s="733"/>
      <c r="B15" s="740" t="s">
        <v>574</v>
      </c>
      <c r="C15" s="733"/>
      <c r="D15" s="746"/>
      <c r="E15" s="723"/>
      <c r="F15" s="763"/>
    </row>
    <row r="16" spans="1:6" s="669" customFormat="1">
      <c r="A16" s="733"/>
      <c r="B16" s="740" t="s">
        <v>575</v>
      </c>
      <c r="C16" s="733"/>
      <c r="D16" s="746"/>
      <c r="E16" s="723"/>
      <c r="F16" s="763"/>
    </row>
    <row r="17" spans="1:6" s="669" customFormat="1">
      <c r="A17" s="733"/>
      <c r="B17" s="740"/>
      <c r="C17" s="733"/>
      <c r="D17" s="746"/>
      <c r="E17" s="723"/>
      <c r="F17" s="763"/>
    </row>
    <row r="18" spans="1:6" s="669" customFormat="1" ht="28.8">
      <c r="A18" s="733" t="s">
        <v>1139</v>
      </c>
      <c r="B18" s="732" t="s">
        <v>526</v>
      </c>
      <c r="C18" s="733" t="s">
        <v>26</v>
      </c>
      <c r="D18" s="746">
        <v>1</v>
      </c>
      <c r="E18" s="723"/>
      <c r="F18" s="763">
        <f>D18*E18</f>
        <v>0</v>
      </c>
    </row>
    <row r="19" spans="1:6" s="669" customFormat="1">
      <c r="A19" s="733"/>
      <c r="B19" s="732"/>
      <c r="C19" s="733"/>
      <c r="D19" s="746"/>
      <c r="E19" s="723"/>
      <c r="F19" s="763"/>
    </row>
    <row r="20" spans="1:6" s="669" customFormat="1">
      <c r="A20" s="733"/>
      <c r="B20" s="740" t="s">
        <v>576</v>
      </c>
      <c r="C20" s="733"/>
      <c r="D20" s="746"/>
      <c r="E20" s="723"/>
      <c r="F20" s="763"/>
    </row>
    <row r="21" spans="1:6" s="669" customFormat="1" ht="28.8">
      <c r="A21" s="733"/>
      <c r="B21" s="740" t="s">
        <v>522</v>
      </c>
      <c r="C21" s="733"/>
      <c r="D21" s="746"/>
      <c r="E21" s="723"/>
      <c r="F21" s="763"/>
    </row>
    <row r="22" spans="1:6" s="669" customFormat="1" ht="28.8">
      <c r="A22" s="733"/>
      <c r="B22" s="740" t="s">
        <v>523</v>
      </c>
      <c r="C22" s="733"/>
      <c r="D22" s="746"/>
      <c r="E22" s="723"/>
      <c r="F22" s="763"/>
    </row>
    <row r="23" spans="1:6" s="669" customFormat="1" ht="28.8">
      <c r="A23" s="733"/>
      <c r="B23" s="740" t="s">
        <v>524</v>
      </c>
      <c r="C23" s="733"/>
      <c r="D23" s="746"/>
      <c r="E23" s="723"/>
      <c r="F23" s="763"/>
    </row>
    <row r="24" spans="1:6" s="669" customFormat="1" ht="28.8">
      <c r="A24" s="733"/>
      <c r="B24" s="740" t="s">
        <v>525</v>
      </c>
      <c r="C24" s="733"/>
      <c r="D24" s="746"/>
      <c r="E24" s="723"/>
      <c r="F24" s="763"/>
    </row>
    <row r="25" spans="1:6" s="669" customFormat="1">
      <c r="A25" s="733"/>
      <c r="B25" s="758"/>
      <c r="C25" s="733"/>
      <c r="D25" s="746"/>
      <c r="E25" s="723"/>
      <c r="F25" s="763"/>
    </row>
    <row r="26" spans="1:6" s="669" customFormat="1" ht="86.4">
      <c r="A26" s="733" t="s">
        <v>1140</v>
      </c>
      <c r="B26" s="732" t="s">
        <v>1179</v>
      </c>
      <c r="C26" s="733" t="s">
        <v>5</v>
      </c>
      <c r="D26" s="746">
        <v>2</v>
      </c>
      <c r="E26" s="723"/>
      <c r="F26" s="763">
        <f>D26*E26</f>
        <v>0</v>
      </c>
    </row>
    <row r="27" spans="1:6" s="669" customFormat="1">
      <c r="A27" s="733"/>
      <c r="B27" s="732"/>
      <c r="D27" s="714"/>
      <c r="E27" s="747"/>
      <c r="F27" s="715"/>
    </row>
    <row r="28" spans="1:6" s="669" customFormat="1">
      <c r="A28" s="733"/>
      <c r="B28" s="732"/>
      <c r="D28" s="714"/>
      <c r="E28" s="747"/>
      <c r="F28" s="715"/>
    </row>
    <row r="29" spans="1:6" s="669" customFormat="1">
      <c r="A29" s="733"/>
      <c r="B29" s="732"/>
      <c r="D29" s="714"/>
      <c r="E29" s="747"/>
      <c r="F29" s="715"/>
    </row>
    <row r="30" spans="1:6" s="721" customFormat="1">
      <c r="A30" s="716"/>
      <c r="B30" s="742" t="s">
        <v>1105</v>
      </c>
      <c r="D30" s="718"/>
      <c r="E30" s="771"/>
      <c r="F30" s="720">
        <f>SUM(F3:F27)</f>
        <v>0</v>
      </c>
    </row>
    <row r="31" spans="1:6" s="669" customFormat="1">
      <c r="A31" s="664" t="s">
        <v>0</v>
      </c>
      <c r="B31" s="665" t="s">
        <v>1</v>
      </c>
      <c r="C31" s="664" t="s">
        <v>2</v>
      </c>
      <c r="D31" s="666" t="s">
        <v>785</v>
      </c>
      <c r="E31" s="667"/>
      <c r="F31" s="668" t="s">
        <v>1168</v>
      </c>
    </row>
    <row r="32" spans="1:6" s="669" customFormat="1">
      <c r="A32" s="772"/>
      <c r="B32" s="773" t="s">
        <v>1180</v>
      </c>
      <c r="C32" s="772"/>
      <c r="D32" s="774"/>
      <c r="E32" s="775"/>
      <c r="F32" s="776">
        <f>F30</f>
        <v>0</v>
      </c>
    </row>
    <row r="33" spans="1:6" s="669" customFormat="1" ht="28.8">
      <c r="A33" s="733"/>
      <c r="B33" s="732" t="s">
        <v>544</v>
      </c>
      <c r="C33" s="733"/>
      <c r="D33" s="746"/>
      <c r="E33" s="723"/>
      <c r="F33" s="763"/>
    </row>
    <row r="34" spans="1:6" s="669" customFormat="1" ht="28.8">
      <c r="A34" s="733"/>
      <c r="B34" s="732" t="s">
        <v>545</v>
      </c>
      <c r="C34" s="733"/>
      <c r="D34" s="746"/>
      <c r="E34" s="723"/>
      <c r="F34" s="763"/>
    </row>
    <row r="35" spans="1:6" s="669" customFormat="1" ht="28.8">
      <c r="A35" s="733"/>
      <c r="B35" s="732" t="s">
        <v>546</v>
      </c>
      <c r="C35" s="733"/>
      <c r="D35" s="746"/>
      <c r="E35" s="723"/>
      <c r="F35" s="763"/>
    </row>
    <row r="36" spans="1:6" s="669" customFormat="1" ht="28.8">
      <c r="A36" s="733"/>
      <c r="B36" s="732" t="s">
        <v>547</v>
      </c>
      <c r="C36" s="733"/>
      <c r="D36" s="746"/>
      <c r="E36" s="723"/>
      <c r="F36" s="763"/>
    </row>
    <row r="37" spans="1:6" s="669" customFormat="1" ht="28.8">
      <c r="A37" s="733" t="s">
        <v>1141</v>
      </c>
      <c r="B37" s="732" t="s">
        <v>548</v>
      </c>
      <c r="C37" s="733" t="s">
        <v>5</v>
      </c>
      <c r="D37" s="746">
        <v>4</v>
      </c>
      <c r="E37" s="723"/>
      <c r="F37" s="763">
        <f>D37*E37</f>
        <v>0</v>
      </c>
    </row>
    <row r="38" spans="1:6" s="669" customFormat="1">
      <c r="A38" s="733"/>
      <c r="B38" s="732"/>
      <c r="C38" s="733"/>
      <c r="D38" s="746"/>
      <c r="E38" s="723"/>
      <c r="F38" s="763"/>
    </row>
    <row r="39" spans="1:6" s="669" customFormat="1" ht="28.8">
      <c r="A39" s="733"/>
      <c r="B39" s="732" t="s">
        <v>554</v>
      </c>
      <c r="C39" s="733"/>
      <c r="D39" s="746"/>
      <c r="E39" s="723"/>
      <c r="F39" s="763"/>
    </row>
    <row r="40" spans="1:6" s="669" customFormat="1">
      <c r="A40" s="733" t="s">
        <v>1142</v>
      </c>
      <c r="B40" s="732" t="s">
        <v>555</v>
      </c>
      <c r="C40" s="733" t="s">
        <v>5</v>
      </c>
      <c r="D40" s="746">
        <f>D37</f>
        <v>4</v>
      </c>
      <c r="E40" s="723"/>
      <c r="F40" s="763">
        <f>D40*E40</f>
        <v>0</v>
      </c>
    </row>
    <row r="41" spans="1:6" s="669" customFormat="1">
      <c r="A41" s="733"/>
      <c r="B41" s="732"/>
      <c r="C41" s="733"/>
      <c r="D41" s="746"/>
      <c r="E41" s="723"/>
      <c r="F41" s="763"/>
    </row>
    <row r="42" spans="1:6" s="669" customFormat="1" ht="28.8">
      <c r="A42" s="733"/>
      <c r="B42" s="732" t="s">
        <v>556</v>
      </c>
      <c r="C42" s="733"/>
      <c r="D42" s="746"/>
      <c r="E42" s="723"/>
      <c r="F42" s="763"/>
    </row>
    <row r="43" spans="1:6" s="669" customFormat="1" ht="28.8">
      <c r="A43" s="733"/>
      <c r="B43" s="732" t="s">
        <v>557</v>
      </c>
      <c r="C43" s="733"/>
      <c r="D43" s="746"/>
      <c r="E43" s="723"/>
      <c r="F43" s="763"/>
    </row>
    <row r="44" spans="1:6" s="669" customFormat="1">
      <c r="A44" s="733" t="s">
        <v>1143</v>
      </c>
      <c r="B44" s="732" t="s">
        <v>553</v>
      </c>
      <c r="C44" s="733" t="s">
        <v>5</v>
      </c>
      <c r="D44" s="746">
        <v>2</v>
      </c>
      <c r="E44" s="723"/>
      <c r="F44" s="763">
        <f>D44*E44</f>
        <v>0</v>
      </c>
    </row>
    <row r="45" spans="1:6" s="669" customFormat="1">
      <c r="A45" s="733"/>
      <c r="B45" s="732"/>
      <c r="C45" s="733"/>
      <c r="D45" s="746"/>
      <c r="E45" s="723"/>
      <c r="F45" s="763"/>
    </row>
    <row r="46" spans="1:6" s="669" customFormat="1" ht="28.8">
      <c r="A46" s="733"/>
      <c r="B46" s="732" t="s">
        <v>558</v>
      </c>
      <c r="C46" s="733"/>
      <c r="D46" s="746"/>
      <c r="E46" s="723"/>
      <c r="F46" s="763"/>
    </row>
    <row r="47" spans="1:6" s="669" customFormat="1" ht="28.8">
      <c r="A47" s="733"/>
      <c r="B47" s="732" t="s">
        <v>559</v>
      </c>
      <c r="C47" s="733"/>
      <c r="D47" s="746"/>
      <c r="E47" s="723"/>
      <c r="F47" s="763"/>
    </row>
    <row r="48" spans="1:6" s="669" customFormat="1">
      <c r="A48" s="733" t="s">
        <v>1144</v>
      </c>
      <c r="B48" s="732" t="s">
        <v>560</v>
      </c>
      <c r="C48" s="733" t="s">
        <v>5</v>
      </c>
      <c r="D48" s="746">
        <v>2</v>
      </c>
      <c r="E48" s="723"/>
      <c r="F48" s="763">
        <f>D48*E48</f>
        <v>0</v>
      </c>
    </row>
    <row r="49" spans="1:6" s="669" customFormat="1">
      <c r="A49" s="733"/>
      <c r="B49" s="732"/>
      <c r="C49" s="733"/>
      <c r="D49" s="746"/>
      <c r="E49" s="723"/>
      <c r="F49" s="763"/>
    </row>
    <row r="50" spans="1:6" s="669" customFormat="1" ht="28.8">
      <c r="A50" s="733"/>
      <c r="B50" s="732" t="s">
        <v>678</v>
      </c>
      <c r="D50" s="714"/>
      <c r="E50" s="747"/>
      <c r="F50" s="715"/>
    </row>
    <row r="51" spans="1:6" s="669" customFormat="1" ht="28.8">
      <c r="A51" s="733"/>
      <c r="B51" s="732" t="s">
        <v>679</v>
      </c>
      <c r="C51" s="733"/>
      <c r="D51" s="746"/>
      <c r="E51" s="723"/>
      <c r="F51" s="763"/>
    </row>
    <row r="52" spans="1:6" s="669" customFormat="1">
      <c r="A52" s="733" t="s">
        <v>1145</v>
      </c>
      <c r="B52" s="732" t="s">
        <v>680</v>
      </c>
      <c r="C52" s="733" t="s">
        <v>26</v>
      </c>
      <c r="D52" s="746">
        <v>1</v>
      </c>
      <c r="E52" s="723"/>
      <c r="F52" s="763">
        <f>D52*E52</f>
        <v>0</v>
      </c>
    </row>
    <row r="53" spans="1:6" s="669" customFormat="1">
      <c r="A53" s="733"/>
      <c r="B53" s="758"/>
      <c r="C53" s="733"/>
      <c r="D53" s="714"/>
      <c r="E53" s="723"/>
      <c r="F53" s="715">
        <f>D53*E53</f>
        <v>0</v>
      </c>
    </row>
    <row r="54" spans="1:6" s="721" customFormat="1">
      <c r="A54" s="716"/>
      <c r="B54" s="742" t="s">
        <v>1437</v>
      </c>
      <c r="C54" s="716"/>
      <c r="D54" s="718"/>
      <c r="E54" s="719"/>
      <c r="F54" s="720">
        <f>SUM(F32:F53)</f>
        <v>0</v>
      </c>
    </row>
    <row r="55" spans="1:6" s="669" customFormat="1">
      <c r="A55" s="733"/>
      <c r="B55" s="758"/>
      <c r="C55" s="733"/>
      <c r="D55" s="714"/>
      <c r="E55" s="723"/>
      <c r="F55" s="715">
        <f>D55*E55</f>
        <v>0</v>
      </c>
    </row>
    <row r="56" spans="1:6" s="721" customFormat="1">
      <c r="A56" s="716"/>
      <c r="B56" s="742" t="s">
        <v>390</v>
      </c>
      <c r="C56" s="717" t="s">
        <v>391</v>
      </c>
      <c r="D56" s="718"/>
      <c r="E56" s="719"/>
      <c r="F56" s="720">
        <f>SUM(F32:F55)</f>
        <v>0</v>
      </c>
    </row>
    <row r="57" spans="1:6" s="721" customFormat="1">
      <c r="A57" s="716"/>
      <c r="B57" s="742"/>
      <c r="C57" s="717"/>
      <c r="D57" s="718"/>
      <c r="E57" s="719"/>
      <c r="F57" s="720"/>
    </row>
    <row r="58" spans="1:6" s="679" customFormat="1">
      <c r="A58" s="690"/>
      <c r="B58" s="674" t="s">
        <v>63</v>
      </c>
      <c r="C58" s="686"/>
      <c r="D58" s="686"/>
      <c r="E58" s="687"/>
      <c r="F58" s="688"/>
    </row>
    <row r="59" spans="1:6" s="679" customFormat="1">
      <c r="B59" s="691"/>
      <c r="C59" s="686"/>
      <c r="D59" s="686"/>
      <c r="E59" s="687"/>
      <c r="F59" s="688"/>
    </row>
    <row r="60" spans="1:6" s="679" customFormat="1">
      <c r="A60" s="690"/>
      <c r="B60" s="674" t="s">
        <v>1438</v>
      </c>
      <c r="C60" s="686"/>
      <c r="D60" s="686"/>
      <c r="E60" s="687"/>
      <c r="F60" s="688"/>
    </row>
    <row r="61" spans="1:6" s="679" customFormat="1">
      <c r="A61" s="690"/>
      <c r="B61" s="691"/>
      <c r="C61" s="686"/>
      <c r="D61" s="686"/>
      <c r="E61" s="687"/>
      <c r="F61" s="688"/>
    </row>
    <row r="62" spans="1:6" s="679" customFormat="1">
      <c r="A62" s="690"/>
      <c r="B62" s="674" t="s">
        <v>1439</v>
      </c>
      <c r="C62" s="686"/>
      <c r="D62" s="686"/>
      <c r="E62" s="687"/>
      <c r="F62" s="688"/>
    </row>
    <row r="63" spans="1:6" s="698" customFormat="1">
      <c r="A63" s="695"/>
      <c r="B63" s="689"/>
      <c r="C63" s="704"/>
      <c r="D63" s="696"/>
      <c r="E63" s="697"/>
      <c r="F63" s="694"/>
    </row>
    <row r="64" spans="1:6" s="698" customFormat="1">
      <c r="A64" s="705"/>
      <c r="B64" s="706" t="s">
        <v>1440</v>
      </c>
      <c r="C64" s="707"/>
      <c r="D64" s="708"/>
      <c r="E64" s="709"/>
      <c r="F64" s="710"/>
    </row>
    <row r="65" spans="1:6" s="679" customFormat="1">
      <c r="A65" s="690"/>
      <c r="B65" s="691"/>
      <c r="C65" s="685"/>
      <c r="D65" s="686"/>
      <c r="E65" s="687"/>
      <c r="F65" s="688"/>
    </row>
    <row r="66" spans="1:6" s="679" customFormat="1">
      <c r="A66" s="690"/>
      <c r="B66" s="674" t="s">
        <v>1441</v>
      </c>
      <c r="C66" s="685"/>
      <c r="D66" s="686"/>
      <c r="E66" s="687"/>
      <c r="F66" s="688"/>
    </row>
    <row r="67" spans="1:6" s="679" customFormat="1">
      <c r="A67" s="690"/>
      <c r="B67" s="674"/>
      <c r="C67" s="685"/>
      <c r="D67" s="686"/>
      <c r="E67" s="687"/>
      <c r="F67" s="688"/>
    </row>
    <row r="68" spans="1:6" s="679" customFormat="1">
      <c r="A68" s="690"/>
      <c r="B68" s="674"/>
      <c r="C68" s="685"/>
      <c r="D68" s="686"/>
      <c r="E68" s="687"/>
      <c r="F68" s="688"/>
    </row>
    <row r="69" spans="1:6" s="679" customFormat="1">
      <c r="A69" s="690"/>
      <c r="B69" s="691"/>
      <c r="C69" s="685"/>
      <c r="D69" s="686"/>
      <c r="E69" s="687"/>
      <c r="F69" s="688"/>
    </row>
    <row r="70" spans="1:6" s="669" customFormat="1">
      <c r="A70" s="733"/>
      <c r="B70" s="713" t="s">
        <v>468</v>
      </c>
      <c r="C70" s="777"/>
      <c r="D70" s="743"/>
      <c r="E70" s="744"/>
      <c r="F70" s="74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0"/>
  <sheetViews>
    <sheetView view="pageBreakPreview" topLeftCell="A541" zoomScale="122" zoomScaleNormal="111" zoomScaleSheetLayoutView="122" workbookViewId="0">
      <selection activeCell="G262" sqref="G262"/>
    </sheetView>
  </sheetViews>
  <sheetFormatPr defaultColWidth="9.109375" defaultRowHeight="14.4"/>
  <cols>
    <col min="1" max="1" width="5.33203125" style="34" bestFit="1" customWidth="1"/>
    <col min="2" max="2" width="49.33203125" style="93" customWidth="1"/>
    <col min="3" max="3" width="5.44140625" style="34" bestFit="1" customWidth="1"/>
    <col min="4" max="4" width="10" style="33" bestFit="1" customWidth="1"/>
    <col min="5" max="5" width="10.6640625" style="49" customWidth="1"/>
    <col min="6" max="6" width="11.44140625" style="50" bestFit="1" customWidth="1"/>
    <col min="7" max="16384" width="9.109375" style="33"/>
  </cols>
  <sheetData>
    <row r="1" spans="1:6" ht="42" customHeight="1">
      <c r="A1" s="30" t="s">
        <v>0</v>
      </c>
      <c r="B1" s="95" t="s">
        <v>1</v>
      </c>
      <c r="C1" s="30" t="s">
        <v>2</v>
      </c>
      <c r="D1" s="31" t="s">
        <v>665</v>
      </c>
      <c r="E1" s="31" t="s">
        <v>666</v>
      </c>
      <c r="F1" s="32" t="s">
        <v>625</v>
      </c>
    </row>
    <row r="2" spans="1:6">
      <c r="B2" s="96"/>
      <c r="C2" s="35"/>
      <c r="D2" s="36"/>
      <c r="E2" s="37"/>
      <c r="F2" s="38"/>
    </row>
    <row r="3" spans="1:6">
      <c r="B3" s="97" t="s">
        <v>618</v>
      </c>
      <c r="C3" s="35"/>
      <c r="D3" s="36"/>
      <c r="E3" s="37"/>
      <c r="F3" s="38"/>
    </row>
    <row r="4" spans="1:6">
      <c r="B4" s="97" t="s">
        <v>619</v>
      </c>
      <c r="C4" s="39"/>
      <c r="D4" s="36"/>
      <c r="E4" s="40"/>
      <c r="F4" s="38"/>
    </row>
    <row r="5" spans="1:6">
      <c r="B5" s="97" t="s">
        <v>620</v>
      </c>
      <c r="C5" s="39"/>
      <c r="D5" s="36"/>
      <c r="E5" s="40"/>
      <c r="F5" s="38"/>
    </row>
    <row r="6" spans="1:6">
      <c r="B6" s="98"/>
      <c r="C6" s="39"/>
      <c r="D6" s="36"/>
      <c r="E6" s="40"/>
      <c r="F6" s="38"/>
    </row>
    <row r="7" spans="1:6">
      <c r="A7" s="41"/>
      <c r="B7" s="97" t="s">
        <v>667</v>
      </c>
      <c r="C7" s="42"/>
      <c r="D7" s="36"/>
      <c r="E7" s="42"/>
      <c r="F7" s="38"/>
    </row>
    <row r="8" spans="1:6">
      <c r="A8" s="41"/>
      <c r="B8" s="99"/>
      <c r="C8" s="42"/>
      <c r="D8" s="36"/>
      <c r="E8" s="42"/>
      <c r="F8" s="38"/>
    </row>
    <row r="9" spans="1:6">
      <c r="A9" s="41"/>
      <c r="B9" s="97" t="s">
        <v>386</v>
      </c>
      <c r="C9" s="42"/>
      <c r="D9" s="36"/>
      <c r="E9" s="42"/>
      <c r="F9" s="38"/>
    </row>
    <row r="10" spans="1:6">
      <c r="A10" s="41"/>
      <c r="B10" s="97"/>
      <c r="C10" s="42"/>
      <c r="D10" s="36"/>
      <c r="E10" s="42"/>
      <c r="F10" s="38"/>
    </row>
    <row r="11" spans="1:6">
      <c r="A11" s="41"/>
      <c r="B11" s="97"/>
      <c r="C11" s="42"/>
      <c r="D11" s="36"/>
      <c r="E11" s="42"/>
      <c r="F11" s="38"/>
    </row>
    <row r="12" spans="1:6" ht="16.2">
      <c r="A12" s="43" t="s">
        <v>14</v>
      </c>
      <c r="B12" s="100" t="s">
        <v>387</v>
      </c>
      <c r="C12" s="44" t="s">
        <v>668</v>
      </c>
      <c r="D12" s="45">
        <v>1590</v>
      </c>
      <c r="E12" s="42">
        <v>3</v>
      </c>
      <c r="F12" s="38">
        <f t="shared" ref="F12:F18" si="0">D12*E12</f>
        <v>4770</v>
      </c>
    </row>
    <row r="13" spans="1:6">
      <c r="A13" s="43" t="s">
        <v>36</v>
      </c>
      <c r="B13" s="100" t="s">
        <v>388</v>
      </c>
      <c r="C13" s="42"/>
      <c r="D13" s="36"/>
      <c r="E13" s="42"/>
      <c r="F13" s="38">
        <f t="shared" si="0"/>
        <v>0</v>
      </c>
    </row>
    <row r="14" spans="1:6">
      <c r="A14" s="43"/>
      <c r="B14" s="97"/>
      <c r="C14" s="42"/>
      <c r="D14" s="36"/>
      <c r="E14" s="42"/>
      <c r="F14" s="38">
        <f t="shared" si="0"/>
        <v>0</v>
      </c>
    </row>
    <row r="15" spans="1:6" ht="28.8">
      <c r="A15" s="43" t="s">
        <v>3</v>
      </c>
      <c r="B15" s="100" t="s">
        <v>23</v>
      </c>
      <c r="C15" s="42"/>
      <c r="D15" s="36"/>
      <c r="E15" s="42"/>
      <c r="F15" s="38">
        <f t="shared" si="0"/>
        <v>0</v>
      </c>
    </row>
    <row r="16" spans="1:6" ht="28.8">
      <c r="A16" s="43"/>
      <c r="B16" s="100" t="s">
        <v>24</v>
      </c>
      <c r="C16" s="42"/>
      <c r="D16" s="36"/>
      <c r="E16" s="42"/>
      <c r="F16" s="38">
        <f t="shared" si="0"/>
        <v>0</v>
      </c>
    </row>
    <row r="17" spans="1:6">
      <c r="A17" s="43"/>
      <c r="B17" s="100" t="s">
        <v>25</v>
      </c>
      <c r="C17" s="42" t="s">
        <v>389</v>
      </c>
      <c r="D17" s="36">
        <v>1</v>
      </c>
      <c r="E17" s="42">
        <v>300</v>
      </c>
      <c r="F17" s="38">
        <f t="shared" si="0"/>
        <v>300</v>
      </c>
    </row>
    <row r="18" spans="1:6">
      <c r="A18" s="43"/>
      <c r="B18" s="100"/>
      <c r="C18" s="42"/>
      <c r="D18" s="36"/>
      <c r="E18" s="42"/>
      <c r="F18" s="38">
        <f t="shared" si="0"/>
        <v>0</v>
      </c>
    </row>
    <row r="19" spans="1:6">
      <c r="A19" s="43"/>
      <c r="B19" s="99" t="s">
        <v>390</v>
      </c>
      <c r="C19" s="46" t="s">
        <v>391</v>
      </c>
      <c r="D19" s="47"/>
      <c r="E19" s="47"/>
      <c r="F19" s="47">
        <f>SUM(F12:F18)</f>
        <v>5070</v>
      </c>
    </row>
    <row r="20" spans="1:6">
      <c r="A20" s="43"/>
      <c r="B20" s="99"/>
      <c r="C20" s="42"/>
      <c r="D20" s="36"/>
      <c r="E20" s="42"/>
      <c r="F20" s="38">
        <f t="shared" ref="F20:F54" si="1">D20*E20</f>
        <v>0</v>
      </c>
    </row>
    <row r="21" spans="1:6">
      <c r="A21" s="43"/>
      <c r="B21" s="99"/>
      <c r="C21" s="42"/>
      <c r="D21" s="36"/>
      <c r="E21" s="42"/>
      <c r="F21" s="38">
        <f t="shared" si="1"/>
        <v>0</v>
      </c>
    </row>
    <row r="22" spans="1:6">
      <c r="A22" s="43"/>
      <c r="B22" s="99"/>
      <c r="C22" s="42"/>
      <c r="D22" s="36"/>
      <c r="E22" s="42"/>
      <c r="F22" s="38">
        <f t="shared" si="1"/>
        <v>0</v>
      </c>
    </row>
    <row r="23" spans="1:6">
      <c r="A23" s="43"/>
      <c r="B23" s="99"/>
      <c r="C23" s="42"/>
      <c r="D23" s="36"/>
      <c r="E23" s="42"/>
      <c r="F23" s="38">
        <f t="shared" si="1"/>
        <v>0</v>
      </c>
    </row>
    <row r="24" spans="1:6">
      <c r="A24" s="43"/>
      <c r="B24" s="99"/>
      <c r="C24" s="42"/>
      <c r="D24" s="36"/>
      <c r="E24" s="42"/>
      <c r="F24" s="38">
        <f t="shared" si="1"/>
        <v>0</v>
      </c>
    </row>
    <row r="25" spans="1:6">
      <c r="A25" s="43"/>
      <c r="B25" s="97" t="str">
        <f>B4</f>
        <v>PROPOSED ……………………………………....</v>
      </c>
      <c r="C25" s="42"/>
      <c r="D25" s="36"/>
      <c r="E25" s="42"/>
      <c r="F25" s="38">
        <f t="shared" si="1"/>
        <v>0</v>
      </c>
    </row>
    <row r="26" spans="1:6">
      <c r="A26" s="43"/>
      <c r="B26" s="97" t="str">
        <f>B5</f>
        <v>…….………………………………….. DISTRICT</v>
      </c>
      <c r="C26" s="42"/>
      <c r="D26" s="36"/>
      <c r="E26" s="42"/>
      <c r="F26" s="38">
        <f t="shared" si="1"/>
        <v>0</v>
      </c>
    </row>
    <row r="27" spans="1:6">
      <c r="A27" s="43"/>
      <c r="B27" s="99"/>
      <c r="C27" s="42"/>
      <c r="D27" s="36"/>
      <c r="E27" s="42"/>
      <c r="F27" s="38">
        <f t="shared" si="1"/>
        <v>0</v>
      </c>
    </row>
    <row r="28" spans="1:6">
      <c r="A28" s="43"/>
      <c r="B28" s="97" t="str">
        <f>B7</f>
        <v>SECTION 2: MAIN BLOCK</v>
      </c>
      <c r="C28" s="42"/>
      <c r="D28" s="36"/>
      <c r="E28" s="42"/>
      <c r="F28" s="38">
        <f t="shared" si="1"/>
        <v>0</v>
      </c>
    </row>
    <row r="29" spans="1:6">
      <c r="A29" s="43"/>
      <c r="B29" s="99"/>
      <c r="C29" s="42"/>
      <c r="D29" s="36"/>
      <c r="E29" s="42"/>
      <c r="F29" s="38">
        <f t="shared" si="1"/>
        <v>0</v>
      </c>
    </row>
    <row r="30" spans="1:6">
      <c r="A30" s="43"/>
      <c r="B30" s="99"/>
      <c r="C30" s="42"/>
      <c r="D30" s="36"/>
      <c r="E30" s="42"/>
      <c r="F30" s="38">
        <f t="shared" si="1"/>
        <v>0</v>
      </c>
    </row>
    <row r="31" spans="1:6">
      <c r="A31" s="43"/>
      <c r="B31" s="97" t="s">
        <v>392</v>
      </c>
      <c r="C31" s="42"/>
      <c r="D31" s="36"/>
      <c r="E31" s="42"/>
      <c r="F31" s="38">
        <f t="shared" si="1"/>
        <v>0</v>
      </c>
    </row>
    <row r="32" spans="1:6">
      <c r="A32" s="43"/>
      <c r="B32" s="97"/>
      <c r="C32" s="42"/>
      <c r="D32" s="36"/>
      <c r="E32" s="42"/>
      <c r="F32" s="38">
        <f t="shared" si="1"/>
        <v>0</v>
      </c>
    </row>
    <row r="33" spans="1:6">
      <c r="A33" s="43"/>
      <c r="B33" s="97"/>
      <c r="C33" s="42"/>
      <c r="D33" s="36"/>
      <c r="E33" s="42"/>
      <c r="F33" s="38">
        <f t="shared" si="1"/>
        <v>0</v>
      </c>
    </row>
    <row r="34" spans="1:6">
      <c r="A34" s="43"/>
      <c r="B34" s="97"/>
      <c r="C34" s="42"/>
      <c r="D34" s="36"/>
      <c r="E34" s="42"/>
      <c r="F34" s="38">
        <f t="shared" si="1"/>
        <v>0</v>
      </c>
    </row>
    <row r="35" spans="1:6">
      <c r="A35" s="43"/>
      <c r="B35" s="101" t="s">
        <v>27</v>
      </c>
      <c r="C35" s="42"/>
      <c r="D35" s="36"/>
      <c r="E35" s="42"/>
      <c r="F35" s="38">
        <f t="shared" si="1"/>
        <v>0</v>
      </c>
    </row>
    <row r="36" spans="1:6">
      <c r="A36" s="43"/>
      <c r="B36" s="101" t="s">
        <v>28</v>
      </c>
      <c r="C36" s="42"/>
      <c r="D36" s="36"/>
      <c r="E36" s="42"/>
      <c r="F36" s="38">
        <f t="shared" si="1"/>
        <v>0</v>
      </c>
    </row>
    <row r="37" spans="1:6">
      <c r="A37" s="43"/>
      <c r="B37" s="101"/>
      <c r="C37" s="42"/>
      <c r="D37" s="36"/>
      <c r="E37" s="42"/>
      <c r="F37" s="38">
        <f t="shared" si="1"/>
        <v>0</v>
      </c>
    </row>
    <row r="38" spans="1:6" ht="16.2">
      <c r="A38" s="43" t="s">
        <v>14</v>
      </c>
      <c r="B38" s="100" t="s">
        <v>393</v>
      </c>
      <c r="C38" s="44" t="s">
        <v>668</v>
      </c>
      <c r="D38" s="36">
        <v>1425</v>
      </c>
      <c r="E38" s="42">
        <v>3</v>
      </c>
      <c r="F38" s="38">
        <f t="shared" si="1"/>
        <v>4275</v>
      </c>
    </row>
    <row r="39" spans="1:6">
      <c r="A39" s="43"/>
      <c r="B39" s="101"/>
      <c r="C39" s="42"/>
      <c r="D39" s="36"/>
      <c r="E39" s="42"/>
      <c r="F39" s="38">
        <f t="shared" si="1"/>
        <v>0</v>
      </c>
    </row>
    <row r="40" spans="1:6">
      <c r="A40" s="43"/>
      <c r="B40" s="102"/>
      <c r="C40" s="42"/>
      <c r="D40" s="36"/>
      <c r="E40" s="42"/>
      <c r="F40" s="38">
        <f t="shared" si="1"/>
        <v>0</v>
      </c>
    </row>
    <row r="41" spans="1:6">
      <c r="A41" s="43" t="s">
        <v>3</v>
      </c>
      <c r="B41" s="100" t="s">
        <v>481</v>
      </c>
      <c r="C41" s="42"/>
      <c r="D41" s="36"/>
      <c r="E41" s="42"/>
      <c r="F41" s="38">
        <f t="shared" si="1"/>
        <v>0</v>
      </c>
    </row>
    <row r="42" spans="1:6" ht="16.2">
      <c r="A42" s="43"/>
      <c r="B42" s="100" t="s">
        <v>394</v>
      </c>
      <c r="C42" s="44" t="s">
        <v>669</v>
      </c>
      <c r="D42" s="36">
        <f>433*0.6*1.5</f>
        <v>389.70000000000005</v>
      </c>
      <c r="E42" s="42">
        <v>10</v>
      </c>
      <c r="F42" s="38">
        <f t="shared" si="1"/>
        <v>3897.0000000000005</v>
      </c>
    </row>
    <row r="43" spans="1:6">
      <c r="A43" s="43"/>
      <c r="B43" s="100"/>
      <c r="C43" s="42"/>
      <c r="D43" s="36"/>
      <c r="E43" s="42"/>
      <c r="F43" s="38">
        <f t="shared" si="1"/>
        <v>0</v>
      </c>
    </row>
    <row r="44" spans="1:6">
      <c r="A44" s="43"/>
      <c r="B44" s="101" t="s">
        <v>470</v>
      </c>
      <c r="C44" s="42"/>
      <c r="D44" s="36"/>
      <c r="E44" s="42"/>
      <c r="F44" s="38">
        <f t="shared" si="1"/>
        <v>0</v>
      </c>
    </row>
    <row r="45" spans="1:6" ht="16.2">
      <c r="A45" s="43"/>
      <c r="B45" s="100" t="s">
        <v>469</v>
      </c>
      <c r="C45" s="44" t="s">
        <v>669</v>
      </c>
      <c r="D45" s="48">
        <f>0.8*0.8*1.5*70</f>
        <v>67.200000000000017</v>
      </c>
      <c r="E45" s="42">
        <v>10</v>
      </c>
      <c r="F45" s="38">
        <f t="shared" si="1"/>
        <v>672.00000000000023</v>
      </c>
    </row>
    <row r="46" spans="1:6">
      <c r="A46" s="43"/>
      <c r="B46" s="100"/>
      <c r="C46" s="42"/>
      <c r="D46" s="36"/>
      <c r="E46" s="42"/>
      <c r="F46" s="38">
        <f t="shared" si="1"/>
        <v>0</v>
      </c>
    </row>
    <row r="47" spans="1:6">
      <c r="A47" s="43"/>
      <c r="B47" s="101" t="s">
        <v>395</v>
      </c>
      <c r="C47" s="42"/>
      <c r="D47" s="36"/>
      <c r="E47" s="42"/>
      <c r="F47" s="38">
        <f t="shared" si="1"/>
        <v>0</v>
      </c>
    </row>
    <row r="48" spans="1:6">
      <c r="A48" s="43"/>
      <c r="B48" s="101"/>
      <c r="C48" s="42"/>
      <c r="D48" s="36"/>
      <c r="E48" s="42"/>
      <c r="F48" s="38">
        <f t="shared" si="1"/>
        <v>0</v>
      </c>
    </row>
    <row r="49" spans="1:6" ht="28.8">
      <c r="A49" s="43" t="s">
        <v>6</v>
      </c>
      <c r="B49" s="100" t="s">
        <v>396</v>
      </c>
      <c r="C49" s="42"/>
      <c r="D49" s="36"/>
      <c r="E49" s="42"/>
      <c r="F49" s="38">
        <f t="shared" si="1"/>
        <v>0</v>
      </c>
    </row>
    <row r="50" spans="1:6">
      <c r="A50" s="43"/>
      <c r="B50" s="100" t="s">
        <v>397</v>
      </c>
      <c r="C50" s="42" t="s">
        <v>26</v>
      </c>
      <c r="D50" s="36">
        <v>500</v>
      </c>
      <c r="E50" s="42">
        <v>1</v>
      </c>
      <c r="F50" s="38">
        <f t="shared" si="1"/>
        <v>500</v>
      </c>
    </row>
    <row r="51" spans="1:6">
      <c r="A51" s="43"/>
      <c r="B51" s="100"/>
      <c r="C51" s="42"/>
      <c r="D51" s="36"/>
      <c r="E51" s="42"/>
      <c r="F51" s="38">
        <f t="shared" si="1"/>
        <v>0</v>
      </c>
    </row>
    <row r="52" spans="1:6">
      <c r="A52" s="43"/>
      <c r="B52" s="101" t="s">
        <v>29</v>
      </c>
      <c r="C52" s="42"/>
      <c r="D52" s="36"/>
      <c r="E52" s="42"/>
      <c r="F52" s="38">
        <f t="shared" si="1"/>
        <v>0</v>
      </c>
    </row>
    <row r="53" spans="1:6">
      <c r="A53" s="43"/>
      <c r="B53" s="100"/>
      <c r="C53" s="42"/>
      <c r="D53" s="36"/>
      <c r="E53" s="42"/>
      <c r="F53" s="38">
        <f t="shared" si="1"/>
        <v>0</v>
      </c>
    </row>
    <row r="54" spans="1:6" ht="16.2">
      <c r="A54" s="43" t="s">
        <v>7</v>
      </c>
      <c r="B54" s="100" t="s">
        <v>30</v>
      </c>
      <c r="C54" s="44" t="s">
        <v>669</v>
      </c>
      <c r="D54" s="36">
        <f>0.3*(D42+D45)</f>
        <v>137.07000000000002</v>
      </c>
      <c r="E54" s="42">
        <v>7</v>
      </c>
      <c r="F54" s="38">
        <f t="shared" si="1"/>
        <v>959.49000000000012</v>
      </c>
    </row>
    <row r="55" spans="1:6">
      <c r="A55" s="43"/>
      <c r="B55" s="103"/>
    </row>
    <row r="56" spans="1:6">
      <c r="A56" s="43" t="s">
        <v>8</v>
      </c>
      <c r="B56" s="100" t="s">
        <v>398</v>
      </c>
      <c r="C56" s="42"/>
      <c r="D56" s="36"/>
      <c r="E56" s="42"/>
      <c r="F56" s="38">
        <f t="shared" ref="F56:F89" si="2">D56*E56</f>
        <v>0</v>
      </c>
    </row>
    <row r="57" spans="1:6">
      <c r="A57" s="43"/>
      <c r="B57" s="100" t="s">
        <v>399</v>
      </c>
      <c r="C57" s="42"/>
      <c r="D57" s="36"/>
      <c r="E57" s="42"/>
      <c r="F57" s="38">
        <f t="shared" si="2"/>
        <v>0</v>
      </c>
    </row>
    <row r="58" spans="1:6" ht="16.2">
      <c r="A58" s="43"/>
      <c r="B58" s="100" t="s">
        <v>400</v>
      </c>
      <c r="C58" s="44" t="s">
        <v>669</v>
      </c>
      <c r="D58" s="36">
        <f>D42+D45-D54</f>
        <v>319.83000000000004</v>
      </c>
      <c r="E58" s="51">
        <v>50</v>
      </c>
      <c r="F58" s="38">
        <f t="shared" si="2"/>
        <v>15991.500000000002</v>
      </c>
    </row>
    <row r="59" spans="1:6">
      <c r="A59" s="43"/>
      <c r="B59" s="100"/>
      <c r="C59" s="42"/>
      <c r="D59" s="36"/>
      <c r="E59" s="42"/>
      <c r="F59" s="38">
        <f t="shared" si="2"/>
        <v>0</v>
      </c>
    </row>
    <row r="60" spans="1:6">
      <c r="A60" s="43"/>
      <c r="B60" s="101" t="s">
        <v>32</v>
      </c>
      <c r="C60" s="42"/>
      <c r="D60" s="36"/>
      <c r="E60" s="42"/>
      <c r="F60" s="38">
        <f t="shared" si="2"/>
        <v>0</v>
      </c>
    </row>
    <row r="61" spans="1:6">
      <c r="A61" s="43"/>
      <c r="B61" s="102"/>
      <c r="C61" s="42"/>
      <c r="D61" s="36"/>
      <c r="E61" s="42"/>
      <c r="F61" s="38">
        <f t="shared" si="2"/>
        <v>0</v>
      </c>
    </row>
    <row r="62" spans="1:6">
      <c r="A62" s="43" t="s">
        <v>10</v>
      </c>
      <c r="B62" s="100" t="s">
        <v>33</v>
      </c>
      <c r="C62" s="42"/>
      <c r="D62" s="36"/>
      <c r="E62" s="42"/>
      <c r="F62" s="38">
        <f t="shared" si="2"/>
        <v>0</v>
      </c>
    </row>
    <row r="63" spans="1:6" ht="16.2">
      <c r="A63" s="43"/>
      <c r="B63" s="100" t="s">
        <v>34</v>
      </c>
      <c r="C63" s="44" t="s">
        <v>668</v>
      </c>
      <c r="D63" s="36">
        <f>D38</f>
        <v>1425</v>
      </c>
      <c r="E63" s="42">
        <v>4</v>
      </c>
      <c r="F63" s="38">
        <f t="shared" si="2"/>
        <v>5700</v>
      </c>
    </row>
    <row r="64" spans="1:6">
      <c r="A64" s="43"/>
      <c r="B64" s="100"/>
      <c r="C64" s="42"/>
      <c r="D64" s="36"/>
      <c r="E64" s="42"/>
      <c r="F64" s="38">
        <f t="shared" si="2"/>
        <v>0</v>
      </c>
    </row>
    <row r="65" spans="1:6" ht="28.8">
      <c r="A65" s="43" t="s">
        <v>15</v>
      </c>
      <c r="B65" s="100" t="s">
        <v>401</v>
      </c>
      <c r="C65" s="44" t="s">
        <v>668</v>
      </c>
      <c r="D65" s="36">
        <f>D38</f>
        <v>1425</v>
      </c>
      <c r="E65" s="42">
        <v>3</v>
      </c>
      <c r="F65" s="38">
        <f t="shared" si="2"/>
        <v>4275</v>
      </c>
    </row>
    <row r="66" spans="1:6">
      <c r="A66" s="43"/>
      <c r="B66" s="100" t="s">
        <v>402</v>
      </c>
      <c r="C66" s="42"/>
      <c r="D66" s="36"/>
      <c r="E66" s="42"/>
      <c r="F66" s="38">
        <f t="shared" si="2"/>
        <v>0</v>
      </c>
    </row>
    <row r="67" spans="1:6">
      <c r="A67" s="43"/>
      <c r="B67" s="100"/>
      <c r="C67" s="42"/>
      <c r="D67" s="36"/>
      <c r="E67" s="42"/>
      <c r="F67" s="38">
        <f t="shared" si="2"/>
        <v>0</v>
      </c>
    </row>
    <row r="68" spans="1:6">
      <c r="A68" s="43"/>
      <c r="B68" s="101" t="s">
        <v>37</v>
      </c>
      <c r="C68" s="42"/>
      <c r="D68" s="36"/>
      <c r="E68" s="42"/>
      <c r="F68" s="38">
        <f t="shared" si="2"/>
        <v>0</v>
      </c>
    </row>
    <row r="69" spans="1:6">
      <c r="A69" s="43"/>
      <c r="B69" s="102"/>
      <c r="C69" s="42"/>
      <c r="D69" s="36"/>
      <c r="E69" s="42"/>
      <c r="F69" s="38">
        <f t="shared" si="2"/>
        <v>0</v>
      </c>
    </row>
    <row r="70" spans="1:6">
      <c r="A70" s="43" t="s">
        <v>9</v>
      </c>
      <c r="B70" s="100" t="s">
        <v>38</v>
      </c>
      <c r="C70" s="42"/>
      <c r="D70" s="36"/>
      <c r="E70" s="42"/>
      <c r="F70" s="38">
        <f t="shared" si="2"/>
        <v>0</v>
      </c>
    </row>
    <row r="71" spans="1:6">
      <c r="A71" s="43"/>
      <c r="B71" s="100" t="s">
        <v>39</v>
      </c>
      <c r="C71" s="42"/>
      <c r="D71" s="36"/>
      <c r="E71" s="42"/>
      <c r="F71" s="38">
        <f t="shared" si="2"/>
        <v>0</v>
      </c>
    </row>
    <row r="72" spans="1:6" ht="16.2">
      <c r="A72" s="43"/>
      <c r="B72" s="100" t="s">
        <v>403</v>
      </c>
      <c r="C72" s="44" t="s">
        <v>668</v>
      </c>
      <c r="D72" s="36">
        <f>D65</f>
        <v>1425</v>
      </c>
      <c r="E72" s="42">
        <v>3</v>
      </c>
      <c r="F72" s="38">
        <f t="shared" si="2"/>
        <v>4275</v>
      </c>
    </row>
    <row r="73" spans="1:6">
      <c r="A73" s="43"/>
      <c r="B73" s="100"/>
      <c r="C73" s="42"/>
      <c r="D73" s="36"/>
      <c r="E73" s="42"/>
      <c r="F73" s="38">
        <f t="shared" si="2"/>
        <v>0</v>
      </c>
    </row>
    <row r="74" spans="1:6">
      <c r="A74" s="43"/>
      <c r="B74" s="101" t="s">
        <v>40</v>
      </c>
      <c r="C74" s="42"/>
      <c r="D74" s="36"/>
      <c r="E74" s="42"/>
      <c r="F74" s="38">
        <f t="shared" si="2"/>
        <v>0</v>
      </c>
    </row>
    <row r="75" spans="1:6">
      <c r="A75" s="43"/>
      <c r="B75" s="100"/>
      <c r="C75" s="42"/>
      <c r="D75" s="36"/>
      <c r="E75" s="42"/>
      <c r="F75" s="38">
        <f t="shared" si="2"/>
        <v>0</v>
      </c>
    </row>
    <row r="76" spans="1:6">
      <c r="A76" s="43" t="s">
        <v>11</v>
      </c>
      <c r="B76" s="100" t="s">
        <v>41</v>
      </c>
      <c r="C76" s="42"/>
      <c r="D76" s="36"/>
      <c r="E76" s="42"/>
      <c r="F76" s="38">
        <f t="shared" si="2"/>
        <v>0</v>
      </c>
    </row>
    <row r="77" spans="1:6">
      <c r="A77" s="43"/>
      <c r="B77" s="100" t="s">
        <v>42</v>
      </c>
      <c r="C77" s="42"/>
      <c r="D77" s="36"/>
      <c r="E77" s="42"/>
      <c r="F77" s="38">
        <f t="shared" si="2"/>
        <v>0</v>
      </c>
    </row>
    <row r="78" spans="1:6">
      <c r="A78" s="43"/>
      <c r="B78" s="100" t="s">
        <v>43</v>
      </c>
      <c r="C78" s="42"/>
      <c r="D78" s="36"/>
      <c r="E78" s="42"/>
      <c r="F78" s="38">
        <f t="shared" si="2"/>
        <v>0</v>
      </c>
    </row>
    <row r="79" spans="1:6" ht="16.2">
      <c r="A79" s="43"/>
      <c r="B79" s="100" t="s">
        <v>44</v>
      </c>
      <c r="C79" s="44" t="s">
        <v>668</v>
      </c>
      <c r="D79" s="36">
        <f>D72</f>
        <v>1425</v>
      </c>
      <c r="E79" s="42">
        <v>2</v>
      </c>
      <c r="F79" s="38">
        <f t="shared" si="2"/>
        <v>2850</v>
      </c>
    </row>
    <row r="80" spans="1:6">
      <c r="A80" s="43"/>
      <c r="B80" s="100"/>
      <c r="C80" s="42"/>
      <c r="D80" s="36"/>
      <c r="E80" s="42"/>
      <c r="F80" s="38">
        <f t="shared" si="2"/>
        <v>0</v>
      </c>
    </row>
    <row r="81" spans="1:6">
      <c r="A81" s="43"/>
      <c r="B81" s="101" t="s">
        <v>422</v>
      </c>
      <c r="C81" s="42"/>
      <c r="D81" s="36"/>
      <c r="E81" s="42"/>
      <c r="F81" s="38">
        <f t="shared" si="2"/>
        <v>0</v>
      </c>
    </row>
    <row r="82" spans="1:6">
      <c r="A82" s="43"/>
      <c r="B82" s="101" t="s">
        <v>423</v>
      </c>
      <c r="C82" s="42"/>
      <c r="D82" s="36"/>
      <c r="E82" s="42"/>
      <c r="F82" s="38">
        <f t="shared" si="2"/>
        <v>0</v>
      </c>
    </row>
    <row r="83" spans="1:6">
      <c r="A83" s="43"/>
      <c r="B83" s="101" t="s">
        <v>424</v>
      </c>
      <c r="C83" s="42"/>
      <c r="D83" s="36"/>
      <c r="E83" s="42"/>
      <c r="F83" s="38">
        <f t="shared" si="2"/>
        <v>0</v>
      </c>
    </row>
    <row r="84" spans="1:6">
      <c r="A84" s="43"/>
      <c r="B84" s="100"/>
      <c r="C84" s="42"/>
      <c r="D84" s="36"/>
      <c r="E84" s="42"/>
      <c r="F84" s="38">
        <f t="shared" si="2"/>
        <v>0</v>
      </c>
    </row>
    <row r="85" spans="1:6">
      <c r="A85" s="43" t="s">
        <v>16</v>
      </c>
      <c r="B85" s="100" t="s">
        <v>49</v>
      </c>
      <c r="C85" s="42"/>
      <c r="D85" s="36"/>
      <c r="E85" s="42"/>
      <c r="F85" s="38">
        <f t="shared" si="2"/>
        <v>0</v>
      </c>
    </row>
    <row r="86" spans="1:6" ht="16.2">
      <c r="A86" s="43"/>
      <c r="B86" s="100" t="s">
        <v>50</v>
      </c>
      <c r="C86" s="44" t="s">
        <v>668</v>
      </c>
      <c r="D86" s="36">
        <f>D79</f>
        <v>1425</v>
      </c>
      <c r="E86" s="42">
        <v>4</v>
      </c>
      <c r="F86" s="38">
        <f t="shared" si="2"/>
        <v>5700</v>
      </c>
    </row>
    <row r="87" spans="1:6">
      <c r="A87" s="43"/>
      <c r="B87" s="100"/>
      <c r="C87" s="44"/>
      <c r="D87" s="36"/>
      <c r="E87" s="42"/>
      <c r="F87" s="38">
        <f t="shared" si="2"/>
        <v>0</v>
      </c>
    </row>
    <row r="88" spans="1:6">
      <c r="A88" s="43"/>
      <c r="B88" s="100"/>
      <c r="C88" s="42"/>
      <c r="D88" s="36"/>
      <c r="E88" s="42"/>
      <c r="F88" s="38">
        <f t="shared" si="2"/>
        <v>0</v>
      </c>
    </row>
    <row r="89" spans="1:6">
      <c r="A89" s="43"/>
      <c r="B89" s="100"/>
      <c r="C89" s="42"/>
      <c r="D89" s="36"/>
      <c r="E89" s="42"/>
      <c r="F89" s="38">
        <f t="shared" si="2"/>
        <v>0</v>
      </c>
    </row>
    <row r="90" spans="1:6">
      <c r="A90" s="43"/>
      <c r="B90" s="99" t="s">
        <v>390</v>
      </c>
      <c r="C90" s="46" t="s">
        <v>391</v>
      </c>
      <c r="D90" s="47"/>
      <c r="E90" s="47"/>
      <c r="F90" s="47">
        <f>SUM(F38:F89)</f>
        <v>49094.990000000005</v>
      </c>
    </row>
    <row r="91" spans="1:6">
      <c r="A91" s="43"/>
      <c r="B91" s="99"/>
      <c r="C91" s="46"/>
      <c r="D91" s="36"/>
      <c r="E91" s="42"/>
      <c r="F91" s="38">
        <f t="shared" ref="F91:F122" si="3">D91*E91</f>
        <v>0</v>
      </c>
    </row>
    <row r="92" spans="1:6">
      <c r="A92" s="52"/>
      <c r="B92" s="100"/>
      <c r="C92" s="42"/>
      <c r="D92" s="36"/>
      <c r="E92" s="42"/>
      <c r="F92" s="38">
        <f t="shared" si="3"/>
        <v>0</v>
      </c>
    </row>
    <row r="93" spans="1:6">
      <c r="A93" s="43"/>
      <c r="B93" s="97"/>
      <c r="C93" s="42"/>
      <c r="D93" s="36"/>
      <c r="E93" s="42"/>
      <c r="F93" s="38">
        <f t="shared" si="3"/>
        <v>0</v>
      </c>
    </row>
    <row r="94" spans="1:6">
      <c r="A94" s="43"/>
      <c r="B94" s="97" t="str">
        <f>B7</f>
        <v>SECTION 2: MAIN BLOCK</v>
      </c>
      <c r="C94" s="42"/>
      <c r="D94" s="36"/>
      <c r="E94" s="42"/>
      <c r="F94" s="38">
        <f t="shared" si="3"/>
        <v>0</v>
      </c>
    </row>
    <row r="95" spans="1:6">
      <c r="A95" s="43"/>
      <c r="B95" s="99"/>
      <c r="C95" s="42"/>
      <c r="D95" s="36"/>
      <c r="E95" s="42"/>
      <c r="F95" s="38">
        <f t="shared" si="3"/>
        <v>0</v>
      </c>
    </row>
    <row r="96" spans="1:6">
      <c r="A96" s="43"/>
      <c r="B96" s="97" t="s">
        <v>404</v>
      </c>
      <c r="C96" s="42"/>
      <c r="D96" s="36"/>
      <c r="E96" s="42"/>
      <c r="F96" s="38">
        <f t="shared" si="3"/>
        <v>0</v>
      </c>
    </row>
    <row r="97" spans="1:6">
      <c r="A97" s="43"/>
      <c r="B97" s="97"/>
      <c r="C97" s="42"/>
      <c r="D97" s="36"/>
      <c r="E97" s="42"/>
      <c r="F97" s="38">
        <f t="shared" si="3"/>
        <v>0</v>
      </c>
    </row>
    <row r="98" spans="1:6">
      <c r="A98" s="43"/>
      <c r="B98" s="101" t="s">
        <v>45</v>
      </c>
      <c r="C98" s="42"/>
      <c r="D98" s="36"/>
      <c r="E98" s="42"/>
      <c r="F98" s="38">
        <f t="shared" si="3"/>
        <v>0</v>
      </c>
    </row>
    <row r="99" spans="1:6">
      <c r="A99" s="43"/>
      <c r="B99" s="100"/>
      <c r="C99" s="42"/>
      <c r="D99" s="36"/>
      <c r="E99" s="42"/>
      <c r="F99" s="38">
        <f t="shared" si="3"/>
        <v>0</v>
      </c>
    </row>
    <row r="100" spans="1:6" ht="16.2">
      <c r="A100" s="43" t="s">
        <v>14</v>
      </c>
      <c r="B100" s="100" t="s">
        <v>482</v>
      </c>
      <c r="C100" s="44" t="s">
        <v>668</v>
      </c>
      <c r="D100" s="36">
        <f>433*0.8</f>
        <v>346.40000000000003</v>
      </c>
      <c r="E100" s="42">
        <f>220*0.05</f>
        <v>11</v>
      </c>
      <c r="F100" s="38">
        <f t="shared" si="3"/>
        <v>3810.4000000000005</v>
      </c>
    </row>
    <row r="101" spans="1:6">
      <c r="A101" s="43"/>
      <c r="B101" s="97"/>
      <c r="C101" s="42"/>
      <c r="D101" s="36"/>
      <c r="E101" s="42"/>
      <c r="F101" s="38">
        <f t="shared" si="3"/>
        <v>0</v>
      </c>
    </row>
    <row r="102" spans="1:6" ht="28.8">
      <c r="A102" s="43"/>
      <c r="B102" s="101" t="s">
        <v>483</v>
      </c>
      <c r="C102" s="42"/>
      <c r="D102" s="36"/>
      <c r="E102" s="42"/>
      <c r="F102" s="38">
        <f t="shared" si="3"/>
        <v>0</v>
      </c>
    </row>
    <row r="103" spans="1:6">
      <c r="A103" s="43"/>
      <c r="B103" s="101"/>
      <c r="C103" s="42"/>
      <c r="D103" s="36"/>
      <c r="E103" s="42"/>
      <c r="F103" s="38">
        <f t="shared" si="3"/>
        <v>0</v>
      </c>
    </row>
    <row r="104" spans="1:6">
      <c r="A104" s="43"/>
      <c r="B104" s="97" t="s">
        <v>405</v>
      </c>
      <c r="C104" s="42"/>
      <c r="D104" s="36"/>
      <c r="E104" s="42"/>
      <c r="F104" s="38">
        <f t="shared" si="3"/>
        <v>0</v>
      </c>
    </row>
    <row r="105" spans="1:6">
      <c r="A105" s="43"/>
      <c r="B105" s="100"/>
      <c r="C105" s="42"/>
      <c r="D105" s="36"/>
      <c r="E105" s="42"/>
      <c r="F105" s="38">
        <f t="shared" si="3"/>
        <v>0</v>
      </c>
    </row>
    <row r="106" spans="1:6" ht="16.2">
      <c r="A106" s="43" t="s">
        <v>14</v>
      </c>
      <c r="B106" s="100" t="s">
        <v>670</v>
      </c>
      <c r="C106" s="44" t="s">
        <v>669</v>
      </c>
      <c r="D106" s="36">
        <f>433*0.8*0.3</f>
        <v>103.92</v>
      </c>
      <c r="E106" s="42">
        <v>220</v>
      </c>
      <c r="F106" s="38">
        <f t="shared" si="3"/>
        <v>22862.400000000001</v>
      </c>
    </row>
    <row r="107" spans="1:6">
      <c r="A107" s="43"/>
      <c r="B107" s="100"/>
      <c r="C107" s="42"/>
      <c r="D107" s="36"/>
      <c r="E107" s="42"/>
      <c r="F107" s="38">
        <f t="shared" si="3"/>
        <v>0</v>
      </c>
    </row>
    <row r="108" spans="1:6" ht="16.2">
      <c r="A108" s="43" t="s">
        <v>3</v>
      </c>
      <c r="B108" s="100" t="s">
        <v>406</v>
      </c>
      <c r="C108" s="44" t="s">
        <v>669</v>
      </c>
      <c r="D108" s="36">
        <f>433*0.45*0.4</f>
        <v>77.94</v>
      </c>
      <c r="E108" s="42">
        <v>220</v>
      </c>
      <c r="F108" s="38">
        <f t="shared" si="3"/>
        <v>17146.8</v>
      </c>
    </row>
    <row r="109" spans="1:6">
      <c r="A109" s="43"/>
      <c r="B109" s="100"/>
      <c r="C109" s="42"/>
      <c r="D109" s="36"/>
      <c r="E109" s="42"/>
      <c r="F109" s="38">
        <f t="shared" si="3"/>
        <v>0</v>
      </c>
    </row>
    <row r="110" spans="1:6">
      <c r="A110" s="43"/>
      <c r="B110" s="97" t="s">
        <v>407</v>
      </c>
      <c r="C110" s="42"/>
      <c r="D110" s="36"/>
      <c r="E110" s="42"/>
      <c r="F110" s="38">
        <f t="shared" si="3"/>
        <v>0</v>
      </c>
    </row>
    <row r="111" spans="1:6">
      <c r="A111" s="43"/>
      <c r="B111" s="100"/>
      <c r="C111" s="42"/>
      <c r="D111" s="36"/>
      <c r="E111" s="42"/>
      <c r="F111" s="38">
        <f t="shared" si="3"/>
        <v>0</v>
      </c>
    </row>
    <row r="112" spans="1:6" ht="16.2">
      <c r="A112" s="43" t="s">
        <v>14</v>
      </c>
      <c r="B112" s="100" t="s">
        <v>408</v>
      </c>
      <c r="C112" s="44" t="s">
        <v>669</v>
      </c>
      <c r="D112" s="45">
        <f>1*1*0.4*72</f>
        <v>28.8</v>
      </c>
      <c r="E112" s="51">
        <v>220</v>
      </c>
      <c r="F112" s="38">
        <f t="shared" si="3"/>
        <v>6336</v>
      </c>
    </row>
    <row r="113" spans="1:6">
      <c r="A113" s="43"/>
      <c r="B113" s="100"/>
      <c r="C113" s="42"/>
      <c r="D113" s="45"/>
      <c r="E113" s="42"/>
      <c r="F113" s="38">
        <f t="shared" si="3"/>
        <v>0</v>
      </c>
    </row>
    <row r="114" spans="1:6" ht="16.2">
      <c r="A114" s="43" t="s">
        <v>3</v>
      </c>
      <c r="B114" s="100" t="s">
        <v>409</v>
      </c>
      <c r="C114" s="44" t="s">
        <v>669</v>
      </c>
      <c r="D114" s="45">
        <f>0.4*0.4*1.2*72</f>
        <v>13.824000000000002</v>
      </c>
      <c r="E114" s="51">
        <v>220</v>
      </c>
      <c r="F114" s="38">
        <f t="shared" si="3"/>
        <v>3041.28</v>
      </c>
    </row>
    <row r="115" spans="1:6">
      <c r="A115" s="43"/>
      <c r="B115" s="100"/>
      <c r="C115" s="42"/>
      <c r="D115" s="45"/>
      <c r="E115" s="42"/>
      <c r="F115" s="38">
        <f t="shared" si="3"/>
        <v>0</v>
      </c>
    </row>
    <row r="116" spans="1:6" ht="16.2">
      <c r="A116" s="43" t="s">
        <v>6</v>
      </c>
      <c r="B116" s="100" t="s">
        <v>484</v>
      </c>
      <c r="C116" s="44" t="s">
        <v>669</v>
      </c>
      <c r="D116" s="45">
        <f>0.4*0.4*3*72</f>
        <v>34.560000000000009</v>
      </c>
      <c r="E116" s="51">
        <v>220</v>
      </c>
      <c r="F116" s="38">
        <f t="shared" si="3"/>
        <v>7603.2000000000016</v>
      </c>
    </row>
    <row r="117" spans="1:6">
      <c r="A117" s="43"/>
      <c r="B117" s="100"/>
      <c r="C117" s="42"/>
      <c r="D117" s="36"/>
      <c r="E117" s="42"/>
      <c r="F117" s="38">
        <f t="shared" si="3"/>
        <v>0</v>
      </c>
    </row>
    <row r="118" spans="1:6">
      <c r="A118" s="43"/>
      <c r="B118" s="97" t="s">
        <v>410</v>
      </c>
      <c r="C118" s="42"/>
      <c r="D118" s="36"/>
      <c r="E118" s="42"/>
      <c r="F118" s="38">
        <f t="shared" si="3"/>
        <v>0</v>
      </c>
    </row>
    <row r="119" spans="1:6">
      <c r="A119" s="43"/>
      <c r="B119" s="100"/>
      <c r="C119" s="42"/>
      <c r="D119" s="36"/>
      <c r="E119" s="42"/>
      <c r="F119" s="38">
        <f t="shared" si="3"/>
        <v>0</v>
      </c>
    </row>
    <row r="120" spans="1:6">
      <c r="A120" s="43" t="s">
        <v>14</v>
      </c>
      <c r="B120" s="100" t="s">
        <v>411</v>
      </c>
      <c r="C120" s="42"/>
      <c r="D120" s="36"/>
      <c r="E120" s="42"/>
      <c r="F120" s="38">
        <f t="shared" si="3"/>
        <v>0</v>
      </c>
    </row>
    <row r="121" spans="1:6" ht="16.2">
      <c r="A121" s="43"/>
      <c r="B121" s="100" t="s">
        <v>46</v>
      </c>
      <c r="C121" s="44" t="s">
        <v>669</v>
      </c>
      <c r="D121" s="45">
        <f>D72*0.15</f>
        <v>213.75</v>
      </c>
      <c r="E121" s="51">
        <v>220</v>
      </c>
      <c r="F121" s="38">
        <f t="shared" si="3"/>
        <v>47025</v>
      </c>
    </row>
    <row r="122" spans="1:6">
      <c r="A122" s="43"/>
      <c r="B122" s="100"/>
      <c r="C122" s="42"/>
      <c r="D122" s="36"/>
      <c r="E122" s="42"/>
      <c r="F122" s="38">
        <f t="shared" si="3"/>
        <v>0</v>
      </c>
    </row>
    <row r="123" spans="1:6">
      <c r="A123" s="43"/>
      <c r="B123" s="101" t="s">
        <v>471</v>
      </c>
      <c r="C123" s="42"/>
      <c r="D123" s="36"/>
      <c r="E123" s="42"/>
      <c r="F123" s="38">
        <f t="shared" ref="F123:F154" si="4">D123*E123</f>
        <v>0</v>
      </c>
    </row>
    <row r="124" spans="1:6">
      <c r="A124" s="43"/>
      <c r="B124" s="100"/>
      <c r="C124" s="42"/>
      <c r="D124" s="36"/>
      <c r="E124" s="42"/>
      <c r="F124" s="38">
        <f t="shared" si="4"/>
        <v>0</v>
      </c>
    </row>
    <row r="125" spans="1:6" ht="16.2">
      <c r="A125" s="43" t="s">
        <v>3</v>
      </c>
      <c r="B125" s="100" t="s">
        <v>472</v>
      </c>
      <c r="C125" s="44" t="s">
        <v>669</v>
      </c>
      <c r="D125" s="45">
        <f>(1038-105)*0.2</f>
        <v>186.60000000000002</v>
      </c>
      <c r="E125" s="51">
        <v>220</v>
      </c>
      <c r="F125" s="38">
        <f t="shared" si="4"/>
        <v>41052.000000000007</v>
      </c>
    </row>
    <row r="126" spans="1:6">
      <c r="A126" s="43"/>
      <c r="B126" s="100"/>
      <c r="C126" s="44"/>
      <c r="D126" s="36"/>
      <c r="E126" s="42"/>
      <c r="F126" s="38">
        <f t="shared" si="4"/>
        <v>0</v>
      </c>
    </row>
    <row r="127" spans="1:6">
      <c r="A127" s="43"/>
      <c r="B127" s="101" t="s">
        <v>47</v>
      </c>
      <c r="C127" s="42"/>
      <c r="D127" s="36"/>
      <c r="E127" s="42"/>
      <c r="F127" s="38">
        <f t="shared" si="4"/>
        <v>0</v>
      </c>
    </row>
    <row r="128" spans="1:6">
      <c r="A128" s="43"/>
      <c r="B128" s="100"/>
      <c r="C128" s="42"/>
      <c r="D128" s="36"/>
      <c r="E128" s="42"/>
      <c r="F128" s="38">
        <f t="shared" si="4"/>
        <v>0</v>
      </c>
    </row>
    <row r="129" spans="1:6">
      <c r="A129" s="43"/>
      <c r="B129" s="101" t="s">
        <v>48</v>
      </c>
      <c r="C129" s="42"/>
      <c r="D129" s="36"/>
      <c r="E129" s="42"/>
      <c r="F129" s="38">
        <f t="shared" si="4"/>
        <v>0</v>
      </c>
    </row>
    <row r="130" spans="1:6">
      <c r="A130" s="43"/>
      <c r="B130" s="101"/>
      <c r="C130" s="42"/>
      <c r="D130" s="36"/>
      <c r="E130" s="42"/>
      <c r="F130" s="38">
        <f t="shared" si="4"/>
        <v>0</v>
      </c>
    </row>
    <row r="131" spans="1:6">
      <c r="A131" s="43"/>
      <c r="B131" s="101" t="s">
        <v>405</v>
      </c>
      <c r="C131" s="42"/>
      <c r="D131" s="36"/>
      <c r="E131" s="42"/>
      <c r="F131" s="38">
        <f t="shared" si="4"/>
        <v>0</v>
      </c>
    </row>
    <row r="132" spans="1:6">
      <c r="A132" s="43"/>
      <c r="B132" s="102"/>
      <c r="C132" s="42"/>
      <c r="D132" s="36"/>
      <c r="E132" s="42"/>
      <c r="F132" s="38">
        <f t="shared" si="4"/>
        <v>0</v>
      </c>
    </row>
    <row r="133" spans="1:6">
      <c r="A133" s="43"/>
      <c r="B133" s="101" t="s">
        <v>412</v>
      </c>
      <c r="C133" s="42"/>
      <c r="D133" s="36"/>
      <c r="E133" s="42"/>
      <c r="F133" s="38">
        <f t="shared" si="4"/>
        <v>0</v>
      </c>
    </row>
    <row r="134" spans="1:6">
      <c r="A134" s="43"/>
      <c r="B134" s="102"/>
      <c r="C134" s="42"/>
      <c r="D134" s="36"/>
      <c r="E134" s="42"/>
      <c r="F134" s="38">
        <f t="shared" si="4"/>
        <v>0</v>
      </c>
    </row>
    <row r="135" spans="1:6">
      <c r="A135" s="43" t="s">
        <v>14</v>
      </c>
      <c r="B135" s="100" t="s">
        <v>413</v>
      </c>
      <c r="C135" s="42"/>
      <c r="D135" s="36"/>
      <c r="E135" s="42"/>
      <c r="F135" s="38">
        <f t="shared" si="4"/>
        <v>0</v>
      </c>
    </row>
    <row r="136" spans="1:6" ht="28.8">
      <c r="A136" s="43"/>
      <c r="B136" s="100" t="s">
        <v>414</v>
      </c>
      <c r="C136" s="42" t="s">
        <v>20</v>
      </c>
      <c r="D136" s="36">
        <f>433*4*0.888</f>
        <v>1538.0160000000001</v>
      </c>
      <c r="E136" s="42">
        <v>1.6</v>
      </c>
      <c r="F136" s="38">
        <f t="shared" si="4"/>
        <v>2460.8256000000001</v>
      </c>
    </row>
    <row r="137" spans="1:6">
      <c r="A137" s="43"/>
      <c r="B137" s="102"/>
      <c r="C137" s="42"/>
      <c r="D137" s="36"/>
      <c r="E137" s="42"/>
      <c r="F137" s="38">
        <f t="shared" si="4"/>
        <v>0</v>
      </c>
    </row>
    <row r="138" spans="1:6">
      <c r="A138" s="43" t="s">
        <v>3</v>
      </c>
      <c r="B138" s="100" t="s">
        <v>415</v>
      </c>
      <c r="C138" s="42"/>
      <c r="D138" s="36"/>
      <c r="E138" s="42"/>
      <c r="F138" s="38">
        <f t="shared" si="4"/>
        <v>0</v>
      </c>
    </row>
    <row r="139" spans="1:6" ht="28.8">
      <c r="A139" s="43"/>
      <c r="B139" s="100" t="s">
        <v>416</v>
      </c>
      <c r="C139" s="42" t="s">
        <v>20</v>
      </c>
      <c r="D139" s="45">
        <f>(433/0.2+1)*0.9*0.617</f>
        <v>1202.7798</v>
      </c>
      <c r="E139" s="42">
        <v>1.6</v>
      </c>
      <c r="F139" s="38">
        <f t="shared" si="4"/>
        <v>1924.4476800000002</v>
      </c>
    </row>
    <row r="140" spans="1:6">
      <c r="A140" s="43"/>
      <c r="B140" s="100"/>
      <c r="C140" s="42"/>
      <c r="D140" s="36"/>
      <c r="E140" s="42"/>
      <c r="F140" s="38">
        <f t="shared" si="4"/>
        <v>0</v>
      </c>
    </row>
    <row r="141" spans="1:6">
      <c r="A141" s="43"/>
      <c r="B141" s="101" t="s">
        <v>417</v>
      </c>
      <c r="C141" s="42"/>
      <c r="D141" s="36"/>
      <c r="E141" s="42"/>
      <c r="F141" s="38">
        <f t="shared" si="4"/>
        <v>0</v>
      </c>
    </row>
    <row r="142" spans="1:6">
      <c r="A142" s="43"/>
      <c r="B142" s="102"/>
      <c r="C142" s="42"/>
      <c r="D142" s="36"/>
      <c r="E142" s="42"/>
      <c r="F142" s="38">
        <f t="shared" si="4"/>
        <v>0</v>
      </c>
    </row>
    <row r="143" spans="1:6">
      <c r="A143" s="43" t="s">
        <v>6</v>
      </c>
      <c r="B143" s="100" t="s">
        <v>418</v>
      </c>
      <c r="C143" s="42" t="s">
        <v>20</v>
      </c>
      <c r="D143" s="45">
        <f>433*4*0.888</f>
        <v>1538.0160000000001</v>
      </c>
      <c r="E143" s="42">
        <v>1.6</v>
      </c>
      <c r="F143" s="38">
        <f t="shared" si="4"/>
        <v>2460.8256000000001</v>
      </c>
    </row>
    <row r="144" spans="1:6">
      <c r="A144" s="43"/>
      <c r="B144" s="102"/>
      <c r="C144" s="42"/>
      <c r="D144" s="36"/>
      <c r="E144" s="42"/>
      <c r="F144" s="38">
        <f t="shared" si="4"/>
        <v>0</v>
      </c>
    </row>
    <row r="145" spans="1:6">
      <c r="A145" s="43" t="s">
        <v>7</v>
      </c>
      <c r="B145" s="100" t="s">
        <v>419</v>
      </c>
      <c r="C145" s="42" t="s">
        <v>20</v>
      </c>
      <c r="D145" s="45">
        <f>(433/0.2+1)*1.6*0.617</f>
        <v>2138.2752</v>
      </c>
      <c r="E145" s="42">
        <v>1.6</v>
      </c>
      <c r="F145" s="38">
        <f t="shared" si="4"/>
        <v>3421.2403200000003</v>
      </c>
    </row>
    <row r="146" spans="1:6">
      <c r="A146" s="43"/>
      <c r="B146" s="100"/>
      <c r="C146" s="42"/>
      <c r="D146" s="36"/>
      <c r="E146" s="42"/>
      <c r="F146" s="38">
        <f t="shared" si="4"/>
        <v>0</v>
      </c>
    </row>
    <row r="147" spans="1:6">
      <c r="A147" s="43"/>
      <c r="B147" s="101" t="s">
        <v>407</v>
      </c>
      <c r="C147" s="42"/>
      <c r="D147" s="36"/>
      <c r="E147" s="42"/>
      <c r="F147" s="38">
        <f t="shared" si="4"/>
        <v>0</v>
      </c>
    </row>
    <row r="148" spans="1:6">
      <c r="A148" s="43"/>
      <c r="B148" s="100"/>
      <c r="C148" s="42"/>
      <c r="D148" s="36"/>
      <c r="E148" s="42"/>
      <c r="F148" s="38">
        <f t="shared" si="4"/>
        <v>0</v>
      </c>
    </row>
    <row r="149" spans="1:6">
      <c r="A149" s="43"/>
      <c r="B149" s="101" t="s">
        <v>420</v>
      </c>
      <c r="C149" s="42"/>
      <c r="D149" s="36"/>
      <c r="E149" s="42"/>
      <c r="F149" s="38">
        <f t="shared" si="4"/>
        <v>0</v>
      </c>
    </row>
    <row r="150" spans="1:6">
      <c r="A150" s="43"/>
      <c r="B150" s="100"/>
      <c r="C150" s="42"/>
      <c r="D150" s="36"/>
      <c r="E150" s="42"/>
      <c r="F150" s="38">
        <f t="shared" si="4"/>
        <v>0</v>
      </c>
    </row>
    <row r="151" spans="1:6">
      <c r="A151" s="43" t="s">
        <v>8</v>
      </c>
      <c r="B151" s="100" t="s">
        <v>413</v>
      </c>
      <c r="C151" s="42"/>
      <c r="D151" s="36"/>
      <c r="E151" s="42"/>
      <c r="F151" s="38">
        <f t="shared" si="4"/>
        <v>0</v>
      </c>
    </row>
    <row r="152" spans="1:6" ht="28.8">
      <c r="A152" s="43"/>
      <c r="B152" s="100" t="s">
        <v>414</v>
      </c>
      <c r="C152" s="42" t="s">
        <v>20</v>
      </c>
      <c r="D152" s="45">
        <f>12*1.1*72*0.888</f>
        <v>843.9552000000001</v>
      </c>
      <c r="E152" s="42">
        <v>1.6</v>
      </c>
      <c r="F152" s="38">
        <f t="shared" si="4"/>
        <v>1350.3283200000003</v>
      </c>
    </row>
    <row r="153" spans="1:6">
      <c r="A153" s="43"/>
      <c r="B153" s="100"/>
      <c r="C153" s="42"/>
      <c r="D153" s="36"/>
      <c r="E153" s="42"/>
      <c r="F153" s="38">
        <f t="shared" si="4"/>
        <v>0</v>
      </c>
    </row>
    <row r="154" spans="1:6">
      <c r="A154" s="43"/>
      <c r="B154" s="101" t="s">
        <v>421</v>
      </c>
      <c r="C154" s="42"/>
      <c r="D154" s="36"/>
      <c r="E154" s="42"/>
      <c r="F154" s="38">
        <f t="shared" si="4"/>
        <v>0</v>
      </c>
    </row>
    <row r="155" spans="1:6">
      <c r="A155" s="43"/>
      <c r="B155" s="100"/>
      <c r="C155" s="42"/>
      <c r="D155" s="36"/>
      <c r="E155" s="42"/>
      <c r="F155" s="38">
        <f t="shared" ref="F155:F170" si="5">D155*E155</f>
        <v>0</v>
      </c>
    </row>
    <row r="156" spans="1:6">
      <c r="A156" s="43" t="s">
        <v>10</v>
      </c>
      <c r="B156" s="100" t="s">
        <v>413</v>
      </c>
      <c r="C156" s="42"/>
      <c r="D156" s="36"/>
      <c r="E156" s="42"/>
      <c r="F156" s="38">
        <f t="shared" si="5"/>
        <v>0</v>
      </c>
    </row>
    <row r="157" spans="1:6" ht="28.8">
      <c r="A157" s="43"/>
      <c r="B157" s="100" t="s">
        <v>414</v>
      </c>
      <c r="C157" s="42" t="s">
        <v>20</v>
      </c>
      <c r="D157" s="45">
        <f>2.1*4*72*0.888</f>
        <v>537.06240000000003</v>
      </c>
      <c r="E157" s="42">
        <v>1.6</v>
      </c>
      <c r="F157" s="38">
        <f t="shared" si="5"/>
        <v>859.29984000000013</v>
      </c>
    </row>
    <row r="158" spans="1:6">
      <c r="A158" s="43"/>
      <c r="B158" s="100"/>
      <c r="C158" s="42"/>
      <c r="D158" s="36"/>
      <c r="E158" s="42"/>
      <c r="F158" s="38">
        <f t="shared" si="5"/>
        <v>0</v>
      </c>
    </row>
    <row r="159" spans="1:6">
      <c r="A159" s="43" t="s">
        <v>15</v>
      </c>
      <c r="B159" s="100" t="s">
        <v>415</v>
      </c>
      <c r="C159" s="42"/>
      <c r="D159" s="36"/>
      <c r="E159" s="42"/>
      <c r="F159" s="38">
        <f t="shared" si="5"/>
        <v>0</v>
      </c>
    </row>
    <row r="160" spans="1:6" ht="28.8">
      <c r="A160" s="43"/>
      <c r="B160" s="100" t="s">
        <v>416</v>
      </c>
      <c r="C160" s="42" t="s">
        <v>20</v>
      </c>
      <c r="D160" s="42">
        <f>(1200/200+1)*1.3*72*0.617</f>
        <v>404.25839999999994</v>
      </c>
      <c r="E160" s="42">
        <v>1.6</v>
      </c>
      <c r="F160" s="38">
        <f t="shared" si="5"/>
        <v>646.8134399999999</v>
      </c>
    </row>
    <row r="161" spans="1:6">
      <c r="A161" s="43"/>
      <c r="B161" s="100"/>
      <c r="C161" s="42"/>
      <c r="D161" s="36"/>
      <c r="E161" s="42"/>
      <c r="F161" s="38">
        <f t="shared" si="5"/>
        <v>0</v>
      </c>
    </row>
    <row r="162" spans="1:6">
      <c r="A162" s="43"/>
      <c r="B162" s="101" t="s">
        <v>407</v>
      </c>
      <c r="C162" s="42"/>
      <c r="D162" s="36"/>
      <c r="E162" s="42"/>
      <c r="F162" s="38">
        <f t="shared" si="5"/>
        <v>0</v>
      </c>
    </row>
    <row r="163" spans="1:6">
      <c r="A163" s="43"/>
      <c r="B163" s="100"/>
      <c r="C163" s="42"/>
      <c r="D163" s="36"/>
      <c r="E163" s="42"/>
      <c r="F163" s="38">
        <f t="shared" si="5"/>
        <v>0</v>
      </c>
    </row>
    <row r="164" spans="1:6">
      <c r="A164" s="43"/>
      <c r="B164" s="101" t="s">
        <v>485</v>
      </c>
      <c r="C164" s="42"/>
      <c r="D164" s="36"/>
      <c r="E164" s="42"/>
      <c r="F164" s="38">
        <f t="shared" si="5"/>
        <v>0</v>
      </c>
    </row>
    <row r="165" spans="1:6">
      <c r="A165" s="43"/>
      <c r="B165" s="100"/>
      <c r="C165" s="42"/>
      <c r="D165" s="36"/>
      <c r="E165" s="42"/>
      <c r="F165" s="38">
        <f t="shared" si="5"/>
        <v>0</v>
      </c>
    </row>
    <row r="166" spans="1:6">
      <c r="A166" s="43" t="s">
        <v>9</v>
      </c>
      <c r="B166" s="100" t="s">
        <v>413</v>
      </c>
      <c r="C166" s="42"/>
      <c r="D166" s="36"/>
      <c r="E166" s="42"/>
      <c r="F166" s="38">
        <f t="shared" si="5"/>
        <v>0</v>
      </c>
    </row>
    <row r="167" spans="1:6" ht="28.8">
      <c r="A167" s="43"/>
      <c r="B167" s="100" t="s">
        <v>414</v>
      </c>
      <c r="C167" s="42" t="s">
        <v>20</v>
      </c>
      <c r="D167" s="45">
        <f>4*3.1*72*0.888</f>
        <v>792.80640000000005</v>
      </c>
      <c r="E167" s="42">
        <v>1.6</v>
      </c>
      <c r="F167" s="38">
        <f t="shared" si="5"/>
        <v>1268.4902400000001</v>
      </c>
    </row>
    <row r="168" spans="1:6">
      <c r="A168" s="43"/>
      <c r="B168" s="100"/>
      <c r="C168" s="42"/>
      <c r="D168" s="36"/>
      <c r="E168" s="42"/>
      <c r="F168" s="38">
        <f t="shared" si="5"/>
        <v>0</v>
      </c>
    </row>
    <row r="169" spans="1:6">
      <c r="A169" s="43" t="s">
        <v>11</v>
      </c>
      <c r="B169" s="100" t="s">
        <v>415</v>
      </c>
      <c r="C169" s="42"/>
      <c r="D169" s="36"/>
      <c r="E169" s="42"/>
      <c r="F169" s="38">
        <f t="shared" si="5"/>
        <v>0</v>
      </c>
    </row>
    <row r="170" spans="1:6" ht="28.8">
      <c r="A170" s="43"/>
      <c r="B170" s="100" t="s">
        <v>416</v>
      </c>
      <c r="C170" s="42" t="s">
        <v>20</v>
      </c>
      <c r="D170" s="42">
        <f>(3/0.2+1)*1.7*0.617*72</f>
        <v>1208.3327999999999</v>
      </c>
      <c r="E170" s="42">
        <v>1.6</v>
      </c>
      <c r="F170" s="38">
        <f t="shared" si="5"/>
        <v>1933.33248</v>
      </c>
    </row>
    <row r="171" spans="1:6">
      <c r="A171" s="43"/>
      <c r="B171" s="100"/>
      <c r="C171" s="42"/>
      <c r="D171" s="42"/>
      <c r="E171" s="42"/>
      <c r="F171" s="38"/>
    </row>
    <row r="172" spans="1:6">
      <c r="A172" s="43"/>
      <c r="B172" s="101" t="s">
        <v>410</v>
      </c>
      <c r="C172" s="42"/>
      <c r="D172" s="36"/>
      <c r="E172" s="42"/>
      <c r="F172" s="38">
        <f>D172*E172</f>
        <v>0</v>
      </c>
    </row>
    <row r="173" spans="1:6">
      <c r="A173" s="43"/>
      <c r="B173" s="100"/>
      <c r="C173" s="42"/>
      <c r="D173" s="36"/>
      <c r="E173" s="42"/>
      <c r="F173" s="38">
        <f>D173*E173</f>
        <v>0</v>
      </c>
    </row>
    <row r="174" spans="1:6">
      <c r="A174" s="43"/>
      <c r="B174" s="101" t="s">
        <v>475</v>
      </c>
      <c r="C174" s="42"/>
      <c r="D174" s="36"/>
      <c r="E174" s="42"/>
      <c r="F174" s="38">
        <f>D174*E174</f>
        <v>0</v>
      </c>
    </row>
    <row r="175" spans="1:6">
      <c r="A175" s="43"/>
      <c r="B175" s="100"/>
      <c r="C175" s="42"/>
      <c r="D175" s="36"/>
      <c r="E175" s="42"/>
      <c r="F175" s="38">
        <f>D175*E175</f>
        <v>0</v>
      </c>
    </row>
    <row r="176" spans="1:6">
      <c r="A176" s="43"/>
      <c r="B176" s="100" t="s">
        <v>671</v>
      </c>
      <c r="C176" s="42" t="s">
        <v>20</v>
      </c>
      <c r="D176" s="53">
        <v>1811</v>
      </c>
      <c r="E176" s="51">
        <v>1.6</v>
      </c>
      <c r="F176" s="54">
        <f>D176*E176</f>
        <v>2897.6000000000004</v>
      </c>
    </row>
    <row r="177" spans="1:6">
      <c r="A177" s="43"/>
      <c r="B177" s="100"/>
    </row>
    <row r="178" spans="1:6">
      <c r="A178" s="43"/>
      <c r="B178" s="100" t="s">
        <v>672</v>
      </c>
      <c r="C178" s="42" t="s">
        <v>20</v>
      </c>
      <c r="D178" s="53">
        <v>7918</v>
      </c>
      <c r="E178" s="51">
        <v>1.6</v>
      </c>
      <c r="F178" s="54">
        <f>D178*E178</f>
        <v>12668.800000000001</v>
      </c>
    </row>
    <row r="179" spans="1:6">
      <c r="A179" s="43"/>
      <c r="B179" s="100"/>
      <c r="C179" s="42"/>
      <c r="D179" s="53"/>
      <c r="E179" s="51"/>
      <c r="F179" s="54"/>
    </row>
    <row r="180" spans="1:6" ht="28.8">
      <c r="A180" s="43"/>
      <c r="B180" s="100" t="s">
        <v>476</v>
      </c>
      <c r="C180" s="42" t="s">
        <v>20</v>
      </c>
      <c r="D180" s="53">
        <v>1977</v>
      </c>
      <c r="E180" s="51">
        <v>1.6</v>
      </c>
      <c r="F180" s="54">
        <f t="shared" ref="F180:F187" si="6">D180*E180</f>
        <v>3163.2000000000003</v>
      </c>
    </row>
    <row r="181" spans="1:6">
      <c r="A181" s="43"/>
      <c r="B181" s="100"/>
      <c r="C181" s="42"/>
      <c r="D181" s="36"/>
      <c r="E181" s="42"/>
      <c r="F181" s="38">
        <f t="shared" si="6"/>
        <v>0</v>
      </c>
    </row>
    <row r="182" spans="1:6">
      <c r="A182" s="43"/>
      <c r="B182" s="101" t="s">
        <v>51</v>
      </c>
      <c r="C182" s="46"/>
      <c r="D182" s="36"/>
      <c r="E182" s="42"/>
      <c r="F182" s="38">
        <f t="shared" si="6"/>
        <v>0</v>
      </c>
    </row>
    <row r="183" spans="1:6">
      <c r="A183" s="43"/>
      <c r="B183" s="102"/>
      <c r="C183" s="46"/>
      <c r="D183" s="36"/>
      <c r="E183" s="42"/>
      <c r="F183" s="38">
        <f t="shared" si="6"/>
        <v>0</v>
      </c>
    </row>
    <row r="184" spans="1:6" ht="16.2">
      <c r="A184" s="43" t="s">
        <v>17</v>
      </c>
      <c r="B184" s="100" t="s">
        <v>591</v>
      </c>
      <c r="C184" s="44" t="s">
        <v>668</v>
      </c>
      <c r="D184" s="45">
        <v>108</v>
      </c>
      <c r="E184" s="42">
        <v>4</v>
      </c>
      <c r="F184" s="38">
        <f t="shared" si="6"/>
        <v>432</v>
      </c>
    </row>
    <row r="185" spans="1:6">
      <c r="A185" s="43"/>
      <c r="B185" s="100"/>
      <c r="C185" s="42"/>
      <c r="D185" s="36"/>
      <c r="E185" s="42"/>
      <c r="F185" s="38">
        <f t="shared" si="6"/>
        <v>0</v>
      </c>
    </row>
    <row r="186" spans="1:6" ht="16.2">
      <c r="A186" s="43" t="s">
        <v>18</v>
      </c>
      <c r="B186" s="100" t="s">
        <v>426</v>
      </c>
      <c r="C186" s="44" t="s">
        <v>668</v>
      </c>
      <c r="D186" s="45">
        <v>1764</v>
      </c>
      <c r="E186" s="42">
        <v>4</v>
      </c>
      <c r="F186" s="38">
        <f t="shared" si="6"/>
        <v>7056</v>
      </c>
    </row>
    <row r="187" spans="1:6">
      <c r="A187" s="43"/>
      <c r="B187" s="100"/>
      <c r="C187" s="42"/>
      <c r="D187" s="36"/>
      <c r="E187" s="42"/>
      <c r="F187" s="38">
        <f t="shared" si="6"/>
        <v>0</v>
      </c>
    </row>
    <row r="188" spans="1:6">
      <c r="A188" s="43"/>
      <c r="B188" s="99" t="s">
        <v>390</v>
      </c>
      <c r="C188" s="46" t="s">
        <v>391</v>
      </c>
      <c r="D188" s="47"/>
      <c r="E188" s="47"/>
      <c r="F188" s="47">
        <f>SUM(F95:F187)</f>
        <v>191420.28352000008</v>
      </c>
    </row>
    <row r="189" spans="1:6">
      <c r="A189" s="43"/>
      <c r="B189" s="99"/>
      <c r="C189" s="46"/>
      <c r="D189" s="36"/>
      <c r="E189" s="42"/>
      <c r="F189" s="38">
        <f t="shared" ref="F189:F220" si="7">D189*E189</f>
        <v>0</v>
      </c>
    </row>
    <row r="190" spans="1:6">
      <c r="A190" s="43"/>
      <c r="B190" s="97" t="str">
        <f>B7</f>
        <v>SECTION 2: MAIN BLOCK</v>
      </c>
      <c r="C190" s="46"/>
      <c r="D190" s="36"/>
      <c r="E190" s="42"/>
      <c r="F190" s="38">
        <f t="shared" si="7"/>
        <v>0</v>
      </c>
    </row>
    <row r="191" spans="1:6">
      <c r="A191" s="43"/>
      <c r="B191" s="99"/>
      <c r="C191" s="46"/>
      <c r="D191" s="36"/>
      <c r="E191" s="42"/>
      <c r="F191" s="38">
        <f t="shared" si="7"/>
        <v>0</v>
      </c>
    </row>
    <row r="192" spans="1:6">
      <c r="A192" s="43"/>
      <c r="B192" s="97" t="s">
        <v>427</v>
      </c>
      <c r="C192" s="46"/>
      <c r="D192" s="36"/>
      <c r="E192" s="42"/>
      <c r="F192" s="38">
        <f t="shared" si="7"/>
        <v>0</v>
      </c>
    </row>
    <row r="193" spans="1:6">
      <c r="A193" s="43"/>
      <c r="B193" s="99"/>
      <c r="C193" s="46"/>
      <c r="D193" s="36"/>
      <c r="E193" s="42"/>
      <c r="F193" s="38">
        <f t="shared" si="7"/>
        <v>0</v>
      </c>
    </row>
    <row r="194" spans="1:6">
      <c r="A194" s="43"/>
      <c r="B194" s="101" t="s">
        <v>487</v>
      </c>
      <c r="C194" s="46"/>
      <c r="D194" s="36"/>
      <c r="E194" s="42"/>
      <c r="F194" s="38">
        <f t="shared" si="7"/>
        <v>0</v>
      </c>
    </row>
    <row r="195" spans="1:6">
      <c r="A195" s="43"/>
      <c r="B195" s="100"/>
      <c r="C195" s="42"/>
      <c r="D195" s="36"/>
      <c r="E195" s="42"/>
      <c r="F195" s="38">
        <f t="shared" si="7"/>
        <v>0</v>
      </c>
    </row>
    <row r="196" spans="1:6">
      <c r="A196" s="43"/>
      <c r="B196" s="104" t="s">
        <v>488</v>
      </c>
      <c r="C196" s="42"/>
      <c r="D196" s="36"/>
      <c r="E196" s="42"/>
      <c r="F196" s="38">
        <f t="shared" si="7"/>
        <v>0</v>
      </c>
    </row>
    <row r="197" spans="1:6">
      <c r="A197" s="43"/>
      <c r="B197" s="101" t="s">
        <v>428</v>
      </c>
      <c r="C197" s="42"/>
      <c r="D197" s="36"/>
      <c r="E197" s="42"/>
      <c r="F197" s="38">
        <f t="shared" si="7"/>
        <v>0</v>
      </c>
    </row>
    <row r="198" spans="1:6">
      <c r="A198" s="43"/>
      <c r="B198" s="101"/>
      <c r="C198" s="42"/>
      <c r="D198" s="36"/>
      <c r="E198" s="42"/>
      <c r="F198" s="38">
        <f t="shared" si="7"/>
        <v>0</v>
      </c>
    </row>
    <row r="199" spans="1:6" ht="16.2">
      <c r="A199" s="43" t="s">
        <v>14</v>
      </c>
      <c r="B199" s="100" t="s">
        <v>429</v>
      </c>
      <c r="C199" s="44" t="s">
        <v>673</v>
      </c>
      <c r="D199" s="55">
        <f>433*1.2</f>
        <v>519.6</v>
      </c>
      <c r="E199" s="42">
        <v>23</v>
      </c>
      <c r="F199" s="38">
        <f t="shared" si="7"/>
        <v>11950.800000000001</v>
      </c>
    </row>
    <row r="200" spans="1:6">
      <c r="A200" s="43"/>
      <c r="B200" s="100"/>
      <c r="C200" s="42"/>
      <c r="D200" s="36"/>
      <c r="E200" s="42"/>
      <c r="F200" s="38">
        <f t="shared" si="7"/>
        <v>0</v>
      </c>
    </row>
    <row r="201" spans="1:6">
      <c r="A201" s="43"/>
      <c r="B201" s="101" t="s">
        <v>430</v>
      </c>
      <c r="C201" s="42"/>
      <c r="D201" s="36"/>
      <c r="E201" s="42"/>
      <c r="F201" s="38">
        <f t="shared" si="7"/>
        <v>0</v>
      </c>
    </row>
    <row r="202" spans="1:6">
      <c r="A202" s="43"/>
      <c r="B202" s="100"/>
      <c r="C202" s="42"/>
      <c r="D202" s="36"/>
      <c r="E202" s="42"/>
      <c r="F202" s="38">
        <f t="shared" si="7"/>
        <v>0</v>
      </c>
    </row>
    <row r="203" spans="1:6">
      <c r="A203" s="43"/>
      <c r="B203" s="104" t="s">
        <v>54</v>
      </c>
      <c r="C203" s="42"/>
      <c r="D203" s="36"/>
      <c r="E203" s="42"/>
      <c r="F203" s="38">
        <f t="shared" si="7"/>
        <v>0</v>
      </c>
    </row>
    <row r="204" spans="1:6">
      <c r="A204" s="43"/>
      <c r="B204" s="101" t="s">
        <v>55</v>
      </c>
      <c r="C204" s="42"/>
      <c r="D204" s="36"/>
      <c r="E204" s="42"/>
      <c r="F204" s="38">
        <f t="shared" si="7"/>
        <v>0</v>
      </c>
    </row>
    <row r="205" spans="1:6">
      <c r="A205" s="43"/>
      <c r="B205" s="101" t="s">
        <v>56</v>
      </c>
      <c r="C205" s="42"/>
      <c r="D205" s="36"/>
      <c r="E205" s="42"/>
      <c r="F205" s="38">
        <f t="shared" si="7"/>
        <v>0</v>
      </c>
    </row>
    <row r="206" spans="1:6">
      <c r="A206" s="43"/>
      <c r="B206" s="101" t="s">
        <v>57</v>
      </c>
      <c r="C206" s="42"/>
      <c r="D206" s="36"/>
      <c r="E206" s="42"/>
      <c r="F206" s="38">
        <f t="shared" si="7"/>
        <v>0</v>
      </c>
    </row>
    <row r="207" spans="1:6">
      <c r="A207" s="43"/>
      <c r="B207" s="102"/>
      <c r="C207" s="42"/>
      <c r="D207" s="36"/>
      <c r="E207" s="42"/>
      <c r="F207" s="38">
        <f t="shared" si="7"/>
        <v>0</v>
      </c>
    </row>
    <row r="208" spans="1:6" ht="16.2">
      <c r="A208" s="43" t="s">
        <v>3</v>
      </c>
      <c r="B208" s="100" t="s">
        <v>489</v>
      </c>
      <c r="C208" s="44" t="s">
        <v>668</v>
      </c>
      <c r="D208" s="36">
        <f>433*3</f>
        <v>1299</v>
      </c>
      <c r="E208" s="42">
        <v>16</v>
      </c>
      <c r="F208" s="38">
        <f t="shared" si="7"/>
        <v>20784</v>
      </c>
    </row>
    <row r="209" spans="1:6">
      <c r="A209" s="43"/>
      <c r="B209" s="100"/>
      <c r="C209" s="44"/>
      <c r="D209" s="36"/>
      <c r="E209" s="42"/>
      <c r="F209" s="38">
        <f t="shared" si="7"/>
        <v>0</v>
      </c>
    </row>
    <row r="210" spans="1:6" ht="16.2">
      <c r="A210" s="43" t="s">
        <v>7</v>
      </c>
      <c r="B210" s="100" t="s">
        <v>615</v>
      </c>
      <c r="C210" s="44" t="s">
        <v>668</v>
      </c>
      <c r="D210" s="45">
        <f>31*1.5</f>
        <v>46.5</v>
      </c>
      <c r="E210" s="42">
        <v>16</v>
      </c>
      <c r="F210" s="38">
        <f t="shared" si="7"/>
        <v>744</v>
      </c>
    </row>
    <row r="211" spans="1:6">
      <c r="A211" s="43"/>
      <c r="B211" s="100"/>
      <c r="C211" s="44"/>
      <c r="D211" s="36"/>
      <c r="E211" s="42"/>
      <c r="F211" s="38">
        <f t="shared" si="7"/>
        <v>0</v>
      </c>
    </row>
    <row r="212" spans="1:6" ht="28.8">
      <c r="A212" s="43"/>
      <c r="B212" s="104" t="s">
        <v>490</v>
      </c>
      <c r="C212" s="42"/>
      <c r="D212" s="36"/>
      <c r="E212" s="42"/>
      <c r="F212" s="38">
        <f t="shared" si="7"/>
        <v>0</v>
      </c>
    </row>
    <row r="213" spans="1:6">
      <c r="A213" s="43"/>
      <c r="B213" s="104" t="s">
        <v>491</v>
      </c>
      <c r="C213" s="42"/>
      <c r="D213" s="36"/>
      <c r="E213" s="42"/>
      <c r="F213" s="38">
        <f t="shared" si="7"/>
        <v>0</v>
      </c>
    </row>
    <row r="214" spans="1:6">
      <c r="A214" s="43"/>
      <c r="B214" s="104"/>
      <c r="C214" s="42"/>
      <c r="D214" s="36"/>
      <c r="E214" s="42"/>
      <c r="F214" s="38">
        <f t="shared" si="7"/>
        <v>0</v>
      </c>
    </row>
    <row r="215" spans="1:6" ht="28.8">
      <c r="A215" s="43" t="s">
        <v>10</v>
      </c>
      <c r="B215" s="100" t="s">
        <v>492</v>
      </c>
      <c r="C215" s="42"/>
      <c r="D215" s="36"/>
      <c r="E215" s="42"/>
      <c r="F215" s="38">
        <f t="shared" si="7"/>
        <v>0</v>
      </c>
    </row>
    <row r="216" spans="1:6" ht="28.8">
      <c r="A216" s="43"/>
      <c r="B216" s="100" t="s">
        <v>493</v>
      </c>
      <c r="C216" s="42"/>
      <c r="D216" s="36"/>
      <c r="E216" s="42"/>
      <c r="F216" s="38">
        <f t="shared" si="7"/>
        <v>0</v>
      </c>
    </row>
    <row r="217" spans="1:6">
      <c r="A217" s="43"/>
      <c r="B217" s="100" t="s">
        <v>494</v>
      </c>
      <c r="C217" s="42" t="s">
        <v>52</v>
      </c>
      <c r="D217" s="36">
        <v>464</v>
      </c>
      <c r="E217" s="42">
        <v>3</v>
      </c>
      <c r="F217" s="38">
        <f t="shared" si="7"/>
        <v>1392</v>
      </c>
    </row>
    <row r="218" spans="1:6">
      <c r="A218" s="43"/>
      <c r="B218" s="100"/>
      <c r="C218" s="42"/>
      <c r="D218" s="36"/>
      <c r="E218" s="42"/>
      <c r="F218" s="38">
        <f t="shared" si="7"/>
        <v>0</v>
      </c>
    </row>
    <row r="219" spans="1:6">
      <c r="A219" s="43" t="s">
        <v>15</v>
      </c>
      <c r="B219" s="100" t="s">
        <v>495</v>
      </c>
      <c r="C219" s="42" t="s">
        <v>52</v>
      </c>
      <c r="D219" s="36">
        <v>33</v>
      </c>
      <c r="E219" s="42">
        <v>10</v>
      </c>
      <c r="F219" s="38">
        <f t="shared" si="7"/>
        <v>330</v>
      </c>
    </row>
    <row r="220" spans="1:6">
      <c r="A220" s="43"/>
      <c r="B220" s="100"/>
      <c r="C220" s="42"/>
      <c r="D220" s="36"/>
      <c r="E220" s="42"/>
      <c r="F220" s="38">
        <f t="shared" si="7"/>
        <v>0</v>
      </c>
    </row>
    <row r="221" spans="1:6" ht="16.2">
      <c r="A221" s="43" t="s">
        <v>9</v>
      </c>
      <c r="B221" s="100" t="s">
        <v>593</v>
      </c>
      <c r="C221" s="44" t="s">
        <v>668</v>
      </c>
      <c r="D221" s="48">
        <f>24*1.5</f>
        <v>36</v>
      </c>
      <c r="E221" s="42">
        <v>8</v>
      </c>
      <c r="F221" s="38">
        <f t="shared" ref="F221:F252" si="8">D221*E221</f>
        <v>288</v>
      </c>
    </row>
    <row r="222" spans="1:6">
      <c r="A222" s="43"/>
      <c r="B222" s="100"/>
      <c r="C222" s="42"/>
      <c r="D222" s="36"/>
      <c r="E222" s="42"/>
      <c r="F222" s="38">
        <f t="shared" si="8"/>
        <v>0</v>
      </c>
    </row>
    <row r="223" spans="1:6">
      <c r="A223" s="43"/>
      <c r="B223" s="100"/>
      <c r="C223" s="42"/>
      <c r="D223" s="36"/>
      <c r="E223" s="42"/>
      <c r="F223" s="38">
        <f t="shared" si="8"/>
        <v>0</v>
      </c>
    </row>
    <row r="224" spans="1:6">
      <c r="A224" s="43"/>
      <c r="B224" s="101"/>
      <c r="C224" s="42"/>
      <c r="D224" s="36"/>
      <c r="E224" s="42"/>
      <c r="F224" s="38">
        <f t="shared" si="8"/>
        <v>0</v>
      </c>
    </row>
    <row r="225" spans="1:6">
      <c r="A225" s="43"/>
      <c r="B225" s="101"/>
      <c r="C225" s="42"/>
      <c r="D225" s="36"/>
      <c r="E225" s="42"/>
      <c r="F225" s="38">
        <f t="shared" si="8"/>
        <v>0</v>
      </c>
    </row>
    <row r="226" spans="1:6">
      <c r="A226" s="43"/>
      <c r="B226" s="101"/>
      <c r="C226" s="42"/>
      <c r="D226" s="36"/>
      <c r="E226" s="42"/>
      <c r="F226" s="38">
        <f t="shared" si="8"/>
        <v>0</v>
      </c>
    </row>
    <row r="227" spans="1:6">
      <c r="A227" s="43"/>
      <c r="B227" s="100"/>
      <c r="C227" s="42"/>
      <c r="D227" s="36"/>
      <c r="E227" s="42"/>
      <c r="F227" s="38">
        <f t="shared" si="8"/>
        <v>0</v>
      </c>
    </row>
    <row r="228" spans="1:6">
      <c r="A228" s="43"/>
      <c r="B228" s="101"/>
      <c r="C228" s="42"/>
      <c r="D228" s="36"/>
      <c r="E228" s="42"/>
      <c r="F228" s="38">
        <f t="shared" si="8"/>
        <v>0</v>
      </c>
    </row>
    <row r="229" spans="1:6">
      <c r="A229" s="43"/>
      <c r="B229" s="100"/>
      <c r="C229" s="42"/>
      <c r="D229" s="36"/>
      <c r="E229" s="42"/>
      <c r="F229" s="38">
        <f t="shared" si="8"/>
        <v>0</v>
      </c>
    </row>
    <row r="230" spans="1:6">
      <c r="A230" s="43"/>
      <c r="B230" s="100"/>
      <c r="C230" s="42"/>
      <c r="D230" s="36"/>
      <c r="E230" s="42"/>
      <c r="F230" s="38">
        <f t="shared" si="8"/>
        <v>0</v>
      </c>
    </row>
    <row r="231" spans="1:6">
      <c r="A231" s="43"/>
      <c r="B231" s="100"/>
      <c r="C231" s="42"/>
      <c r="D231" s="36"/>
      <c r="E231" s="42"/>
      <c r="F231" s="38">
        <f t="shared" si="8"/>
        <v>0</v>
      </c>
    </row>
    <row r="232" spans="1:6">
      <c r="A232" s="43"/>
      <c r="B232" s="100"/>
      <c r="C232" s="42"/>
      <c r="D232" s="36"/>
      <c r="E232" s="42"/>
      <c r="F232" s="38">
        <f t="shared" si="8"/>
        <v>0</v>
      </c>
    </row>
    <row r="233" spans="1:6">
      <c r="A233" s="43"/>
      <c r="B233" s="100"/>
      <c r="C233" s="42"/>
      <c r="D233" s="36"/>
      <c r="E233" s="42"/>
      <c r="F233" s="38">
        <f t="shared" si="8"/>
        <v>0</v>
      </c>
    </row>
    <row r="234" spans="1:6">
      <c r="A234" s="43"/>
      <c r="B234" s="100"/>
      <c r="C234" s="44"/>
      <c r="D234" s="36"/>
      <c r="E234" s="42"/>
      <c r="F234" s="38">
        <f t="shared" si="8"/>
        <v>0</v>
      </c>
    </row>
    <row r="235" spans="1:6">
      <c r="A235" s="43"/>
      <c r="B235" s="100"/>
      <c r="C235" s="42"/>
      <c r="D235" s="36"/>
      <c r="E235" s="42"/>
      <c r="F235" s="38">
        <f t="shared" si="8"/>
        <v>0</v>
      </c>
    </row>
    <row r="236" spans="1:6">
      <c r="A236" s="43"/>
      <c r="B236" s="100"/>
      <c r="C236" s="44"/>
      <c r="D236" s="36"/>
      <c r="E236" s="42"/>
      <c r="F236" s="38">
        <f t="shared" si="8"/>
        <v>0</v>
      </c>
    </row>
    <row r="237" spans="1:6">
      <c r="A237" s="43"/>
      <c r="B237" s="100"/>
      <c r="C237" s="42"/>
      <c r="D237" s="36"/>
      <c r="E237" s="42"/>
      <c r="F237" s="38">
        <f t="shared" si="8"/>
        <v>0</v>
      </c>
    </row>
    <row r="238" spans="1:6">
      <c r="A238" s="43"/>
      <c r="B238" s="100"/>
      <c r="C238" s="42"/>
      <c r="D238" s="36"/>
      <c r="E238" s="42"/>
      <c r="F238" s="38">
        <f t="shared" si="8"/>
        <v>0</v>
      </c>
    </row>
    <row r="239" spans="1:6">
      <c r="A239" s="43"/>
      <c r="B239" s="101"/>
      <c r="C239" s="44"/>
      <c r="D239" s="36"/>
      <c r="E239" s="42"/>
      <c r="F239" s="38">
        <f t="shared" si="8"/>
        <v>0</v>
      </c>
    </row>
    <row r="240" spans="1:6">
      <c r="A240" s="43"/>
      <c r="B240" s="101"/>
      <c r="C240" s="44"/>
      <c r="D240" s="36"/>
      <c r="E240" s="42"/>
      <c r="F240" s="38">
        <f t="shared" si="8"/>
        <v>0</v>
      </c>
    </row>
    <row r="241" spans="1:6">
      <c r="A241" s="43"/>
      <c r="B241" s="101"/>
      <c r="C241" s="44"/>
      <c r="D241" s="36"/>
      <c r="E241" s="42"/>
      <c r="F241" s="38">
        <f t="shared" si="8"/>
        <v>0</v>
      </c>
    </row>
    <row r="242" spans="1:6">
      <c r="A242" s="43"/>
      <c r="B242" s="101"/>
      <c r="C242" s="44"/>
      <c r="D242" s="36"/>
      <c r="E242" s="42"/>
      <c r="F242" s="38">
        <f t="shared" si="8"/>
        <v>0</v>
      </c>
    </row>
    <row r="243" spans="1:6">
      <c r="A243" s="43"/>
      <c r="B243" s="101"/>
      <c r="C243" s="44"/>
      <c r="D243" s="36"/>
      <c r="E243" s="42"/>
      <c r="F243" s="38">
        <f t="shared" si="8"/>
        <v>0</v>
      </c>
    </row>
    <row r="244" spans="1:6">
      <c r="A244" s="43"/>
      <c r="B244" s="101"/>
      <c r="C244" s="44"/>
      <c r="D244" s="36"/>
      <c r="E244" s="42"/>
      <c r="F244" s="38">
        <f t="shared" si="8"/>
        <v>0</v>
      </c>
    </row>
    <row r="245" spans="1:6">
      <c r="A245" s="43"/>
      <c r="B245" s="100"/>
      <c r="C245" s="42"/>
      <c r="D245" s="36"/>
      <c r="E245" s="42"/>
      <c r="F245" s="38">
        <f t="shared" si="8"/>
        <v>0</v>
      </c>
    </row>
    <row r="246" spans="1:6">
      <c r="A246" s="43"/>
      <c r="B246" s="100"/>
      <c r="C246" s="44"/>
      <c r="D246" s="36"/>
      <c r="E246" s="42"/>
      <c r="F246" s="38">
        <f t="shared" si="8"/>
        <v>0</v>
      </c>
    </row>
    <row r="247" spans="1:6">
      <c r="A247" s="43"/>
      <c r="B247" s="100"/>
      <c r="C247" s="42"/>
      <c r="D247" s="36"/>
      <c r="E247" s="42"/>
      <c r="F247" s="38">
        <f t="shared" si="8"/>
        <v>0</v>
      </c>
    </row>
    <row r="248" spans="1:6">
      <c r="A248" s="43"/>
      <c r="B248" s="100"/>
      <c r="C248" s="44"/>
      <c r="D248" s="36"/>
      <c r="E248" s="42"/>
      <c r="F248" s="38">
        <f t="shared" si="8"/>
        <v>0</v>
      </c>
    </row>
    <row r="249" spans="1:6">
      <c r="A249" s="43"/>
      <c r="B249" s="100"/>
      <c r="C249" s="42"/>
      <c r="D249" s="36"/>
      <c r="E249" s="42"/>
      <c r="F249" s="38">
        <f t="shared" si="8"/>
        <v>0</v>
      </c>
    </row>
    <row r="250" spans="1:6">
      <c r="A250" s="43"/>
      <c r="B250" s="100"/>
      <c r="C250" s="42"/>
      <c r="D250" s="36"/>
      <c r="E250" s="42"/>
      <c r="F250" s="38">
        <f t="shared" si="8"/>
        <v>0</v>
      </c>
    </row>
    <row r="251" spans="1:6">
      <c r="A251" s="43"/>
      <c r="B251" s="105"/>
      <c r="C251" s="56"/>
      <c r="D251" s="36"/>
      <c r="E251" s="42"/>
      <c r="F251" s="38">
        <f t="shared" si="8"/>
        <v>0</v>
      </c>
    </row>
    <row r="252" spans="1:6">
      <c r="A252" s="43"/>
      <c r="B252" s="106"/>
      <c r="C252" s="42"/>
      <c r="D252" s="36"/>
      <c r="E252" s="42"/>
      <c r="F252" s="38">
        <f t="shared" si="8"/>
        <v>0</v>
      </c>
    </row>
    <row r="253" spans="1:6">
      <c r="A253" s="43"/>
      <c r="B253" s="100"/>
      <c r="C253" s="42"/>
      <c r="D253" s="36"/>
      <c r="E253" s="42"/>
      <c r="F253" s="38">
        <f t="shared" ref="F253" si="9">D253*E253</f>
        <v>0</v>
      </c>
    </row>
    <row r="254" spans="1:6">
      <c r="A254" s="43"/>
      <c r="B254" s="99" t="s">
        <v>390</v>
      </c>
      <c r="C254" s="46" t="s">
        <v>391</v>
      </c>
      <c r="D254" s="47"/>
      <c r="E254" s="47"/>
      <c r="F254" s="47">
        <f>SUM(F199:F253)</f>
        <v>35488.800000000003</v>
      </c>
    </row>
    <row r="255" spans="1:6">
      <c r="A255" s="43"/>
      <c r="B255" s="99"/>
      <c r="C255" s="46"/>
      <c r="D255" s="36"/>
      <c r="E255" s="42"/>
      <c r="F255" s="38">
        <f>D255*E255</f>
        <v>0</v>
      </c>
    </row>
    <row r="256" spans="1:6">
      <c r="A256" s="43"/>
      <c r="B256" s="97" t="str">
        <f>B7</f>
        <v>SECTION 2: MAIN BLOCK</v>
      </c>
      <c r="C256" s="42"/>
      <c r="D256" s="36"/>
      <c r="E256" s="42"/>
      <c r="F256" s="38">
        <f>D256*E256</f>
        <v>0</v>
      </c>
    </row>
    <row r="257" spans="1:6">
      <c r="A257" s="43"/>
      <c r="B257" s="97"/>
      <c r="C257" s="42"/>
      <c r="D257" s="36"/>
      <c r="E257" s="42"/>
      <c r="F257" s="38">
        <f>D257*E257</f>
        <v>0</v>
      </c>
    </row>
    <row r="258" spans="1:6">
      <c r="A258" s="43"/>
      <c r="B258" s="97" t="s">
        <v>674</v>
      </c>
      <c r="C258" s="57"/>
      <c r="D258" s="36"/>
      <c r="E258" s="42"/>
      <c r="F258" s="38">
        <f>D258*E258</f>
        <v>0</v>
      </c>
    </row>
    <row r="259" spans="1:6" ht="15" thickBot="1">
      <c r="A259" s="43"/>
      <c r="B259" s="97"/>
      <c r="C259" s="57"/>
      <c r="D259" s="36"/>
      <c r="E259" s="42"/>
      <c r="F259" s="38">
        <f>D259*E259</f>
        <v>0</v>
      </c>
    </row>
    <row r="260" spans="1:6" s="61" customFormat="1" ht="29.4" thickBot="1">
      <c r="A260" s="58" t="s">
        <v>36</v>
      </c>
      <c r="B260" s="59" t="s">
        <v>675</v>
      </c>
      <c r="C260" s="58" t="s">
        <v>36</v>
      </c>
      <c r="D260" s="60"/>
    </row>
    <row r="261" spans="1:6" s="61" customFormat="1" ht="15" thickBot="1">
      <c r="A261" s="58" t="s">
        <v>36</v>
      </c>
      <c r="B261" s="58" t="s">
        <v>632</v>
      </c>
      <c r="C261" s="58" t="s">
        <v>36</v>
      </c>
      <c r="D261" s="60"/>
    </row>
    <row r="262" spans="1:6" s="61" customFormat="1" ht="15" thickBot="1">
      <c r="A262" s="58" t="s">
        <v>36</v>
      </c>
      <c r="B262" s="58" t="s">
        <v>633</v>
      </c>
      <c r="C262" s="58" t="s">
        <v>36</v>
      </c>
      <c r="D262" s="60"/>
    </row>
    <row r="263" spans="1:6" s="61" customFormat="1" ht="29.4" thickBot="1">
      <c r="A263" s="58">
        <v>4.5</v>
      </c>
      <c r="B263" s="58" t="s">
        <v>634</v>
      </c>
      <c r="C263" s="58" t="s">
        <v>35</v>
      </c>
      <c r="D263" s="58">
        <v>120</v>
      </c>
      <c r="E263" s="58">
        <v>2.5</v>
      </c>
      <c r="F263" s="58">
        <f>E263*D263</f>
        <v>300</v>
      </c>
    </row>
    <row r="264" spans="1:6" s="61" customFormat="1" ht="15" thickBot="1">
      <c r="A264" s="58">
        <v>4.51</v>
      </c>
      <c r="B264" s="58" t="s">
        <v>635</v>
      </c>
      <c r="C264" s="58" t="s">
        <v>52</v>
      </c>
      <c r="D264" s="58">
        <v>18</v>
      </c>
      <c r="E264" s="58">
        <v>0.5</v>
      </c>
      <c r="F264" s="58">
        <f>E264*D264</f>
        <v>9</v>
      </c>
    </row>
    <row r="265" spans="1:6" s="61" customFormat="1" ht="15" thickBot="1">
      <c r="A265" s="58" t="s">
        <v>36</v>
      </c>
      <c r="B265" s="59" t="s">
        <v>636</v>
      </c>
      <c r="C265" s="58" t="s">
        <v>36</v>
      </c>
      <c r="D265" s="58" t="s">
        <v>36</v>
      </c>
      <c r="E265" s="58" t="s">
        <v>630</v>
      </c>
      <c r="F265" s="58"/>
    </row>
    <row r="266" spans="1:6" s="61" customFormat="1" ht="15" thickBot="1">
      <c r="A266" s="58" t="s">
        <v>36</v>
      </c>
      <c r="B266" s="58" t="s">
        <v>637</v>
      </c>
      <c r="C266" s="58" t="s">
        <v>36</v>
      </c>
      <c r="D266" s="58">
        <v>1</v>
      </c>
      <c r="E266" s="58">
        <v>150</v>
      </c>
      <c r="F266" s="58">
        <f t="shared" ref="F266:F273" si="10">E266*D266</f>
        <v>150</v>
      </c>
    </row>
    <row r="267" spans="1:6" s="61" customFormat="1" ht="15" thickBot="1">
      <c r="A267" s="58" t="s">
        <v>36</v>
      </c>
      <c r="B267" s="58" t="s">
        <v>638</v>
      </c>
      <c r="C267" s="58" t="s">
        <v>36</v>
      </c>
      <c r="D267" s="58">
        <v>1</v>
      </c>
      <c r="E267" s="58">
        <v>50</v>
      </c>
      <c r="F267" s="58">
        <f t="shared" si="10"/>
        <v>50</v>
      </c>
    </row>
    <row r="268" spans="1:6" s="61" customFormat="1" ht="15" thickBot="1">
      <c r="A268" s="58">
        <v>4.5199999999999996</v>
      </c>
      <c r="B268" s="58" t="s">
        <v>639</v>
      </c>
      <c r="C268" s="58" t="s">
        <v>52</v>
      </c>
      <c r="D268" s="58">
        <v>274</v>
      </c>
      <c r="E268" s="58">
        <v>1.5</v>
      </c>
      <c r="F268" s="58">
        <f t="shared" si="10"/>
        <v>411</v>
      </c>
    </row>
    <row r="269" spans="1:6" s="61" customFormat="1" ht="15" thickBot="1">
      <c r="A269" s="58">
        <v>4.54</v>
      </c>
      <c r="B269" s="58" t="s">
        <v>640</v>
      </c>
      <c r="C269" s="58" t="s">
        <v>52</v>
      </c>
      <c r="D269" s="58">
        <v>186</v>
      </c>
      <c r="E269" s="58">
        <v>1.5</v>
      </c>
      <c r="F269" s="58">
        <f t="shared" si="10"/>
        <v>279</v>
      </c>
    </row>
    <row r="270" spans="1:6" s="61" customFormat="1" ht="15" thickBot="1">
      <c r="A270" s="58">
        <v>4.55</v>
      </c>
      <c r="B270" s="58" t="s">
        <v>641</v>
      </c>
      <c r="C270" s="58" t="s">
        <v>52</v>
      </c>
      <c r="D270" s="58">
        <v>23</v>
      </c>
      <c r="E270" s="58">
        <v>2.5</v>
      </c>
      <c r="F270" s="58">
        <f t="shared" si="10"/>
        <v>57.5</v>
      </c>
    </row>
    <row r="271" spans="1:6" s="61" customFormat="1" ht="15" thickBot="1">
      <c r="A271" s="58">
        <v>4.5599999999999996</v>
      </c>
      <c r="B271" s="58" t="s">
        <v>642</v>
      </c>
      <c r="C271" s="58" t="s">
        <v>52</v>
      </c>
      <c r="D271" s="58">
        <v>22</v>
      </c>
      <c r="E271" s="58">
        <v>2.5</v>
      </c>
      <c r="F271" s="58">
        <f t="shared" si="10"/>
        <v>55</v>
      </c>
    </row>
    <row r="272" spans="1:6" s="61" customFormat="1" ht="15" thickBot="1">
      <c r="A272" s="58">
        <v>4.57</v>
      </c>
      <c r="B272" s="58" t="s">
        <v>643</v>
      </c>
      <c r="C272" s="58" t="s">
        <v>52</v>
      </c>
      <c r="D272" s="58">
        <v>22</v>
      </c>
      <c r="E272" s="58">
        <v>1.2</v>
      </c>
      <c r="F272" s="58">
        <f t="shared" si="10"/>
        <v>26.4</v>
      </c>
    </row>
    <row r="273" spans="1:6" s="61" customFormat="1" ht="15" thickBot="1">
      <c r="A273" s="58">
        <v>4.58</v>
      </c>
      <c r="B273" s="58" t="s">
        <v>644</v>
      </c>
      <c r="C273" s="58" t="s">
        <v>52</v>
      </c>
      <c r="D273" s="58">
        <v>12</v>
      </c>
      <c r="E273" s="58">
        <v>1.5</v>
      </c>
      <c r="F273" s="58">
        <f t="shared" si="10"/>
        <v>18</v>
      </c>
    </row>
    <row r="274" spans="1:6" s="61" customFormat="1" ht="15" thickBot="1">
      <c r="A274" s="58" t="s">
        <v>36</v>
      </c>
      <c r="B274" s="58" t="s">
        <v>645</v>
      </c>
      <c r="C274" s="58" t="s">
        <v>36</v>
      </c>
      <c r="D274" s="58" t="s">
        <v>36</v>
      </c>
      <c r="E274" s="58" t="s">
        <v>630</v>
      </c>
      <c r="F274" s="58"/>
    </row>
    <row r="275" spans="1:6" s="61" customFormat="1" ht="15" thickBot="1">
      <c r="A275" s="58">
        <v>4.59</v>
      </c>
      <c r="B275" s="58" t="s">
        <v>646</v>
      </c>
      <c r="C275" s="58" t="s">
        <v>647</v>
      </c>
      <c r="D275" s="58">
        <v>25</v>
      </c>
      <c r="E275" s="58">
        <v>85</v>
      </c>
      <c r="F275" s="58">
        <f>E275*D275</f>
        <v>2125</v>
      </c>
    </row>
    <row r="276" spans="1:6" s="61" customFormat="1" ht="15" thickBot="1">
      <c r="A276" s="58" t="s">
        <v>36</v>
      </c>
      <c r="B276" s="59" t="s">
        <v>648</v>
      </c>
      <c r="C276" s="58" t="s">
        <v>36</v>
      </c>
      <c r="D276" s="58" t="s">
        <v>36</v>
      </c>
      <c r="E276" s="58" t="s">
        <v>630</v>
      </c>
      <c r="F276" s="58"/>
    </row>
    <row r="277" spans="1:6" s="61" customFormat="1" ht="15" thickBot="1">
      <c r="A277" s="58" t="s">
        <v>36</v>
      </c>
      <c r="B277" s="58" t="s">
        <v>649</v>
      </c>
      <c r="C277" s="58" t="s">
        <v>36</v>
      </c>
      <c r="D277" s="58" t="s">
        <v>36</v>
      </c>
      <c r="E277" s="58" t="s">
        <v>630</v>
      </c>
      <c r="F277" s="58"/>
    </row>
    <row r="278" spans="1:6" s="61" customFormat="1" ht="15" thickBot="1">
      <c r="A278" s="58">
        <v>4.5999999999999996</v>
      </c>
      <c r="B278" s="58" t="s">
        <v>650</v>
      </c>
      <c r="C278" s="58" t="s">
        <v>35</v>
      </c>
      <c r="D278" s="58">
        <v>14</v>
      </c>
      <c r="E278" s="58">
        <v>6</v>
      </c>
      <c r="F278" s="58">
        <f>E278*D278</f>
        <v>84</v>
      </c>
    </row>
    <row r="279" spans="1:6" s="61" customFormat="1" ht="15" thickBot="1">
      <c r="A279" s="62">
        <v>4.6100000000000003</v>
      </c>
      <c r="B279" s="62" t="s">
        <v>651</v>
      </c>
      <c r="C279" s="62" t="s">
        <v>52</v>
      </c>
      <c r="D279" s="62">
        <v>41</v>
      </c>
      <c r="E279" s="62">
        <v>5</v>
      </c>
      <c r="F279" s="62">
        <f>E279*D279</f>
        <v>205</v>
      </c>
    </row>
    <row r="280" spans="1:6" s="61" customFormat="1" ht="15" thickBot="1">
      <c r="A280" s="58" t="s">
        <v>36</v>
      </c>
      <c r="B280" s="58" t="s">
        <v>652</v>
      </c>
      <c r="C280" s="58" t="s">
        <v>36</v>
      </c>
      <c r="D280" s="58" t="s">
        <v>36</v>
      </c>
      <c r="E280" s="58" t="s">
        <v>630</v>
      </c>
      <c r="F280" s="58"/>
    </row>
    <row r="281" spans="1:6" s="61" customFormat="1" ht="29.4" thickBot="1">
      <c r="A281" s="58">
        <v>4.62</v>
      </c>
      <c r="B281" s="58" t="s">
        <v>653</v>
      </c>
      <c r="C281" s="58" t="s">
        <v>35</v>
      </c>
      <c r="D281" s="58">
        <v>14</v>
      </c>
      <c r="E281" s="58">
        <v>5</v>
      </c>
      <c r="F281" s="58">
        <f>E281*D281</f>
        <v>70</v>
      </c>
    </row>
    <row r="282" spans="1:6" s="61" customFormat="1" ht="29.4" thickBot="1">
      <c r="A282" s="62">
        <v>4.63</v>
      </c>
      <c r="B282" s="62" t="s">
        <v>654</v>
      </c>
      <c r="C282" s="62" t="s">
        <v>52</v>
      </c>
      <c r="D282" s="62">
        <f>D281</f>
        <v>14</v>
      </c>
      <c r="E282" s="62">
        <v>5</v>
      </c>
      <c r="F282" s="62">
        <f>E282*D282</f>
        <v>70</v>
      </c>
    </row>
    <row r="283" spans="1:6" s="61" customFormat="1" ht="15" thickBot="1">
      <c r="A283" s="58" t="s">
        <v>36</v>
      </c>
      <c r="B283" s="59" t="s">
        <v>655</v>
      </c>
      <c r="C283" s="58" t="s">
        <v>36</v>
      </c>
      <c r="D283" s="58" t="s">
        <v>36</v>
      </c>
      <c r="E283" s="58" t="s">
        <v>630</v>
      </c>
      <c r="F283" s="58"/>
    </row>
    <row r="284" spans="1:6" s="61" customFormat="1" ht="29.4" thickBot="1">
      <c r="A284" s="62">
        <v>4.6399999999999997</v>
      </c>
      <c r="B284" s="62" t="s">
        <v>656</v>
      </c>
      <c r="C284" s="62" t="s">
        <v>52</v>
      </c>
      <c r="D284" s="62">
        <v>18</v>
      </c>
      <c r="E284" s="62">
        <v>6</v>
      </c>
      <c r="F284" s="62">
        <f>E284*D284</f>
        <v>108</v>
      </c>
    </row>
    <row r="285" spans="1:6" s="61" customFormat="1" ht="15" thickBot="1">
      <c r="A285" s="58" t="s">
        <v>36</v>
      </c>
      <c r="B285" s="59" t="s">
        <v>657</v>
      </c>
      <c r="C285" s="58" t="s">
        <v>36</v>
      </c>
      <c r="D285" s="58" t="s">
        <v>36</v>
      </c>
      <c r="E285" s="58" t="s">
        <v>630</v>
      </c>
      <c r="F285" s="58"/>
    </row>
    <row r="286" spans="1:6" s="61" customFormat="1" ht="29.4" thickBot="1">
      <c r="A286" s="58">
        <v>4.6500000000000004</v>
      </c>
      <c r="B286" s="58" t="s">
        <v>658</v>
      </c>
      <c r="C286" s="58" t="s">
        <v>52</v>
      </c>
      <c r="D286" s="58">
        <v>5</v>
      </c>
      <c r="E286" s="58">
        <v>2.5</v>
      </c>
      <c r="F286" s="58">
        <f>E286*D286</f>
        <v>12.5</v>
      </c>
    </row>
    <row r="287" spans="1:6" s="61" customFormat="1" ht="15" thickBot="1">
      <c r="A287" s="58">
        <v>4.66</v>
      </c>
      <c r="B287" s="58" t="s">
        <v>659</v>
      </c>
      <c r="C287" s="58" t="s">
        <v>647</v>
      </c>
      <c r="D287" s="58">
        <v>4</v>
      </c>
      <c r="E287" s="58">
        <v>5</v>
      </c>
      <c r="F287" s="58">
        <f>E287*D287</f>
        <v>20</v>
      </c>
    </row>
    <row r="288" spans="1:6" s="61" customFormat="1" ht="15" thickBot="1">
      <c r="A288" s="58">
        <v>4.67</v>
      </c>
      <c r="B288" s="58" t="s">
        <v>660</v>
      </c>
      <c r="C288" s="58" t="s">
        <v>647</v>
      </c>
      <c r="D288" s="58">
        <v>4</v>
      </c>
      <c r="E288" s="58">
        <v>5</v>
      </c>
      <c r="F288" s="58">
        <f>E288*D288</f>
        <v>20</v>
      </c>
    </row>
    <row r="289" spans="1:6" s="61" customFormat="1" ht="15" thickBot="1">
      <c r="A289" s="58">
        <v>4.68</v>
      </c>
      <c r="B289" s="58" t="s">
        <v>661</v>
      </c>
      <c r="C289" s="58" t="s">
        <v>36</v>
      </c>
      <c r="D289" s="58" t="s">
        <v>36</v>
      </c>
      <c r="E289" s="58" t="s">
        <v>630</v>
      </c>
      <c r="F289" s="58"/>
    </row>
    <row r="290" spans="1:6" s="61" customFormat="1" ht="15" thickBot="1">
      <c r="A290" s="62">
        <v>4.6900000000000004</v>
      </c>
      <c r="B290" s="62" t="s">
        <v>662</v>
      </c>
      <c r="C290" s="62" t="s">
        <v>52</v>
      </c>
      <c r="D290" s="62">
        <f>D279</f>
        <v>41</v>
      </c>
      <c r="E290" s="62">
        <v>5</v>
      </c>
      <c r="F290" s="62">
        <f>E290*D290</f>
        <v>205</v>
      </c>
    </row>
    <row r="291" spans="1:6" s="61" customFormat="1" ht="15" thickBot="1">
      <c r="A291" s="62">
        <v>4.7</v>
      </c>
      <c r="B291" s="62" t="s">
        <v>663</v>
      </c>
      <c r="C291" s="62" t="s">
        <v>35</v>
      </c>
      <c r="D291" s="62">
        <v>0</v>
      </c>
      <c r="E291" s="62">
        <v>20</v>
      </c>
      <c r="F291" s="62">
        <f>E291*D291</f>
        <v>0</v>
      </c>
    </row>
    <row r="292" spans="1:6" s="61" customFormat="1" ht="15" thickBot="1">
      <c r="A292" s="62">
        <v>4.71</v>
      </c>
      <c r="B292" s="62" t="s">
        <v>664</v>
      </c>
      <c r="C292" s="62" t="s">
        <v>35</v>
      </c>
      <c r="D292" s="62">
        <v>0</v>
      </c>
      <c r="E292" s="62">
        <v>5</v>
      </c>
      <c r="F292" s="62">
        <f>E292*D292</f>
        <v>0</v>
      </c>
    </row>
    <row r="293" spans="1:6">
      <c r="A293" s="43"/>
      <c r="B293" s="101" t="s">
        <v>497</v>
      </c>
      <c r="C293" s="42"/>
      <c r="D293" s="36"/>
      <c r="E293" s="42"/>
      <c r="F293" s="38">
        <f t="shared" ref="F293:F318" si="11">D293*E293</f>
        <v>0</v>
      </c>
    </row>
    <row r="294" spans="1:6">
      <c r="A294" s="43"/>
      <c r="B294" s="100"/>
      <c r="C294" s="42"/>
      <c r="D294" s="36"/>
      <c r="E294" s="42"/>
      <c r="F294" s="38">
        <f t="shared" si="11"/>
        <v>0</v>
      </c>
    </row>
    <row r="295" spans="1:6">
      <c r="A295" s="43"/>
      <c r="B295" s="101" t="s">
        <v>498</v>
      </c>
      <c r="C295" s="42"/>
      <c r="D295" s="36"/>
      <c r="E295" s="42"/>
      <c r="F295" s="38">
        <f t="shared" si="11"/>
        <v>0</v>
      </c>
    </row>
    <row r="296" spans="1:6">
      <c r="A296" s="43"/>
      <c r="B296" s="101" t="s">
        <v>499</v>
      </c>
      <c r="C296" s="42"/>
      <c r="D296" s="36"/>
      <c r="E296" s="42"/>
      <c r="F296" s="38">
        <f t="shared" si="11"/>
        <v>0</v>
      </c>
    </row>
    <row r="297" spans="1:6">
      <c r="A297" s="43"/>
      <c r="B297" s="101" t="s">
        <v>500</v>
      </c>
      <c r="C297" s="42"/>
      <c r="D297" s="36"/>
      <c r="E297" s="42"/>
      <c r="F297" s="38">
        <f t="shared" si="11"/>
        <v>0</v>
      </c>
    </row>
    <row r="298" spans="1:6">
      <c r="A298" s="43"/>
      <c r="B298" s="100"/>
      <c r="C298" s="42"/>
      <c r="D298" s="36"/>
      <c r="E298" s="42"/>
      <c r="F298" s="38">
        <f t="shared" si="11"/>
        <v>0</v>
      </c>
    </row>
    <row r="299" spans="1:6" ht="28.8">
      <c r="A299" s="43" t="s">
        <v>14</v>
      </c>
      <c r="B299" s="100" t="s">
        <v>676</v>
      </c>
      <c r="C299" s="44" t="s">
        <v>668</v>
      </c>
      <c r="D299" s="36">
        <f>1038-105</f>
        <v>933</v>
      </c>
      <c r="E299" s="42">
        <v>15</v>
      </c>
      <c r="F299" s="38">
        <f t="shared" si="11"/>
        <v>13995</v>
      </c>
    </row>
    <row r="300" spans="1:6">
      <c r="A300" s="43"/>
      <c r="B300" s="100"/>
      <c r="C300" s="42"/>
      <c r="D300" s="36"/>
      <c r="E300" s="42"/>
      <c r="F300" s="38">
        <f t="shared" si="11"/>
        <v>0</v>
      </c>
    </row>
    <row r="301" spans="1:6" ht="28.8">
      <c r="A301" s="43" t="s">
        <v>3</v>
      </c>
      <c r="B301" s="100" t="s">
        <v>501</v>
      </c>
      <c r="C301" s="42" t="s">
        <v>5</v>
      </c>
      <c r="D301" s="36">
        <v>20</v>
      </c>
      <c r="E301" s="42">
        <v>10</v>
      </c>
      <c r="F301" s="38">
        <f t="shared" si="11"/>
        <v>200</v>
      </c>
    </row>
    <row r="302" spans="1:6">
      <c r="A302" s="43"/>
      <c r="B302" s="100"/>
      <c r="C302" s="42"/>
      <c r="D302" s="36"/>
      <c r="E302" s="42"/>
      <c r="F302" s="38">
        <f t="shared" si="11"/>
        <v>0</v>
      </c>
    </row>
    <row r="303" spans="1:6">
      <c r="A303" s="43"/>
      <c r="B303" s="101" t="s">
        <v>432</v>
      </c>
      <c r="C303" s="56"/>
      <c r="D303" s="36"/>
      <c r="E303" s="63"/>
      <c r="F303" s="38">
        <f t="shared" si="11"/>
        <v>0</v>
      </c>
    </row>
    <row r="304" spans="1:6">
      <c r="A304" s="43"/>
      <c r="B304" s="102"/>
      <c r="C304" s="56"/>
      <c r="D304" s="36"/>
      <c r="E304" s="63"/>
      <c r="F304" s="38">
        <f t="shared" si="11"/>
        <v>0</v>
      </c>
    </row>
    <row r="305" spans="1:6">
      <c r="A305" s="43" t="s">
        <v>6</v>
      </c>
      <c r="B305" s="100" t="s">
        <v>578</v>
      </c>
      <c r="C305" s="56" t="s">
        <v>35</v>
      </c>
      <c r="D305" s="36">
        <v>40</v>
      </c>
      <c r="E305" s="42">
        <v>5</v>
      </c>
      <c r="F305" s="38">
        <f t="shared" si="11"/>
        <v>200</v>
      </c>
    </row>
    <row r="306" spans="1:6">
      <c r="A306" s="43"/>
      <c r="B306" s="102"/>
      <c r="C306" s="56"/>
      <c r="D306" s="36"/>
      <c r="E306" s="63"/>
      <c r="F306" s="38">
        <f t="shared" si="11"/>
        <v>0</v>
      </c>
    </row>
    <row r="307" spans="1:6">
      <c r="A307" s="43" t="s">
        <v>7</v>
      </c>
      <c r="B307" s="100" t="s">
        <v>579</v>
      </c>
      <c r="C307" s="56" t="s">
        <v>35</v>
      </c>
      <c r="D307" s="36">
        <f>D299</f>
        <v>933</v>
      </c>
      <c r="E307" s="42">
        <v>5</v>
      </c>
      <c r="F307" s="38">
        <f t="shared" si="11"/>
        <v>4665</v>
      </c>
    </row>
    <row r="308" spans="1:6">
      <c r="A308" s="43"/>
      <c r="B308" s="100" t="s">
        <v>580</v>
      </c>
      <c r="C308" s="56"/>
      <c r="D308" s="36"/>
      <c r="E308" s="63"/>
      <c r="F308" s="38">
        <f t="shared" si="11"/>
        <v>0</v>
      </c>
    </row>
    <row r="309" spans="1:6">
      <c r="A309" s="43"/>
      <c r="B309" s="100"/>
      <c r="C309" s="56"/>
      <c r="D309" s="36"/>
      <c r="E309" s="63"/>
      <c r="F309" s="38">
        <f t="shared" si="11"/>
        <v>0</v>
      </c>
    </row>
    <row r="310" spans="1:6">
      <c r="A310" s="43" t="s">
        <v>8</v>
      </c>
      <c r="B310" s="100" t="s">
        <v>581</v>
      </c>
      <c r="C310" s="56" t="s">
        <v>52</v>
      </c>
      <c r="D310" s="36">
        <v>140</v>
      </c>
      <c r="E310" s="42">
        <v>5</v>
      </c>
      <c r="F310" s="38">
        <f t="shared" si="11"/>
        <v>700</v>
      </c>
    </row>
    <row r="311" spans="1:6">
      <c r="A311" s="43"/>
      <c r="B311" s="100"/>
      <c r="C311" s="42"/>
      <c r="D311" s="36"/>
      <c r="E311" s="42"/>
      <c r="F311" s="38">
        <f t="shared" si="11"/>
        <v>0</v>
      </c>
    </row>
    <row r="312" spans="1:6" s="66" customFormat="1">
      <c r="A312" s="64"/>
      <c r="B312" s="101" t="s">
        <v>502</v>
      </c>
      <c r="C312" s="56"/>
      <c r="D312" s="36"/>
      <c r="E312" s="65"/>
      <c r="F312" s="38">
        <f t="shared" si="11"/>
        <v>0</v>
      </c>
    </row>
    <row r="313" spans="1:6" s="66" customFormat="1">
      <c r="A313" s="43"/>
      <c r="B313" s="101"/>
      <c r="C313" s="56"/>
      <c r="D313" s="36"/>
      <c r="E313" s="65"/>
      <c r="F313" s="38">
        <f t="shared" si="11"/>
        <v>0</v>
      </c>
    </row>
    <row r="314" spans="1:6" s="66" customFormat="1" ht="28.8">
      <c r="A314" s="43" t="s">
        <v>10</v>
      </c>
      <c r="B314" s="107" t="s">
        <v>592</v>
      </c>
      <c r="C314" s="56"/>
      <c r="D314" s="36"/>
      <c r="E314" s="65"/>
      <c r="F314" s="38">
        <f t="shared" si="11"/>
        <v>0</v>
      </c>
    </row>
    <row r="315" spans="1:6" s="66" customFormat="1">
      <c r="A315" s="43"/>
      <c r="B315" s="100" t="s">
        <v>503</v>
      </c>
      <c r="C315" s="56" t="s">
        <v>5</v>
      </c>
      <c r="D315" s="67">
        <v>30</v>
      </c>
      <c r="E315" s="65">
        <v>8</v>
      </c>
      <c r="F315" s="38">
        <f t="shared" si="11"/>
        <v>240</v>
      </c>
    </row>
    <row r="316" spans="1:6" s="66" customFormat="1">
      <c r="A316" s="43"/>
      <c r="B316" s="107"/>
      <c r="C316" s="56"/>
      <c r="D316" s="67"/>
      <c r="E316" s="65"/>
      <c r="F316" s="38">
        <f t="shared" si="11"/>
        <v>0</v>
      </c>
    </row>
    <row r="317" spans="1:6" s="66" customFormat="1">
      <c r="A317" s="43" t="s">
        <v>15</v>
      </c>
      <c r="B317" s="100" t="s">
        <v>504</v>
      </c>
      <c r="C317" s="56" t="s">
        <v>5</v>
      </c>
      <c r="D317" s="67">
        <v>1</v>
      </c>
      <c r="E317" s="65">
        <v>120</v>
      </c>
      <c r="F317" s="38">
        <f t="shared" si="11"/>
        <v>120</v>
      </c>
    </row>
    <row r="318" spans="1:6" s="66" customFormat="1" ht="16.95" customHeight="1">
      <c r="A318" s="64"/>
      <c r="B318" s="100"/>
      <c r="C318" s="56"/>
      <c r="D318" s="67"/>
      <c r="E318" s="65"/>
      <c r="F318" s="38">
        <f t="shared" si="11"/>
        <v>0</v>
      </c>
    </row>
    <row r="319" spans="1:6" s="71" customFormat="1">
      <c r="A319" s="69"/>
      <c r="B319" s="69" t="s">
        <v>677</v>
      </c>
      <c r="C319" s="69"/>
      <c r="D319" s="69"/>
      <c r="E319" s="69"/>
      <c r="F319" s="70">
        <f>SUM(F263:F318)</f>
        <v>24395.4</v>
      </c>
    </row>
    <row r="320" spans="1:6">
      <c r="A320" s="43"/>
      <c r="B320" s="97" t="s">
        <v>19</v>
      </c>
      <c r="C320" s="42"/>
      <c r="D320" s="36"/>
      <c r="E320" s="42"/>
      <c r="F320" s="38">
        <f t="shared" ref="F320:F364" si="12">D320*E320</f>
        <v>0</v>
      </c>
    </row>
    <row r="321" spans="1:6">
      <c r="A321" s="43"/>
      <c r="B321" s="102"/>
      <c r="C321" s="42"/>
      <c r="D321" s="36"/>
      <c r="E321" s="42"/>
      <c r="F321" s="38">
        <f t="shared" si="12"/>
        <v>0</v>
      </c>
    </row>
    <row r="322" spans="1:6">
      <c r="A322" s="43"/>
      <c r="B322" s="101" t="s">
        <v>61</v>
      </c>
      <c r="C322" s="42"/>
      <c r="D322" s="36"/>
      <c r="E322" s="42"/>
      <c r="F322" s="38">
        <f t="shared" si="12"/>
        <v>0</v>
      </c>
    </row>
    <row r="323" spans="1:6">
      <c r="A323" s="43"/>
      <c r="B323" s="102"/>
      <c r="C323" s="42"/>
      <c r="D323" s="36"/>
      <c r="E323" s="42"/>
      <c r="F323" s="38">
        <f t="shared" si="12"/>
        <v>0</v>
      </c>
    </row>
    <row r="324" spans="1:6">
      <c r="A324" s="43" t="s">
        <v>14</v>
      </c>
      <c r="B324" s="100" t="s">
        <v>505</v>
      </c>
      <c r="C324" s="42"/>
      <c r="D324" s="36"/>
      <c r="E324" s="42"/>
      <c r="F324" s="38">
        <f t="shared" si="12"/>
        <v>0</v>
      </c>
    </row>
    <row r="325" spans="1:6" ht="16.2">
      <c r="A325" s="43"/>
      <c r="B325" s="100" t="s">
        <v>506</v>
      </c>
      <c r="C325" s="44" t="s">
        <v>668</v>
      </c>
      <c r="D325" s="36">
        <v>1425</v>
      </c>
      <c r="E325" s="42">
        <v>4</v>
      </c>
      <c r="F325" s="38">
        <f t="shared" si="12"/>
        <v>5700</v>
      </c>
    </row>
    <row r="326" spans="1:6">
      <c r="A326" s="43"/>
      <c r="B326" s="100"/>
      <c r="C326" s="42"/>
      <c r="D326" s="36"/>
      <c r="E326" s="42"/>
      <c r="F326" s="38">
        <f t="shared" si="12"/>
        <v>0</v>
      </c>
    </row>
    <row r="327" spans="1:6">
      <c r="A327" s="43"/>
      <c r="B327" s="101" t="s">
        <v>432</v>
      </c>
      <c r="C327" s="42"/>
      <c r="D327" s="36"/>
      <c r="E327" s="42"/>
      <c r="F327" s="38">
        <f t="shared" si="12"/>
        <v>0</v>
      </c>
    </row>
    <row r="328" spans="1:6">
      <c r="A328" s="43"/>
      <c r="B328" s="100"/>
      <c r="C328" s="42"/>
      <c r="D328" s="36"/>
      <c r="E328" s="42"/>
      <c r="F328" s="38">
        <f t="shared" si="12"/>
        <v>0</v>
      </c>
    </row>
    <row r="329" spans="1:6" ht="28.8">
      <c r="A329" s="72"/>
      <c r="B329" s="101" t="s">
        <v>507</v>
      </c>
      <c r="C329" s="42"/>
      <c r="D329" s="36"/>
      <c r="E329" s="42"/>
      <c r="F329" s="38">
        <f t="shared" si="12"/>
        <v>0</v>
      </c>
    </row>
    <row r="330" spans="1:6" ht="28.8">
      <c r="A330" s="72"/>
      <c r="B330" s="101" t="s">
        <v>508</v>
      </c>
      <c r="C330" s="42"/>
      <c r="D330" s="36"/>
      <c r="E330" s="42"/>
      <c r="F330" s="38">
        <f t="shared" si="12"/>
        <v>0</v>
      </c>
    </row>
    <row r="331" spans="1:6">
      <c r="A331" s="72"/>
      <c r="B331" s="101" t="s">
        <v>604</v>
      </c>
      <c r="C331" s="42"/>
      <c r="D331" s="36"/>
      <c r="E331" s="42"/>
      <c r="F331" s="38">
        <f t="shared" si="12"/>
        <v>0</v>
      </c>
    </row>
    <row r="332" spans="1:6" ht="28.8">
      <c r="A332" s="72"/>
      <c r="B332" s="101" t="s">
        <v>509</v>
      </c>
      <c r="C332" s="42"/>
      <c r="D332" s="36"/>
      <c r="E332" s="42"/>
      <c r="F332" s="38">
        <f t="shared" si="12"/>
        <v>0</v>
      </c>
    </row>
    <row r="333" spans="1:6">
      <c r="A333" s="72"/>
      <c r="B333" s="101" t="s">
        <v>603</v>
      </c>
      <c r="C333" s="42"/>
      <c r="D333" s="36"/>
      <c r="E333" s="42"/>
      <c r="F333" s="38">
        <f t="shared" si="12"/>
        <v>0</v>
      </c>
    </row>
    <row r="334" spans="1:6">
      <c r="A334" s="72"/>
      <c r="B334" s="100"/>
      <c r="C334" s="42"/>
      <c r="D334" s="36"/>
      <c r="E334" s="42"/>
      <c r="F334" s="38">
        <f t="shared" si="12"/>
        <v>0</v>
      </c>
    </row>
    <row r="335" spans="1:6" ht="15" customHeight="1">
      <c r="A335" s="43" t="s">
        <v>6</v>
      </c>
      <c r="B335" s="100" t="s">
        <v>510</v>
      </c>
      <c r="C335" s="44" t="s">
        <v>668</v>
      </c>
      <c r="D335" s="36">
        <f>1425</f>
        <v>1425</v>
      </c>
      <c r="E335" s="42">
        <v>13</v>
      </c>
      <c r="F335" s="38">
        <f t="shared" si="12"/>
        <v>18525</v>
      </c>
    </row>
    <row r="336" spans="1:6">
      <c r="A336" s="43"/>
      <c r="B336" s="100"/>
      <c r="C336" s="42"/>
      <c r="D336" s="36"/>
      <c r="E336" s="42"/>
      <c r="F336" s="38">
        <f t="shared" si="12"/>
        <v>0</v>
      </c>
    </row>
    <row r="337" spans="1:6" ht="15" customHeight="1">
      <c r="A337" s="43" t="s">
        <v>7</v>
      </c>
      <c r="B337" s="101" t="s">
        <v>511</v>
      </c>
      <c r="C337" s="36"/>
      <c r="D337" s="36"/>
      <c r="E337" s="40"/>
      <c r="F337" s="38">
        <f t="shared" si="12"/>
        <v>0</v>
      </c>
    </row>
    <row r="338" spans="1:6" ht="15" customHeight="1">
      <c r="A338" s="43"/>
      <c r="B338" s="100" t="s">
        <v>512</v>
      </c>
      <c r="C338" s="35"/>
      <c r="D338" s="36"/>
      <c r="E338" s="40"/>
      <c r="F338" s="38">
        <f t="shared" si="12"/>
        <v>0</v>
      </c>
    </row>
    <row r="339" spans="1:6" ht="15" customHeight="1">
      <c r="A339" s="43"/>
      <c r="B339" s="100" t="s">
        <v>513</v>
      </c>
      <c r="C339" s="44" t="s">
        <v>668</v>
      </c>
      <c r="D339" s="36">
        <f>670*0.1</f>
        <v>67</v>
      </c>
      <c r="E339" s="42">
        <v>13</v>
      </c>
      <c r="F339" s="38">
        <f t="shared" si="12"/>
        <v>871</v>
      </c>
    </row>
    <row r="340" spans="1:6" ht="15" customHeight="1">
      <c r="A340" s="43"/>
      <c r="B340" s="100"/>
      <c r="C340" s="42"/>
      <c r="D340" s="36"/>
      <c r="E340" s="42"/>
      <c r="F340" s="38">
        <f t="shared" si="12"/>
        <v>0</v>
      </c>
    </row>
    <row r="341" spans="1:6" ht="15" customHeight="1">
      <c r="A341" s="43"/>
      <c r="B341" s="100"/>
      <c r="C341" s="42"/>
      <c r="D341" s="36"/>
      <c r="E341" s="42"/>
      <c r="F341" s="38">
        <f t="shared" si="12"/>
        <v>0</v>
      </c>
    </row>
    <row r="342" spans="1:6" ht="15" customHeight="1">
      <c r="A342" s="43" t="s">
        <v>8</v>
      </c>
      <c r="B342" s="100" t="s">
        <v>514</v>
      </c>
      <c r="C342" s="44" t="s">
        <v>668</v>
      </c>
      <c r="D342" s="48">
        <f>196*0.15</f>
        <v>29.4</v>
      </c>
      <c r="E342" s="42">
        <v>13</v>
      </c>
      <c r="F342" s="38">
        <f t="shared" si="12"/>
        <v>382.2</v>
      </c>
    </row>
    <row r="343" spans="1:6">
      <c r="A343" s="43"/>
      <c r="B343" s="108"/>
      <c r="C343" s="42"/>
      <c r="D343" s="36"/>
      <c r="E343" s="42"/>
      <c r="F343" s="38">
        <f t="shared" si="12"/>
        <v>0</v>
      </c>
    </row>
    <row r="344" spans="1:6">
      <c r="A344" s="43"/>
      <c r="B344" s="101" t="s">
        <v>515</v>
      </c>
      <c r="C344" s="42"/>
      <c r="D344" s="36"/>
      <c r="E344" s="42"/>
      <c r="F344" s="38">
        <f t="shared" si="12"/>
        <v>0</v>
      </c>
    </row>
    <row r="345" spans="1:6">
      <c r="A345" s="43"/>
      <c r="B345" s="108"/>
      <c r="C345" s="42"/>
      <c r="D345" s="36"/>
      <c r="E345" s="42"/>
      <c r="F345" s="38">
        <f t="shared" si="12"/>
        <v>0</v>
      </c>
    </row>
    <row r="346" spans="1:6">
      <c r="A346" s="43"/>
      <c r="B346" s="101" t="s">
        <v>58</v>
      </c>
      <c r="C346" s="42"/>
      <c r="D346" s="36"/>
      <c r="E346" s="42"/>
      <c r="F346" s="38">
        <f t="shared" si="12"/>
        <v>0</v>
      </c>
    </row>
    <row r="347" spans="1:6">
      <c r="A347" s="43"/>
      <c r="B347" s="101" t="s">
        <v>59</v>
      </c>
      <c r="C347" s="42"/>
      <c r="D347" s="36"/>
      <c r="E347" s="42"/>
      <c r="F347" s="38">
        <f t="shared" si="12"/>
        <v>0</v>
      </c>
    </row>
    <row r="348" spans="1:6">
      <c r="A348" s="43"/>
      <c r="B348" s="102"/>
      <c r="C348" s="42"/>
      <c r="D348" s="36"/>
      <c r="E348" s="42"/>
      <c r="F348" s="38">
        <f t="shared" si="12"/>
        <v>0</v>
      </c>
    </row>
    <row r="349" spans="1:6">
      <c r="A349" s="43" t="s">
        <v>10</v>
      </c>
      <c r="B349" s="100" t="s">
        <v>60</v>
      </c>
      <c r="C349" s="42"/>
      <c r="D349" s="36"/>
      <c r="E349" s="42"/>
      <c r="F349" s="38">
        <f t="shared" si="12"/>
        <v>0</v>
      </c>
    </row>
    <row r="350" spans="1:6" ht="16.2">
      <c r="A350" s="43"/>
      <c r="B350" s="100" t="s">
        <v>433</v>
      </c>
      <c r="C350" s="44" t="s">
        <v>668</v>
      </c>
      <c r="D350" s="36">
        <f>433*2*3</f>
        <v>2598</v>
      </c>
      <c r="E350" s="42">
        <v>3</v>
      </c>
      <c r="F350" s="38">
        <f t="shared" si="12"/>
        <v>7794</v>
      </c>
    </row>
    <row r="351" spans="1:6">
      <c r="A351" s="43"/>
      <c r="B351" s="100"/>
      <c r="C351" s="56"/>
      <c r="D351" s="36"/>
      <c r="E351" s="42"/>
      <c r="F351" s="38">
        <f t="shared" si="12"/>
        <v>0</v>
      </c>
    </row>
    <row r="352" spans="1:6" ht="28.8">
      <c r="A352" s="43"/>
      <c r="B352" s="101" t="s">
        <v>434</v>
      </c>
      <c r="C352" s="56"/>
      <c r="D352" s="36"/>
      <c r="E352" s="42"/>
      <c r="F352" s="38">
        <f t="shared" si="12"/>
        <v>0</v>
      </c>
    </row>
    <row r="353" spans="1:6">
      <c r="A353" s="43"/>
      <c r="B353" s="101" t="s">
        <v>435</v>
      </c>
      <c r="C353" s="56"/>
      <c r="D353" s="36"/>
      <c r="E353" s="42"/>
      <c r="F353" s="38">
        <f t="shared" si="12"/>
        <v>0</v>
      </c>
    </row>
    <row r="354" spans="1:6">
      <c r="A354" s="43"/>
      <c r="B354" s="100"/>
      <c r="C354" s="56"/>
      <c r="D354" s="36"/>
      <c r="E354" s="42"/>
      <c r="F354" s="38">
        <f t="shared" si="12"/>
        <v>0</v>
      </c>
    </row>
    <row r="355" spans="1:6" ht="16.2">
      <c r="A355" s="43" t="s">
        <v>15</v>
      </c>
      <c r="B355" s="100" t="s">
        <v>436</v>
      </c>
      <c r="C355" s="44" t="s">
        <v>668</v>
      </c>
      <c r="D355" s="36">
        <f>D350</f>
        <v>2598</v>
      </c>
      <c r="E355" s="42">
        <v>3</v>
      </c>
      <c r="F355" s="38">
        <f t="shared" si="12"/>
        <v>7794</v>
      </c>
    </row>
    <row r="356" spans="1:6">
      <c r="A356" s="43"/>
      <c r="B356" s="105"/>
      <c r="C356" s="56"/>
      <c r="D356" s="36"/>
      <c r="E356" s="42"/>
      <c r="F356" s="38">
        <f t="shared" si="12"/>
        <v>0</v>
      </c>
    </row>
    <row r="357" spans="1:6" ht="28.8">
      <c r="A357" s="43"/>
      <c r="B357" s="101" t="s">
        <v>541</v>
      </c>
      <c r="C357" s="56"/>
      <c r="D357" s="36"/>
      <c r="E357" s="42"/>
      <c r="F357" s="38">
        <f t="shared" si="12"/>
        <v>0</v>
      </c>
    </row>
    <row r="358" spans="1:6" ht="28.8">
      <c r="A358" s="43"/>
      <c r="B358" s="109" t="s">
        <v>542</v>
      </c>
      <c r="C358" s="56"/>
      <c r="D358" s="36"/>
      <c r="E358" s="42"/>
      <c r="F358" s="38">
        <f t="shared" si="12"/>
        <v>0</v>
      </c>
    </row>
    <row r="359" spans="1:6">
      <c r="A359" s="43"/>
      <c r="B359" s="101" t="s">
        <v>543</v>
      </c>
      <c r="C359" s="56"/>
      <c r="D359" s="36"/>
      <c r="E359" s="42"/>
      <c r="F359" s="38">
        <f t="shared" si="12"/>
        <v>0</v>
      </c>
    </row>
    <row r="360" spans="1:6">
      <c r="A360" s="43"/>
      <c r="B360" s="110"/>
      <c r="C360" s="56"/>
      <c r="D360" s="36"/>
      <c r="E360" s="42"/>
      <c r="F360" s="38">
        <f t="shared" si="12"/>
        <v>0</v>
      </c>
    </row>
    <row r="361" spans="1:6" ht="16.2">
      <c r="A361" s="43" t="s">
        <v>9</v>
      </c>
      <c r="B361" s="105" t="s">
        <v>437</v>
      </c>
      <c r="C361" s="44" t="s">
        <v>668</v>
      </c>
      <c r="D361" s="36">
        <f>D355</f>
        <v>2598</v>
      </c>
      <c r="E361" s="42">
        <v>3</v>
      </c>
      <c r="F361" s="38">
        <f t="shared" si="12"/>
        <v>7794</v>
      </c>
    </row>
    <row r="362" spans="1:6">
      <c r="A362" s="43"/>
      <c r="B362" s="105"/>
      <c r="C362" s="56"/>
      <c r="D362" s="36"/>
      <c r="E362" s="42"/>
      <c r="F362" s="38">
        <f t="shared" si="12"/>
        <v>0</v>
      </c>
    </row>
    <row r="363" spans="1:6" ht="16.2">
      <c r="A363" s="43" t="s">
        <v>11</v>
      </c>
      <c r="B363" s="105" t="s">
        <v>516</v>
      </c>
      <c r="C363" s="44" t="s">
        <v>668</v>
      </c>
      <c r="D363" s="36">
        <v>1038</v>
      </c>
      <c r="E363" s="42">
        <v>3</v>
      </c>
      <c r="F363" s="38">
        <f t="shared" si="12"/>
        <v>3114</v>
      </c>
    </row>
    <row r="364" spans="1:6">
      <c r="A364" s="43"/>
      <c r="B364" s="100"/>
      <c r="C364" s="42"/>
      <c r="D364" s="36"/>
      <c r="E364" s="42"/>
      <c r="F364" s="38">
        <f t="shared" si="12"/>
        <v>0</v>
      </c>
    </row>
    <row r="374" spans="1:6">
      <c r="A374" s="43"/>
      <c r="B374" s="100"/>
      <c r="C374" s="42"/>
      <c r="D374" s="36"/>
      <c r="E374" s="42"/>
      <c r="F374" s="38">
        <f>D374*E374</f>
        <v>0</v>
      </c>
    </row>
    <row r="375" spans="1:6">
      <c r="A375" s="43"/>
      <c r="B375" s="100"/>
      <c r="C375" s="42"/>
      <c r="D375" s="36"/>
      <c r="E375" s="42"/>
      <c r="F375" s="38">
        <f>D375*E375</f>
        <v>0</v>
      </c>
    </row>
    <row r="376" spans="1:6">
      <c r="A376" s="43"/>
      <c r="B376" s="100"/>
      <c r="C376" s="42"/>
      <c r="D376" s="36"/>
      <c r="E376" s="42"/>
      <c r="F376" s="38">
        <f>D376*E376</f>
        <v>0</v>
      </c>
    </row>
    <row r="377" spans="1:6">
      <c r="A377" s="43"/>
      <c r="B377" s="99" t="s">
        <v>390</v>
      </c>
      <c r="C377" s="46" t="s">
        <v>391</v>
      </c>
      <c r="D377" s="47"/>
      <c r="E377" s="47"/>
      <c r="F377" s="47">
        <f>SUM(F325:F376)</f>
        <v>51974.2</v>
      </c>
    </row>
    <row r="378" spans="1:6">
      <c r="A378" s="43"/>
      <c r="B378" s="111"/>
      <c r="C378" s="73"/>
      <c r="D378" s="36"/>
      <c r="E378" s="63"/>
      <c r="F378" s="38">
        <f t="shared" ref="F378:F390" si="13">D378*E378</f>
        <v>0</v>
      </c>
    </row>
    <row r="379" spans="1:6">
      <c r="A379" s="43"/>
      <c r="B379" s="111" t="str">
        <f>B7</f>
        <v>SECTION 2: MAIN BLOCK</v>
      </c>
      <c r="C379" s="73"/>
      <c r="D379" s="36"/>
      <c r="E379" s="63"/>
      <c r="F379" s="38">
        <f t="shared" si="13"/>
        <v>0</v>
      </c>
    </row>
    <row r="380" spans="1:6">
      <c r="A380" s="43"/>
      <c r="B380" s="111"/>
      <c r="C380" s="73"/>
      <c r="D380" s="36"/>
      <c r="E380" s="63"/>
      <c r="F380" s="38">
        <f t="shared" si="13"/>
        <v>0</v>
      </c>
    </row>
    <row r="381" spans="1:6">
      <c r="A381" s="43"/>
      <c r="B381" s="97" t="s">
        <v>518</v>
      </c>
      <c r="C381" s="73"/>
      <c r="D381" s="36"/>
      <c r="E381" s="63"/>
      <c r="F381" s="38">
        <f t="shared" si="13"/>
        <v>0</v>
      </c>
    </row>
    <row r="382" spans="1:6">
      <c r="A382" s="43"/>
      <c r="B382" s="97"/>
      <c r="C382" s="73"/>
      <c r="D382" s="36"/>
      <c r="E382" s="42"/>
      <c r="F382" s="38">
        <f t="shared" si="13"/>
        <v>0</v>
      </c>
    </row>
    <row r="383" spans="1:6">
      <c r="A383" s="43"/>
      <c r="B383" s="101" t="s">
        <v>438</v>
      </c>
      <c r="C383" s="42"/>
      <c r="D383" s="36"/>
      <c r="E383" s="42"/>
      <c r="F383" s="38">
        <f t="shared" si="13"/>
        <v>0</v>
      </c>
    </row>
    <row r="384" spans="1:6">
      <c r="A384" s="43"/>
      <c r="B384" s="112"/>
      <c r="C384" s="42"/>
      <c r="D384" s="36"/>
      <c r="E384" s="42"/>
      <c r="F384" s="38">
        <f t="shared" si="13"/>
        <v>0</v>
      </c>
    </row>
    <row r="385" spans="1:6" ht="28.8">
      <c r="A385" s="43"/>
      <c r="B385" s="101" t="s">
        <v>439</v>
      </c>
      <c r="C385" s="44"/>
      <c r="D385" s="36"/>
      <c r="E385" s="42"/>
      <c r="F385" s="38">
        <f t="shared" si="13"/>
        <v>0</v>
      </c>
    </row>
    <row r="386" spans="1:6" ht="28.8">
      <c r="A386" s="43"/>
      <c r="B386" s="101" t="s">
        <v>440</v>
      </c>
      <c r="C386" s="44"/>
      <c r="D386" s="36"/>
      <c r="E386" s="42"/>
      <c r="F386" s="38">
        <f t="shared" si="13"/>
        <v>0</v>
      </c>
    </row>
    <row r="387" spans="1:6">
      <c r="A387" s="43"/>
      <c r="B387" s="101" t="s">
        <v>441</v>
      </c>
      <c r="C387" s="44"/>
      <c r="D387" s="36"/>
      <c r="E387" s="42"/>
      <c r="F387" s="38">
        <f t="shared" si="13"/>
        <v>0</v>
      </c>
    </row>
    <row r="388" spans="1:6">
      <c r="A388" s="43"/>
      <c r="B388" s="113"/>
      <c r="C388" s="44"/>
      <c r="D388" s="36"/>
      <c r="E388" s="42"/>
      <c r="F388" s="38">
        <f t="shared" si="13"/>
        <v>0</v>
      </c>
    </row>
    <row r="389" spans="1:6">
      <c r="A389" s="43" t="s">
        <v>14</v>
      </c>
      <c r="B389" s="100" t="s">
        <v>595</v>
      </c>
      <c r="C389" s="44"/>
      <c r="D389" s="36"/>
      <c r="E389" s="42"/>
      <c r="F389" s="38">
        <f t="shared" si="13"/>
        <v>0</v>
      </c>
    </row>
    <row r="390" spans="1:6">
      <c r="A390" s="43"/>
      <c r="B390" s="100" t="s">
        <v>596</v>
      </c>
      <c r="C390" s="44" t="s">
        <v>5</v>
      </c>
      <c r="D390" s="42">
        <v>42</v>
      </c>
      <c r="E390" s="42">
        <v>20</v>
      </c>
      <c r="F390" s="74">
        <f t="shared" si="13"/>
        <v>840</v>
      </c>
    </row>
    <row r="391" spans="1:6">
      <c r="A391" s="43"/>
      <c r="B391" s="100"/>
      <c r="C391" s="44"/>
      <c r="D391" s="42"/>
      <c r="E391" s="42"/>
      <c r="F391" s="74"/>
    </row>
    <row r="392" spans="1:6">
      <c r="A392" s="43" t="s">
        <v>3</v>
      </c>
      <c r="B392" s="100" t="s">
        <v>594</v>
      </c>
      <c r="C392" s="44"/>
      <c r="D392" s="42"/>
      <c r="E392" s="42"/>
      <c r="F392" s="74"/>
    </row>
    <row r="393" spans="1:6">
      <c r="A393" s="43"/>
      <c r="B393" s="100" t="s">
        <v>596</v>
      </c>
      <c r="C393" s="44" t="s">
        <v>5</v>
      </c>
      <c r="D393" s="42">
        <v>14</v>
      </c>
      <c r="E393" s="42">
        <v>20</v>
      </c>
      <c r="F393" s="74">
        <f>D393*E393</f>
        <v>280</v>
      </c>
    </row>
    <row r="394" spans="1:6">
      <c r="A394" s="43"/>
      <c r="B394" s="100"/>
      <c r="C394" s="44"/>
      <c r="D394" s="42"/>
      <c r="E394" s="42"/>
      <c r="F394" s="74"/>
    </row>
    <row r="395" spans="1:6" ht="28.8">
      <c r="A395" s="43" t="s">
        <v>6</v>
      </c>
      <c r="B395" s="100" t="s">
        <v>539</v>
      </c>
      <c r="C395" s="44"/>
      <c r="D395" s="42"/>
      <c r="E395" s="42"/>
      <c r="F395" s="74"/>
    </row>
    <row r="396" spans="1:6">
      <c r="A396" s="43"/>
      <c r="B396" s="100" t="s">
        <v>540</v>
      </c>
      <c r="C396" s="44" t="s">
        <v>5</v>
      </c>
      <c r="D396" s="42">
        <v>8</v>
      </c>
      <c r="E396" s="42">
        <v>30</v>
      </c>
      <c r="F396" s="74">
        <f>D396*E396</f>
        <v>240</v>
      </c>
    </row>
    <row r="397" spans="1:6">
      <c r="A397" s="43"/>
      <c r="B397" s="113"/>
      <c r="C397" s="44"/>
      <c r="D397" s="42"/>
      <c r="E397" s="42"/>
      <c r="F397" s="74"/>
    </row>
    <row r="398" spans="1:6">
      <c r="A398" s="43" t="s">
        <v>7</v>
      </c>
      <c r="B398" s="100" t="s">
        <v>442</v>
      </c>
      <c r="C398" s="44" t="s">
        <v>5</v>
      </c>
      <c r="D398" s="42">
        <v>4</v>
      </c>
      <c r="E398" s="42">
        <v>50</v>
      </c>
      <c r="F398" s="74">
        <f>D398*E398</f>
        <v>200</v>
      </c>
    </row>
    <row r="399" spans="1:6">
      <c r="A399" s="43"/>
      <c r="B399" s="113"/>
      <c r="C399" s="44"/>
      <c r="D399" s="42"/>
      <c r="E399" s="42"/>
      <c r="F399" s="74"/>
    </row>
    <row r="400" spans="1:6">
      <c r="A400" s="43"/>
      <c r="B400" s="101" t="s">
        <v>443</v>
      </c>
      <c r="C400" s="44"/>
      <c r="D400" s="42"/>
      <c r="E400" s="42"/>
      <c r="F400" s="74"/>
    </row>
    <row r="401" spans="1:6">
      <c r="A401" s="43"/>
      <c r="B401" s="112"/>
      <c r="C401" s="44"/>
      <c r="D401" s="42"/>
      <c r="E401" s="42"/>
      <c r="F401" s="74"/>
    </row>
    <row r="402" spans="1:6">
      <c r="A402" s="43" t="s">
        <v>8</v>
      </c>
      <c r="B402" s="100" t="s">
        <v>519</v>
      </c>
      <c r="C402" s="44" t="s">
        <v>13</v>
      </c>
      <c r="D402" s="42">
        <v>24</v>
      </c>
      <c r="E402" s="42">
        <v>10</v>
      </c>
      <c r="F402" s="74">
        <f t="shared" ref="F402" si="14">D402*E402</f>
        <v>240</v>
      </c>
    </row>
    <row r="403" spans="1:6">
      <c r="A403" s="43"/>
      <c r="B403" s="100"/>
      <c r="C403" s="44"/>
      <c r="D403" s="42"/>
      <c r="E403" s="42"/>
      <c r="F403" s="74"/>
    </row>
    <row r="404" spans="1:6">
      <c r="A404" s="43" t="s">
        <v>10</v>
      </c>
      <c r="B404" s="100" t="s">
        <v>520</v>
      </c>
      <c r="C404" s="44" t="s">
        <v>13</v>
      </c>
      <c r="D404" s="42">
        <v>8</v>
      </c>
      <c r="E404" s="42">
        <v>10</v>
      </c>
      <c r="F404" s="74">
        <f t="shared" ref="F404:F414" si="15">D404*E404</f>
        <v>80</v>
      </c>
    </row>
    <row r="405" spans="1:6">
      <c r="A405" s="43"/>
      <c r="B405" s="112"/>
      <c r="C405" s="42"/>
      <c r="D405" s="36"/>
      <c r="E405" s="42"/>
      <c r="F405" s="38">
        <f t="shared" si="15"/>
        <v>0</v>
      </c>
    </row>
    <row r="406" spans="1:6">
      <c r="A406" s="43"/>
      <c r="B406" s="101" t="s">
        <v>444</v>
      </c>
      <c r="C406" s="42"/>
      <c r="D406" s="36"/>
      <c r="E406" s="42"/>
      <c r="F406" s="38">
        <f t="shared" si="15"/>
        <v>0</v>
      </c>
    </row>
    <row r="407" spans="1:6">
      <c r="A407" s="43"/>
      <c r="B407" s="113"/>
      <c r="C407" s="42"/>
      <c r="D407" s="36"/>
      <c r="E407" s="42"/>
      <c r="F407" s="38">
        <f t="shared" si="15"/>
        <v>0</v>
      </c>
    </row>
    <row r="408" spans="1:6" ht="28.8">
      <c r="A408" s="43"/>
      <c r="B408" s="100" t="s">
        <v>445</v>
      </c>
      <c r="C408" s="44"/>
      <c r="D408" s="36"/>
      <c r="E408" s="42"/>
      <c r="F408" s="38">
        <f t="shared" si="15"/>
        <v>0</v>
      </c>
    </row>
    <row r="409" spans="1:6" ht="28.8">
      <c r="A409" s="43"/>
      <c r="B409" s="100" t="s">
        <v>446</v>
      </c>
      <c r="C409" s="44"/>
      <c r="D409" s="36"/>
      <c r="E409" s="42"/>
      <c r="F409" s="38">
        <f t="shared" si="15"/>
        <v>0</v>
      </c>
    </row>
    <row r="410" spans="1:6" ht="28.8">
      <c r="A410" s="43"/>
      <c r="B410" s="100" t="s">
        <v>447</v>
      </c>
      <c r="C410" s="44"/>
      <c r="D410" s="36"/>
      <c r="E410" s="42"/>
      <c r="F410" s="38">
        <f t="shared" si="15"/>
        <v>0</v>
      </c>
    </row>
    <row r="411" spans="1:6" ht="28.8">
      <c r="A411" s="43"/>
      <c r="B411" s="100" t="s">
        <v>448</v>
      </c>
      <c r="C411" s="44"/>
      <c r="D411" s="36"/>
      <c r="E411" s="42"/>
      <c r="F411" s="38">
        <f t="shared" si="15"/>
        <v>0</v>
      </c>
    </row>
    <row r="412" spans="1:6" ht="28.8">
      <c r="A412" s="43"/>
      <c r="B412" s="100" t="s">
        <v>449</v>
      </c>
      <c r="C412" s="44"/>
      <c r="D412" s="36"/>
      <c r="E412" s="42"/>
      <c r="F412" s="38">
        <f t="shared" si="15"/>
        <v>0</v>
      </c>
    </row>
    <row r="413" spans="1:6" ht="28.8">
      <c r="A413" s="43"/>
      <c r="B413" s="100" t="s">
        <v>450</v>
      </c>
      <c r="C413" s="44"/>
      <c r="D413" s="36"/>
      <c r="E413" s="42"/>
      <c r="F413" s="38">
        <f t="shared" si="15"/>
        <v>0</v>
      </c>
    </row>
    <row r="414" spans="1:6">
      <c r="A414" s="43"/>
      <c r="B414" s="100" t="s">
        <v>451</v>
      </c>
      <c r="C414" s="44"/>
      <c r="D414" s="36"/>
      <c r="E414" s="42"/>
      <c r="F414" s="38">
        <f t="shared" si="15"/>
        <v>0</v>
      </c>
    </row>
    <row r="415" spans="1:6">
      <c r="A415" s="43"/>
      <c r="B415" s="112"/>
      <c r="C415" s="44"/>
      <c r="D415" s="42"/>
      <c r="E415" s="42"/>
      <c r="F415" s="74"/>
    </row>
    <row r="416" spans="1:6">
      <c r="A416" s="43" t="s">
        <v>15</v>
      </c>
      <c r="B416" s="100" t="s">
        <v>452</v>
      </c>
      <c r="C416" s="44" t="s">
        <v>13</v>
      </c>
      <c r="D416" s="42">
        <v>72</v>
      </c>
      <c r="E416" s="42">
        <v>15</v>
      </c>
      <c r="F416" s="74">
        <f t="shared" ref="F416" si="16">D416*E416</f>
        <v>1080</v>
      </c>
    </row>
    <row r="417" spans="1:6">
      <c r="A417" s="43"/>
      <c r="B417" s="113"/>
      <c r="C417" s="42"/>
      <c r="D417" s="42"/>
      <c r="E417" s="42"/>
      <c r="F417" s="74"/>
    </row>
    <row r="418" spans="1:6">
      <c r="A418" s="43"/>
      <c r="B418" s="101" t="s">
        <v>453</v>
      </c>
      <c r="C418" s="42"/>
      <c r="D418" s="42"/>
      <c r="E418" s="42"/>
      <c r="F418" s="74"/>
    </row>
    <row r="419" spans="1:6">
      <c r="A419" s="43"/>
      <c r="B419" s="113"/>
      <c r="C419" s="42"/>
      <c r="D419" s="42"/>
      <c r="E419" s="42"/>
      <c r="F419" s="74"/>
    </row>
    <row r="420" spans="1:6" ht="28.8">
      <c r="A420" s="43"/>
      <c r="B420" s="101" t="s">
        <v>454</v>
      </c>
      <c r="C420" s="44"/>
      <c r="D420" s="42"/>
      <c r="E420" s="42"/>
      <c r="F420" s="74"/>
    </row>
    <row r="421" spans="1:6" ht="28.8">
      <c r="A421" s="43"/>
      <c r="B421" s="101" t="s">
        <v>455</v>
      </c>
      <c r="C421" s="44"/>
      <c r="D421" s="42"/>
      <c r="E421" s="42"/>
      <c r="F421" s="74"/>
    </row>
    <row r="422" spans="1:6" ht="28.8">
      <c r="A422" s="43"/>
      <c r="B422" s="101" t="s">
        <v>456</v>
      </c>
      <c r="C422" s="44"/>
      <c r="D422" s="42"/>
      <c r="E422" s="42"/>
      <c r="F422" s="74"/>
    </row>
    <row r="423" spans="1:6" ht="28.8">
      <c r="A423" s="43"/>
      <c r="B423" s="101" t="s">
        <v>457</v>
      </c>
      <c r="C423" s="44"/>
      <c r="D423" s="42"/>
      <c r="E423" s="42"/>
      <c r="F423" s="74"/>
    </row>
    <row r="424" spans="1:6">
      <c r="A424" s="43"/>
      <c r="B424" s="101" t="s">
        <v>458</v>
      </c>
      <c r="C424" s="44"/>
      <c r="D424" s="42"/>
      <c r="E424" s="42"/>
      <c r="F424" s="74"/>
    </row>
    <row r="425" spans="1:6">
      <c r="A425" s="43"/>
      <c r="B425" s="112"/>
      <c r="C425" s="44"/>
      <c r="D425" s="42"/>
      <c r="E425" s="42"/>
      <c r="F425" s="74"/>
    </row>
    <row r="426" spans="1:6" ht="28.8">
      <c r="A426" s="43" t="s">
        <v>9</v>
      </c>
      <c r="B426" s="100" t="s">
        <v>459</v>
      </c>
      <c r="C426" s="44"/>
      <c r="D426" s="42"/>
      <c r="E426" s="42"/>
      <c r="F426" s="74"/>
    </row>
    <row r="427" spans="1:6" ht="28.8">
      <c r="A427" s="43"/>
      <c r="B427" s="100" t="s">
        <v>460</v>
      </c>
      <c r="C427" s="44"/>
      <c r="D427" s="42"/>
      <c r="E427" s="42"/>
      <c r="F427" s="74"/>
    </row>
    <row r="428" spans="1:6" ht="28.8">
      <c r="A428" s="43"/>
      <c r="B428" s="100" t="s">
        <v>461</v>
      </c>
      <c r="C428" s="44"/>
      <c r="D428" s="42"/>
      <c r="E428" s="42"/>
      <c r="F428" s="74"/>
    </row>
    <row r="429" spans="1:6">
      <c r="A429" s="43"/>
      <c r="B429" s="100" t="s">
        <v>462</v>
      </c>
      <c r="C429" s="44" t="s">
        <v>4</v>
      </c>
      <c r="D429" s="42">
        <v>400</v>
      </c>
      <c r="E429" s="42">
        <v>8</v>
      </c>
      <c r="F429" s="74">
        <f t="shared" ref="F429" si="17">D429*E429</f>
        <v>3200</v>
      </c>
    </row>
    <row r="430" spans="1:6">
      <c r="A430" s="43"/>
      <c r="B430" s="113"/>
      <c r="C430" s="44"/>
      <c r="D430" s="42"/>
      <c r="E430" s="42"/>
      <c r="F430" s="74"/>
    </row>
    <row r="431" spans="1:6" ht="28.8">
      <c r="A431" s="43" t="s">
        <v>11</v>
      </c>
      <c r="B431" s="100" t="s">
        <v>463</v>
      </c>
      <c r="C431" s="44"/>
      <c r="D431" s="42"/>
      <c r="E431" s="42"/>
      <c r="F431" s="74"/>
    </row>
    <row r="432" spans="1:6" ht="28.8">
      <c r="A432" s="43"/>
      <c r="B432" s="100" t="s">
        <v>464</v>
      </c>
      <c r="C432" s="44"/>
      <c r="D432" s="42"/>
      <c r="E432" s="42"/>
      <c r="F432" s="74"/>
    </row>
    <row r="433" spans="1:6">
      <c r="A433" s="43"/>
      <c r="B433" s="100" t="s">
        <v>597</v>
      </c>
      <c r="C433" s="44" t="s">
        <v>5</v>
      </c>
      <c r="D433" s="42">
        <v>1</v>
      </c>
      <c r="E433" s="42">
        <v>30</v>
      </c>
      <c r="F433" s="74">
        <f t="shared" ref="F433" si="18">D433*E433</f>
        <v>30</v>
      </c>
    </row>
    <row r="434" spans="1:6">
      <c r="A434" s="43"/>
      <c r="B434" s="100"/>
      <c r="C434" s="44"/>
      <c r="D434" s="42"/>
      <c r="E434" s="42"/>
      <c r="F434" s="74"/>
    </row>
    <row r="435" spans="1:6" ht="28.8">
      <c r="A435" s="43" t="s">
        <v>16</v>
      </c>
      <c r="B435" s="100" t="s">
        <v>616</v>
      </c>
      <c r="C435" s="44"/>
      <c r="D435" s="42"/>
      <c r="E435" s="42"/>
      <c r="F435" s="74"/>
    </row>
    <row r="436" spans="1:6">
      <c r="A436" s="43"/>
      <c r="B436" s="100" t="s">
        <v>617</v>
      </c>
      <c r="C436" s="44" t="s">
        <v>26</v>
      </c>
      <c r="D436" s="42">
        <v>1</v>
      </c>
      <c r="E436" s="42">
        <v>2000</v>
      </c>
      <c r="F436" s="74">
        <f t="shared" ref="F436" si="19">D436*E436</f>
        <v>2000</v>
      </c>
    </row>
    <row r="437" spans="1:6">
      <c r="A437" s="43"/>
      <c r="B437" s="113"/>
      <c r="C437" s="44"/>
      <c r="D437" s="42"/>
      <c r="E437" s="42"/>
      <c r="F437" s="74"/>
    </row>
    <row r="438" spans="1:6">
      <c r="A438" s="43"/>
      <c r="B438" s="114" t="s">
        <v>607</v>
      </c>
      <c r="C438" s="44"/>
      <c r="D438" s="42"/>
      <c r="E438" s="42"/>
      <c r="F438" s="74"/>
    </row>
    <row r="439" spans="1:6">
      <c r="A439" s="43"/>
      <c r="B439" s="113"/>
      <c r="C439" s="44"/>
      <c r="D439" s="42"/>
      <c r="E439" s="42"/>
      <c r="F439" s="74"/>
    </row>
    <row r="440" spans="1:6" ht="28.8">
      <c r="A440" s="43" t="s">
        <v>17</v>
      </c>
      <c r="B440" s="101" t="s">
        <v>605</v>
      </c>
      <c r="C440" s="44"/>
      <c r="D440" s="42"/>
      <c r="E440" s="42"/>
      <c r="F440" s="74"/>
    </row>
    <row r="441" spans="1:6" ht="28.8">
      <c r="A441" s="43"/>
      <c r="B441" s="101" t="s">
        <v>606</v>
      </c>
      <c r="C441" s="44"/>
      <c r="D441" s="42"/>
      <c r="E441" s="42"/>
      <c r="F441" s="74"/>
    </row>
    <row r="442" spans="1:6">
      <c r="A442" s="43"/>
      <c r="B442" s="113"/>
      <c r="C442" s="44"/>
      <c r="D442" s="42"/>
      <c r="E442" s="42"/>
      <c r="F442" s="74"/>
    </row>
    <row r="443" spans="1:6" ht="28.8">
      <c r="A443" s="43"/>
      <c r="B443" s="100" t="s">
        <v>614</v>
      </c>
      <c r="C443" s="44"/>
      <c r="D443" s="42"/>
      <c r="E443" s="42"/>
      <c r="F443" s="74"/>
    </row>
    <row r="444" spans="1:6" ht="28.8">
      <c r="A444" s="43"/>
      <c r="B444" s="100" t="s">
        <v>608</v>
      </c>
      <c r="C444" s="44"/>
      <c r="D444" s="42"/>
      <c r="E444" s="42"/>
      <c r="F444" s="74"/>
    </row>
    <row r="445" spans="1:6" ht="28.8">
      <c r="A445" s="43"/>
      <c r="B445" s="100" t="s">
        <v>609</v>
      </c>
      <c r="C445" s="44"/>
      <c r="D445" s="42"/>
      <c r="E445" s="42"/>
      <c r="F445" s="74"/>
    </row>
    <row r="446" spans="1:6" ht="28.8">
      <c r="A446" s="43"/>
      <c r="B446" s="100" t="s">
        <v>610</v>
      </c>
      <c r="C446" s="44"/>
      <c r="D446" s="42"/>
      <c r="E446" s="42"/>
      <c r="F446" s="74"/>
    </row>
    <row r="447" spans="1:6" ht="28.8">
      <c r="A447" s="43"/>
      <c r="B447" s="100" t="s">
        <v>611</v>
      </c>
      <c r="C447" s="44"/>
      <c r="D447" s="42"/>
      <c r="E447" s="42"/>
      <c r="F447" s="74"/>
    </row>
    <row r="448" spans="1:6" ht="28.8">
      <c r="A448" s="43"/>
      <c r="B448" s="100" t="s">
        <v>612</v>
      </c>
      <c r="C448" s="44"/>
      <c r="D448" s="42"/>
      <c r="E448" s="42"/>
      <c r="F448" s="74"/>
    </row>
    <row r="449" spans="1:6">
      <c r="A449" s="43"/>
      <c r="B449" s="100" t="s">
        <v>613</v>
      </c>
      <c r="C449" s="44" t="s">
        <v>5</v>
      </c>
      <c r="D449" s="42">
        <v>24</v>
      </c>
      <c r="E449" s="42">
        <v>500</v>
      </c>
      <c r="F449" s="74">
        <f t="shared" ref="F449" si="20">D449*E449</f>
        <v>12000</v>
      </c>
    </row>
    <row r="450" spans="1:6">
      <c r="A450" s="43"/>
      <c r="B450" s="113"/>
      <c r="C450" s="44"/>
      <c r="D450" s="42"/>
      <c r="E450" s="42"/>
      <c r="F450" s="74"/>
    </row>
    <row r="451" spans="1:6">
      <c r="A451" s="43"/>
      <c r="B451" s="100"/>
      <c r="C451" s="42"/>
      <c r="D451" s="42"/>
      <c r="E451" s="42"/>
      <c r="F451" s="75"/>
    </row>
    <row r="452" spans="1:6">
      <c r="A452" s="43"/>
      <c r="B452" s="99" t="s">
        <v>390</v>
      </c>
      <c r="C452" s="46" t="s">
        <v>391</v>
      </c>
      <c r="D452" s="42"/>
      <c r="E452" s="42"/>
      <c r="F452" s="47">
        <f>SUM(F385:F451)</f>
        <v>20190</v>
      </c>
    </row>
    <row r="453" spans="1:6">
      <c r="A453" s="43"/>
      <c r="B453" s="99"/>
      <c r="C453" s="46"/>
      <c r="D453" s="42"/>
      <c r="E453" s="42"/>
      <c r="F453" s="47"/>
    </row>
    <row r="454" spans="1:6">
      <c r="A454" s="43"/>
      <c r="B454" s="111"/>
      <c r="C454" s="56"/>
      <c r="D454" s="42"/>
      <c r="E454" s="42"/>
      <c r="F454" s="75"/>
    </row>
    <row r="455" spans="1:6">
      <c r="A455" s="43"/>
      <c r="B455" s="111" t="str">
        <f>B7</f>
        <v>SECTION 2: MAIN BLOCK</v>
      </c>
      <c r="C455" s="56"/>
      <c r="D455" s="42"/>
      <c r="E455" s="42"/>
      <c r="F455" s="75"/>
    </row>
    <row r="456" spans="1:6">
      <c r="A456" s="43"/>
      <c r="B456" s="111"/>
      <c r="C456" s="56"/>
      <c r="D456" s="42"/>
      <c r="E456" s="42"/>
      <c r="F456" s="75"/>
    </row>
    <row r="457" spans="1:6">
      <c r="A457" s="43"/>
      <c r="B457" s="97" t="s">
        <v>521</v>
      </c>
      <c r="C457" s="56"/>
      <c r="D457" s="42"/>
      <c r="E457" s="42"/>
      <c r="F457" s="75"/>
    </row>
    <row r="458" spans="1:6">
      <c r="A458" s="43"/>
      <c r="B458" s="97"/>
      <c r="C458" s="56"/>
      <c r="D458" s="42"/>
      <c r="E458" s="42"/>
      <c r="F458" s="75"/>
    </row>
    <row r="459" spans="1:6">
      <c r="A459" s="43"/>
      <c r="B459" s="101" t="s">
        <v>577</v>
      </c>
      <c r="C459" s="56"/>
      <c r="D459" s="42"/>
      <c r="E459" s="42"/>
      <c r="F459" s="75"/>
    </row>
    <row r="460" spans="1:6">
      <c r="A460" s="43"/>
      <c r="B460" s="111"/>
      <c r="C460" s="56"/>
      <c r="D460" s="42"/>
      <c r="E460" s="42"/>
      <c r="F460" s="75"/>
    </row>
    <row r="461" spans="1:6" ht="28.8">
      <c r="A461" s="43"/>
      <c r="B461" s="101" t="s">
        <v>561</v>
      </c>
      <c r="C461" s="56"/>
      <c r="D461" s="42"/>
      <c r="E461" s="42"/>
      <c r="F461" s="75"/>
    </row>
    <row r="462" spans="1:6" ht="28.8">
      <c r="A462" s="43"/>
      <c r="B462" s="101" t="s">
        <v>562</v>
      </c>
      <c r="C462" s="56"/>
      <c r="D462" s="42"/>
      <c r="E462" s="42"/>
      <c r="F462" s="75"/>
    </row>
    <row r="463" spans="1:6" ht="28.8">
      <c r="A463" s="43"/>
      <c r="B463" s="101" t="s">
        <v>563</v>
      </c>
      <c r="C463" s="56"/>
      <c r="D463" s="42"/>
      <c r="E463" s="42"/>
      <c r="F463" s="75"/>
    </row>
    <row r="464" spans="1:6" ht="28.8">
      <c r="A464" s="43"/>
      <c r="B464" s="101" t="s">
        <v>564</v>
      </c>
      <c r="C464" s="56"/>
      <c r="D464" s="42"/>
      <c r="E464" s="42"/>
      <c r="F464" s="75"/>
    </row>
    <row r="465" spans="1:6" ht="28.8">
      <c r="A465" s="43"/>
      <c r="B465" s="101" t="s">
        <v>565</v>
      </c>
      <c r="C465" s="56"/>
      <c r="D465" s="42"/>
      <c r="E465" s="42"/>
      <c r="F465" s="75"/>
    </row>
    <row r="466" spans="1:6" ht="28.8">
      <c r="A466" s="43"/>
      <c r="B466" s="101" t="s">
        <v>566</v>
      </c>
      <c r="C466" s="56"/>
      <c r="D466" s="42"/>
      <c r="E466" s="42"/>
      <c r="F466" s="75"/>
    </row>
    <row r="467" spans="1:6" ht="28.8">
      <c r="A467" s="43"/>
      <c r="B467" s="101" t="s">
        <v>567</v>
      </c>
      <c r="C467" s="56"/>
      <c r="D467" s="42"/>
      <c r="E467" s="42"/>
      <c r="F467" s="75"/>
    </row>
    <row r="468" spans="1:6" ht="28.8">
      <c r="A468" s="43"/>
      <c r="B468" s="101" t="s">
        <v>568</v>
      </c>
      <c r="C468" s="56"/>
      <c r="D468" s="42"/>
      <c r="E468" s="42"/>
      <c r="F468" s="75"/>
    </row>
    <row r="469" spans="1:6" ht="28.8">
      <c r="A469" s="43"/>
      <c r="B469" s="101" t="s">
        <v>569</v>
      </c>
      <c r="C469" s="56"/>
      <c r="D469" s="42"/>
      <c r="E469" s="42"/>
      <c r="F469" s="75"/>
    </row>
    <row r="470" spans="1:6" ht="28.8">
      <c r="A470" s="43"/>
      <c r="B470" s="101" t="s">
        <v>570</v>
      </c>
      <c r="C470" s="56"/>
      <c r="D470" s="42"/>
      <c r="E470" s="42"/>
      <c r="F470" s="75"/>
    </row>
    <row r="471" spans="1:6" ht="28.8">
      <c r="A471" s="43"/>
      <c r="B471" s="101" t="s">
        <v>571</v>
      </c>
      <c r="C471" s="56"/>
      <c r="D471" s="42"/>
      <c r="E471" s="42"/>
      <c r="F471" s="75"/>
    </row>
    <row r="472" spans="1:6" ht="28.8">
      <c r="A472" s="43"/>
      <c r="B472" s="101" t="s">
        <v>572</v>
      </c>
      <c r="C472" s="56"/>
      <c r="D472" s="42"/>
      <c r="E472" s="42"/>
      <c r="F472" s="75"/>
    </row>
    <row r="473" spans="1:6" ht="28.8">
      <c r="A473" s="43"/>
      <c r="B473" s="101" t="s">
        <v>573</v>
      </c>
      <c r="C473" s="56"/>
      <c r="D473" s="42"/>
      <c r="E473" s="42"/>
      <c r="F473" s="75"/>
    </row>
    <row r="474" spans="1:6" ht="28.8">
      <c r="A474" s="43"/>
      <c r="B474" s="101" t="s">
        <v>574</v>
      </c>
      <c r="C474" s="56"/>
      <c r="D474" s="42"/>
      <c r="E474" s="42"/>
      <c r="F474" s="75"/>
    </row>
    <row r="475" spans="1:6">
      <c r="A475" s="43"/>
      <c r="B475" s="101" t="s">
        <v>575</v>
      </c>
      <c r="C475" s="56"/>
      <c r="D475" s="42"/>
      <c r="E475" s="42"/>
      <c r="F475" s="75"/>
    </row>
    <row r="476" spans="1:6">
      <c r="A476" s="43"/>
      <c r="B476" s="101"/>
      <c r="C476" s="56"/>
      <c r="D476" s="42"/>
      <c r="E476" s="42"/>
      <c r="F476" s="75"/>
    </row>
    <row r="477" spans="1:6">
      <c r="A477" s="43"/>
      <c r="B477" s="101"/>
      <c r="C477" s="56"/>
      <c r="D477" s="42"/>
      <c r="E477" s="42"/>
      <c r="F477" s="75"/>
    </row>
    <row r="478" spans="1:6" ht="28.8">
      <c r="A478" s="43" t="s">
        <v>14</v>
      </c>
      <c r="B478" s="100" t="s">
        <v>526</v>
      </c>
      <c r="C478" s="56" t="s">
        <v>26</v>
      </c>
      <c r="D478" s="42">
        <v>1</v>
      </c>
      <c r="E478" s="42">
        <v>700</v>
      </c>
      <c r="F478" s="74">
        <f>D478*E478</f>
        <v>700</v>
      </c>
    </row>
    <row r="479" spans="1:6">
      <c r="A479" s="43"/>
      <c r="B479" s="100"/>
      <c r="C479" s="56"/>
      <c r="D479" s="42"/>
      <c r="E479" s="42"/>
      <c r="F479" s="74"/>
    </row>
    <row r="480" spans="1:6">
      <c r="A480" s="43"/>
      <c r="B480" s="101" t="s">
        <v>576</v>
      </c>
      <c r="C480" s="56"/>
      <c r="D480" s="42"/>
      <c r="E480" s="42"/>
      <c r="F480" s="74"/>
    </row>
    <row r="481" spans="1:6">
      <c r="A481" s="43"/>
      <c r="B481" s="100"/>
      <c r="C481" s="56"/>
      <c r="D481" s="42"/>
      <c r="E481" s="42"/>
      <c r="F481" s="74"/>
    </row>
    <row r="482" spans="1:6" ht="28.8">
      <c r="A482" s="43"/>
      <c r="B482" s="101" t="s">
        <v>522</v>
      </c>
      <c r="C482" s="56"/>
      <c r="D482" s="42"/>
      <c r="E482" s="42"/>
      <c r="F482" s="74"/>
    </row>
    <row r="483" spans="1:6" ht="28.8">
      <c r="A483" s="43"/>
      <c r="B483" s="101" t="s">
        <v>523</v>
      </c>
      <c r="C483" s="56"/>
      <c r="D483" s="42"/>
      <c r="E483" s="42"/>
      <c r="F483" s="74"/>
    </row>
    <row r="484" spans="1:6" ht="28.8">
      <c r="A484" s="43"/>
      <c r="B484" s="101" t="s">
        <v>524</v>
      </c>
      <c r="C484" s="56"/>
      <c r="D484" s="42"/>
      <c r="E484" s="42"/>
      <c r="F484" s="74"/>
    </row>
    <row r="485" spans="1:6" ht="28.8">
      <c r="A485" s="43"/>
      <c r="B485" s="101" t="s">
        <v>525</v>
      </c>
      <c r="C485" s="56"/>
      <c r="D485" s="42"/>
      <c r="E485" s="42"/>
      <c r="F485" s="74"/>
    </row>
    <row r="486" spans="1:6">
      <c r="A486" s="43"/>
      <c r="B486" s="111"/>
      <c r="C486" s="56"/>
      <c r="D486" s="42"/>
      <c r="E486" s="42"/>
      <c r="F486" s="75"/>
    </row>
    <row r="487" spans="1:6" ht="28.8">
      <c r="A487" s="43" t="s">
        <v>3</v>
      </c>
      <c r="B487" s="100" t="s">
        <v>549</v>
      </c>
      <c r="C487" s="56"/>
      <c r="D487" s="42"/>
      <c r="E487" s="42"/>
      <c r="F487" s="74"/>
    </row>
    <row r="488" spans="1:6" ht="28.8">
      <c r="A488" s="43"/>
      <c r="B488" s="100" t="s">
        <v>550</v>
      </c>
      <c r="C488" s="36"/>
      <c r="D488" s="36"/>
      <c r="E488" s="40"/>
      <c r="F488" s="76"/>
    </row>
    <row r="489" spans="1:6" ht="28.8">
      <c r="A489" s="43"/>
      <c r="B489" s="100" t="s">
        <v>551</v>
      </c>
      <c r="C489" s="56"/>
      <c r="D489" s="42"/>
      <c r="E489" s="42"/>
      <c r="F489" s="74"/>
    </row>
    <row r="490" spans="1:6" ht="28.8">
      <c r="A490" s="43"/>
      <c r="B490" s="100" t="s">
        <v>552</v>
      </c>
      <c r="C490" s="56"/>
      <c r="D490" s="42"/>
      <c r="E490" s="42"/>
      <c r="F490" s="74"/>
    </row>
    <row r="491" spans="1:6">
      <c r="A491" s="43"/>
      <c r="B491" s="100" t="s">
        <v>553</v>
      </c>
      <c r="C491" s="56" t="s">
        <v>5</v>
      </c>
      <c r="D491" s="42">
        <v>2</v>
      </c>
      <c r="E491" s="42">
        <v>80</v>
      </c>
      <c r="F491" s="74">
        <f>D491*E491</f>
        <v>160</v>
      </c>
    </row>
    <row r="492" spans="1:6">
      <c r="A492" s="43"/>
      <c r="B492" s="100"/>
      <c r="C492" s="56"/>
      <c r="D492" s="42"/>
      <c r="E492" s="42"/>
      <c r="F492" s="74"/>
    </row>
    <row r="493" spans="1:6" ht="28.8">
      <c r="A493" s="43" t="s">
        <v>6</v>
      </c>
      <c r="B493" s="100" t="s">
        <v>544</v>
      </c>
      <c r="C493" s="56"/>
      <c r="D493" s="42"/>
      <c r="E493" s="42"/>
      <c r="F493" s="74"/>
    </row>
    <row r="494" spans="1:6" ht="28.8">
      <c r="A494" s="43"/>
      <c r="B494" s="100" t="s">
        <v>545</v>
      </c>
      <c r="C494" s="56"/>
      <c r="D494" s="42"/>
      <c r="E494" s="42"/>
      <c r="F494" s="74"/>
    </row>
    <row r="495" spans="1:6" ht="28.8">
      <c r="A495" s="43"/>
      <c r="B495" s="100" t="s">
        <v>546</v>
      </c>
      <c r="C495" s="56"/>
      <c r="D495" s="42"/>
      <c r="E495" s="42"/>
      <c r="F495" s="74"/>
    </row>
    <row r="496" spans="1:6" ht="28.8">
      <c r="A496" s="43"/>
      <c r="B496" s="100" t="s">
        <v>547</v>
      </c>
      <c r="C496" s="56"/>
      <c r="D496" s="42"/>
      <c r="E496" s="42"/>
      <c r="F496" s="74"/>
    </row>
    <row r="497" spans="1:6" ht="28.8">
      <c r="A497" s="43"/>
      <c r="B497" s="100" t="s">
        <v>548</v>
      </c>
      <c r="C497" s="56" t="s">
        <v>5</v>
      </c>
      <c r="D497" s="42">
        <v>4</v>
      </c>
      <c r="E497" s="42">
        <v>80</v>
      </c>
      <c r="F497" s="74">
        <f>D497*E497</f>
        <v>320</v>
      </c>
    </row>
    <row r="498" spans="1:6">
      <c r="A498" s="43"/>
      <c r="B498" s="100"/>
      <c r="C498" s="56"/>
      <c r="D498" s="42"/>
      <c r="E498" s="42"/>
      <c r="F498" s="74"/>
    </row>
    <row r="499" spans="1:6" ht="28.8">
      <c r="A499" s="43" t="s">
        <v>7</v>
      </c>
      <c r="B499" s="100" t="s">
        <v>554</v>
      </c>
      <c r="C499" s="56"/>
      <c r="D499" s="42"/>
      <c r="E499" s="42"/>
      <c r="F499" s="74"/>
    </row>
    <row r="500" spans="1:6">
      <c r="A500" s="43"/>
      <c r="B500" s="100" t="s">
        <v>555</v>
      </c>
      <c r="C500" s="56" t="s">
        <v>5</v>
      </c>
      <c r="D500" s="42">
        <f>D497</f>
        <v>4</v>
      </c>
      <c r="E500" s="42">
        <v>15</v>
      </c>
      <c r="F500" s="74">
        <f>D500*E500</f>
        <v>60</v>
      </c>
    </row>
    <row r="501" spans="1:6">
      <c r="A501" s="43"/>
      <c r="B501" s="100"/>
      <c r="C501" s="56"/>
      <c r="D501" s="42"/>
      <c r="E501" s="42"/>
      <c r="F501" s="74"/>
    </row>
    <row r="502" spans="1:6" ht="28.8">
      <c r="A502" s="43" t="s">
        <v>8</v>
      </c>
      <c r="B502" s="100" t="s">
        <v>556</v>
      </c>
      <c r="C502" s="56"/>
      <c r="D502" s="42"/>
      <c r="E502" s="42"/>
      <c r="F502" s="74"/>
    </row>
    <row r="503" spans="1:6" ht="28.8">
      <c r="A503" s="43"/>
      <c r="B503" s="100" t="s">
        <v>557</v>
      </c>
      <c r="C503" s="56"/>
      <c r="D503" s="42"/>
      <c r="E503" s="42"/>
      <c r="F503" s="74"/>
    </row>
    <row r="504" spans="1:6">
      <c r="A504" s="43"/>
      <c r="B504" s="100" t="s">
        <v>553</v>
      </c>
      <c r="C504" s="56" t="s">
        <v>5</v>
      </c>
      <c r="D504" s="42">
        <v>2</v>
      </c>
      <c r="E504" s="42">
        <v>20</v>
      </c>
      <c r="F504" s="74">
        <f>D504*E504</f>
        <v>40</v>
      </c>
    </row>
    <row r="505" spans="1:6">
      <c r="A505" s="43"/>
      <c r="B505" s="100"/>
      <c r="C505" s="56"/>
      <c r="D505" s="42"/>
      <c r="E505" s="42"/>
      <c r="F505" s="74"/>
    </row>
    <row r="506" spans="1:6" ht="28.8">
      <c r="A506" s="43" t="s">
        <v>10</v>
      </c>
      <c r="B506" s="100" t="s">
        <v>558</v>
      </c>
      <c r="C506" s="56"/>
      <c r="D506" s="42"/>
      <c r="E506" s="42"/>
      <c r="F506" s="74"/>
    </row>
    <row r="507" spans="1:6" ht="28.8">
      <c r="A507" s="43"/>
      <c r="B507" s="100" t="s">
        <v>559</v>
      </c>
      <c r="C507" s="56"/>
      <c r="D507" s="42"/>
      <c r="E507" s="42"/>
      <c r="F507" s="74"/>
    </row>
    <row r="508" spans="1:6">
      <c r="A508" s="43"/>
      <c r="B508" s="100" t="s">
        <v>560</v>
      </c>
      <c r="C508" s="56" t="s">
        <v>5</v>
      </c>
      <c r="D508" s="42">
        <v>2</v>
      </c>
      <c r="E508" s="42">
        <v>10</v>
      </c>
      <c r="F508" s="74">
        <f>D508*E508</f>
        <v>20</v>
      </c>
    </row>
    <row r="509" spans="1:6">
      <c r="A509" s="43"/>
      <c r="B509" s="100"/>
      <c r="C509" s="56"/>
      <c r="D509" s="42"/>
      <c r="E509" s="42"/>
      <c r="F509" s="74"/>
    </row>
    <row r="510" spans="1:6" ht="28.8">
      <c r="A510" s="43" t="s">
        <v>9</v>
      </c>
      <c r="B510" s="100" t="s">
        <v>678</v>
      </c>
      <c r="C510" s="36"/>
      <c r="D510" s="36"/>
      <c r="E510" s="40"/>
      <c r="F510" s="76"/>
    </row>
    <row r="511" spans="1:6" ht="28.8">
      <c r="A511" s="43"/>
      <c r="B511" s="100" t="s">
        <v>679</v>
      </c>
      <c r="C511" s="56"/>
      <c r="D511" s="42"/>
      <c r="E511" s="42"/>
      <c r="F511" s="74"/>
    </row>
    <row r="512" spans="1:6">
      <c r="A512" s="43"/>
      <c r="B512" s="100" t="s">
        <v>680</v>
      </c>
      <c r="C512" s="56" t="s">
        <v>26</v>
      </c>
      <c r="D512" s="42">
        <v>1</v>
      </c>
      <c r="E512" s="42">
        <v>200</v>
      </c>
      <c r="F512" s="74">
        <f>D512*E512</f>
        <v>200</v>
      </c>
    </row>
    <row r="513" spans="1:6">
      <c r="A513" s="43"/>
      <c r="B513" s="111"/>
      <c r="C513" s="56"/>
      <c r="D513" s="36"/>
      <c r="E513" s="42"/>
      <c r="F513" s="38">
        <f t="shared" ref="F513:F572" si="21">D513*E513</f>
        <v>0</v>
      </c>
    </row>
    <row r="514" spans="1:6">
      <c r="A514" s="43"/>
      <c r="B514" s="100"/>
      <c r="C514" s="56"/>
      <c r="D514" s="36"/>
      <c r="E514" s="42"/>
      <c r="F514" s="38">
        <f t="shared" si="21"/>
        <v>0</v>
      </c>
    </row>
    <row r="515" spans="1:6">
      <c r="A515" s="43"/>
      <c r="B515" s="111"/>
      <c r="C515" s="56"/>
      <c r="D515" s="36"/>
      <c r="E515" s="42"/>
      <c r="F515" s="38">
        <f t="shared" si="21"/>
        <v>0</v>
      </c>
    </row>
    <row r="516" spans="1:6" s="80" customFormat="1">
      <c r="A516" s="77"/>
      <c r="B516" s="99" t="s">
        <v>390</v>
      </c>
      <c r="C516" s="46" t="s">
        <v>391</v>
      </c>
      <c r="D516" s="78"/>
      <c r="E516" s="46"/>
      <c r="F516" s="79">
        <f>SUM(F459:F515)</f>
        <v>1500</v>
      </c>
    </row>
    <row r="517" spans="1:6">
      <c r="A517" s="43"/>
      <c r="B517" s="97" t="str">
        <f>B7</f>
        <v>SECTION 2: MAIN BLOCK</v>
      </c>
      <c r="C517" s="42"/>
      <c r="D517" s="36"/>
      <c r="E517" s="42"/>
      <c r="F517" s="38">
        <f t="shared" si="21"/>
        <v>0</v>
      </c>
    </row>
    <row r="518" spans="1:6">
      <c r="A518" s="43"/>
      <c r="B518" s="97"/>
      <c r="C518" s="42"/>
      <c r="D518" s="36"/>
      <c r="E518" s="42"/>
      <c r="F518" s="38">
        <f t="shared" si="21"/>
        <v>0</v>
      </c>
    </row>
    <row r="519" spans="1:6">
      <c r="A519" s="43"/>
      <c r="B519" s="97" t="s">
        <v>465</v>
      </c>
      <c r="C519" s="42"/>
      <c r="D519" s="36"/>
      <c r="E519" s="42"/>
      <c r="F519" s="38">
        <f t="shared" si="21"/>
        <v>0</v>
      </c>
    </row>
    <row r="520" spans="1:6">
      <c r="A520" s="43"/>
      <c r="B520" s="97"/>
      <c r="C520" s="42"/>
      <c r="D520" s="36"/>
      <c r="E520" s="42"/>
      <c r="F520" s="38">
        <f t="shared" si="21"/>
        <v>0</v>
      </c>
    </row>
    <row r="521" spans="1:6">
      <c r="A521" s="43"/>
      <c r="B521" s="101" t="s">
        <v>527</v>
      </c>
      <c r="C521" s="42"/>
      <c r="D521" s="36"/>
      <c r="E521" s="42"/>
      <c r="F521" s="38">
        <f t="shared" si="21"/>
        <v>0</v>
      </c>
    </row>
    <row r="522" spans="1:6">
      <c r="A522" s="43"/>
      <c r="B522" s="100"/>
      <c r="C522" s="42"/>
      <c r="D522" s="36"/>
      <c r="E522" s="42"/>
      <c r="F522" s="38">
        <f t="shared" si="21"/>
        <v>0</v>
      </c>
    </row>
    <row r="523" spans="1:6" ht="28.8">
      <c r="A523" s="43"/>
      <c r="B523" s="101" t="s">
        <v>582</v>
      </c>
      <c r="C523" s="42"/>
      <c r="D523" s="36"/>
      <c r="E523" s="42"/>
      <c r="F523" s="38">
        <f t="shared" si="21"/>
        <v>0</v>
      </c>
    </row>
    <row r="524" spans="1:6" ht="28.8">
      <c r="A524" s="43"/>
      <c r="B524" s="101" t="s">
        <v>583</v>
      </c>
      <c r="C524" s="42"/>
      <c r="D524" s="36"/>
      <c r="E524" s="42"/>
      <c r="F524" s="38">
        <f t="shared" si="21"/>
        <v>0</v>
      </c>
    </row>
    <row r="525" spans="1:6">
      <c r="A525" s="43"/>
      <c r="B525" s="101" t="s">
        <v>584</v>
      </c>
      <c r="C525" s="42"/>
      <c r="D525" s="36"/>
      <c r="E525" s="42"/>
      <c r="F525" s="38">
        <f t="shared" si="21"/>
        <v>0</v>
      </c>
    </row>
    <row r="526" spans="1:6">
      <c r="A526" s="43"/>
      <c r="B526" s="101"/>
      <c r="C526" s="42"/>
      <c r="D526" s="36"/>
      <c r="E526" s="42"/>
      <c r="F526" s="38">
        <f t="shared" si="21"/>
        <v>0</v>
      </c>
    </row>
    <row r="527" spans="1:6">
      <c r="A527" s="43" t="s">
        <v>14</v>
      </c>
      <c r="B527" s="100" t="s">
        <v>585</v>
      </c>
      <c r="C527" s="42" t="s">
        <v>5</v>
      </c>
      <c r="D527" s="45">
        <v>4</v>
      </c>
      <c r="E527" s="42">
        <v>60</v>
      </c>
      <c r="F527" s="38">
        <f t="shared" si="21"/>
        <v>240</v>
      </c>
    </row>
    <row r="528" spans="1:6">
      <c r="A528" s="43"/>
      <c r="B528" s="100"/>
      <c r="C528" s="42"/>
      <c r="D528" s="36"/>
      <c r="E528" s="42"/>
      <c r="F528" s="38">
        <f t="shared" si="21"/>
        <v>0</v>
      </c>
    </row>
    <row r="529" spans="1:6">
      <c r="A529" s="43" t="s">
        <v>3</v>
      </c>
      <c r="B529" s="100" t="s">
        <v>624</v>
      </c>
      <c r="C529" s="42" t="s">
        <v>5</v>
      </c>
      <c r="D529" s="45">
        <v>57</v>
      </c>
      <c r="E529" s="42">
        <v>150</v>
      </c>
      <c r="F529" s="38">
        <f t="shared" si="21"/>
        <v>8550</v>
      </c>
    </row>
    <row r="530" spans="1:6">
      <c r="A530" s="43"/>
      <c r="B530" s="100"/>
      <c r="C530" s="42"/>
      <c r="D530" s="36"/>
      <c r="E530" s="42"/>
      <c r="F530" s="38">
        <f t="shared" si="21"/>
        <v>0</v>
      </c>
    </row>
    <row r="531" spans="1:6">
      <c r="A531" s="43" t="s">
        <v>6</v>
      </c>
      <c r="B531" s="100" t="s">
        <v>681</v>
      </c>
      <c r="C531" s="42" t="s">
        <v>5</v>
      </c>
      <c r="D531" s="45"/>
      <c r="E531" s="42">
        <v>120</v>
      </c>
      <c r="F531" s="38">
        <f t="shared" si="21"/>
        <v>0</v>
      </c>
    </row>
    <row r="532" spans="1:6">
      <c r="A532" s="43"/>
      <c r="B532" s="100"/>
      <c r="C532" s="42"/>
      <c r="D532" s="36"/>
      <c r="E532" s="42"/>
      <c r="F532" s="38">
        <f t="shared" si="21"/>
        <v>0</v>
      </c>
    </row>
    <row r="533" spans="1:6" ht="28.8">
      <c r="A533" s="43" t="s">
        <v>7</v>
      </c>
      <c r="B533" s="100" t="s">
        <v>528</v>
      </c>
      <c r="C533" s="42"/>
      <c r="D533" s="36"/>
      <c r="E533" s="42"/>
      <c r="F533" s="38">
        <f t="shared" si="21"/>
        <v>0</v>
      </c>
    </row>
    <row r="534" spans="1:6" ht="28.8">
      <c r="A534" s="43"/>
      <c r="B534" s="100" t="s">
        <v>529</v>
      </c>
      <c r="C534" s="42" t="s">
        <v>5</v>
      </c>
      <c r="D534" s="45">
        <f>D529+D527</f>
        <v>61</v>
      </c>
      <c r="E534" s="42">
        <v>20</v>
      </c>
      <c r="F534" s="38">
        <f t="shared" si="21"/>
        <v>1220</v>
      </c>
    </row>
    <row r="535" spans="1:6">
      <c r="A535" s="43"/>
      <c r="B535" s="100"/>
      <c r="C535" s="42"/>
      <c r="D535" s="36"/>
      <c r="E535" s="42"/>
      <c r="F535" s="38">
        <f t="shared" si="21"/>
        <v>0</v>
      </c>
    </row>
    <row r="536" spans="1:6">
      <c r="A536" s="43"/>
      <c r="B536" s="97" t="s">
        <v>62</v>
      </c>
      <c r="C536" s="57"/>
      <c r="D536" s="36"/>
      <c r="E536" s="42"/>
      <c r="F536" s="38">
        <f t="shared" si="21"/>
        <v>0</v>
      </c>
    </row>
    <row r="537" spans="1:6">
      <c r="A537" s="43"/>
      <c r="B537" s="100"/>
      <c r="C537" s="42"/>
      <c r="D537" s="36"/>
      <c r="E537" s="42"/>
      <c r="F537" s="38">
        <f t="shared" si="21"/>
        <v>0</v>
      </c>
    </row>
    <row r="538" spans="1:6" ht="28.8">
      <c r="A538" s="43"/>
      <c r="B538" s="101" t="s">
        <v>587</v>
      </c>
      <c r="C538" s="42"/>
      <c r="D538" s="36"/>
      <c r="E538" s="42"/>
      <c r="F538" s="38">
        <f t="shared" si="21"/>
        <v>0</v>
      </c>
    </row>
    <row r="539" spans="1:6" ht="28.8">
      <c r="A539" s="43"/>
      <c r="B539" s="101" t="s">
        <v>588</v>
      </c>
      <c r="C539" s="42"/>
      <c r="D539" s="36"/>
      <c r="E539" s="42"/>
      <c r="F539" s="38">
        <f t="shared" si="21"/>
        <v>0</v>
      </c>
    </row>
    <row r="540" spans="1:6">
      <c r="A540" s="43"/>
      <c r="B540" s="101" t="s">
        <v>589</v>
      </c>
      <c r="C540" s="42"/>
      <c r="D540" s="36"/>
      <c r="E540" s="42"/>
      <c r="F540" s="38">
        <f t="shared" si="21"/>
        <v>0</v>
      </c>
    </row>
    <row r="541" spans="1:6" ht="28.8">
      <c r="A541" s="43"/>
      <c r="B541" s="101" t="s">
        <v>598</v>
      </c>
      <c r="C541" s="42"/>
      <c r="D541" s="36"/>
      <c r="E541" s="42"/>
      <c r="F541" s="38">
        <f t="shared" si="21"/>
        <v>0</v>
      </c>
    </row>
    <row r="542" spans="1:6">
      <c r="A542" s="43"/>
      <c r="B542" s="101"/>
      <c r="C542" s="42"/>
      <c r="D542" s="36"/>
      <c r="E542" s="42"/>
      <c r="F542" s="38">
        <f t="shared" si="21"/>
        <v>0</v>
      </c>
    </row>
    <row r="543" spans="1:6">
      <c r="A543" s="43"/>
      <c r="B543" s="101"/>
      <c r="C543" s="42"/>
      <c r="D543" s="36"/>
      <c r="E543" s="42"/>
      <c r="F543" s="38">
        <f t="shared" si="21"/>
        <v>0</v>
      </c>
    </row>
    <row r="544" spans="1:6">
      <c r="A544" s="43" t="s">
        <v>14</v>
      </c>
      <c r="B544" s="100" t="s">
        <v>600</v>
      </c>
      <c r="C544" s="42" t="s">
        <v>5</v>
      </c>
      <c r="D544" s="45">
        <v>27</v>
      </c>
      <c r="E544" s="42">
        <v>250</v>
      </c>
      <c r="F544" s="38">
        <f t="shared" si="21"/>
        <v>6750</v>
      </c>
    </row>
    <row r="545" spans="1:6">
      <c r="A545" s="43"/>
      <c r="B545" s="100"/>
      <c r="C545" s="42"/>
      <c r="D545" s="36"/>
      <c r="E545" s="42"/>
      <c r="F545" s="38">
        <f t="shared" si="21"/>
        <v>0</v>
      </c>
    </row>
    <row r="546" spans="1:6">
      <c r="A546" s="43" t="s">
        <v>3</v>
      </c>
      <c r="B546" s="100" t="s">
        <v>601</v>
      </c>
      <c r="C546" s="42" t="s">
        <v>5</v>
      </c>
      <c r="D546" s="45">
        <v>9</v>
      </c>
      <c r="E546" s="42">
        <v>300</v>
      </c>
      <c r="F546" s="38">
        <f t="shared" si="21"/>
        <v>2700</v>
      </c>
    </row>
    <row r="547" spans="1:6">
      <c r="A547" s="43"/>
      <c r="B547" s="100"/>
      <c r="C547" s="42"/>
      <c r="D547" s="36"/>
      <c r="E547" s="42"/>
      <c r="F547" s="38">
        <f t="shared" si="21"/>
        <v>0</v>
      </c>
    </row>
    <row r="548" spans="1:6">
      <c r="A548" s="43"/>
      <c r="B548" s="101" t="s">
        <v>602</v>
      </c>
      <c r="C548" s="42"/>
      <c r="D548" s="36"/>
      <c r="E548" s="42"/>
      <c r="F548" s="38">
        <f t="shared" si="21"/>
        <v>0</v>
      </c>
    </row>
    <row r="549" spans="1:6">
      <c r="A549" s="43"/>
      <c r="B549" s="100"/>
      <c r="C549" s="42"/>
      <c r="D549" s="36"/>
      <c r="E549" s="42"/>
      <c r="F549" s="38">
        <f t="shared" si="21"/>
        <v>0</v>
      </c>
    </row>
    <row r="550" spans="1:6">
      <c r="A550" s="43"/>
      <c r="B550" s="101" t="s">
        <v>532</v>
      </c>
      <c r="C550" s="42"/>
      <c r="D550" s="36"/>
      <c r="E550" s="42"/>
      <c r="F550" s="38">
        <f t="shared" si="21"/>
        <v>0</v>
      </c>
    </row>
    <row r="551" spans="1:6">
      <c r="A551" s="43"/>
      <c r="B551" s="101" t="s">
        <v>533</v>
      </c>
      <c r="C551" s="42"/>
      <c r="D551" s="36"/>
      <c r="E551" s="42"/>
      <c r="F551" s="38">
        <f t="shared" si="21"/>
        <v>0</v>
      </c>
    </row>
    <row r="552" spans="1:6" ht="13.95" customHeight="1">
      <c r="A552" s="43"/>
      <c r="B552" s="100"/>
      <c r="C552" s="42"/>
      <c r="D552" s="36"/>
      <c r="E552" s="42"/>
      <c r="F552" s="38">
        <f t="shared" si="21"/>
        <v>0</v>
      </c>
    </row>
    <row r="553" spans="1:6" ht="13.95" customHeight="1">
      <c r="A553" s="43" t="s">
        <v>6</v>
      </c>
      <c r="B553" s="100" t="s">
        <v>534</v>
      </c>
      <c r="C553" s="42" t="s">
        <v>682</v>
      </c>
      <c r="D553" s="45">
        <v>40.5</v>
      </c>
      <c r="E553" s="42">
        <v>8</v>
      </c>
      <c r="F553" s="38">
        <f t="shared" si="21"/>
        <v>324</v>
      </c>
    </row>
    <row r="554" spans="1:6" ht="13.95" customHeight="1">
      <c r="A554" s="43"/>
      <c r="B554" s="100"/>
      <c r="C554" s="42"/>
      <c r="D554" s="45"/>
      <c r="E554" s="42"/>
      <c r="F554" s="38">
        <f t="shared" si="21"/>
        <v>0</v>
      </c>
    </row>
    <row r="555" spans="1:6" ht="13.95" customHeight="1">
      <c r="A555" s="43" t="s">
        <v>7</v>
      </c>
      <c r="B555" s="100" t="s">
        <v>599</v>
      </c>
      <c r="C555" s="42" t="s">
        <v>682</v>
      </c>
      <c r="D555" s="45">
        <v>18</v>
      </c>
      <c r="E555" s="42">
        <v>10</v>
      </c>
      <c r="F555" s="38">
        <f t="shared" si="21"/>
        <v>180</v>
      </c>
    </row>
    <row r="556" spans="1:6" ht="13.95" customHeight="1">
      <c r="A556" s="43"/>
      <c r="B556" s="100"/>
      <c r="C556" s="42"/>
      <c r="D556" s="45"/>
      <c r="E556" s="42"/>
      <c r="F556" s="38">
        <f t="shared" si="21"/>
        <v>0</v>
      </c>
    </row>
    <row r="557" spans="1:6" ht="13.95" customHeight="1">
      <c r="A557" s="43" t="s">
        <v>10</v>
      </c>
      <c r="B557" s="106" t="s">
        <v>535</v>
      </c>
      <c r="C557" s="42"/>
      <c r="D557" s="45"/>
      <c r="E557" s="42"/>
      <c r="F557" s="38">
        <f t="shared" si="21"/>
        <v>0</v>
      </c>
    </row>
    <row r="558" spans="1:6">
      <c r="A558" s="43"/>
      <c r="B558" s="106" t="s">
        <v>536</v>
      </c>
      <c r="C558" s="42" t="s">
        <v>5</v>
      </c>
      <c r="D558" s="45">
        <v>27</v>
      </c>
      <c r="E558" s="42">
        <v>40</v>
      </c>
      <c r="F558" s="38">
        <f t="shared" si="21"/>
        <v>1080</v>
      </c>
    </row>
    <row r="559" spans="1:6">
      <c r="A559" s="43"/>
      <c r="B559" s="106"/>
      <c r="C559" s="42"/>
      <c r="D559" s="45"/>
      <c r="E559" s="42"/>
      <c r="F559" s="38">
        <f t="shared" si="21"/>
        <v>0</v>
      </c>
    </row>
    <row r="560" spans="1:6">
      <c r="A560" s="43" t="s">
        <v>15</v>
      </c>
      <c r="B560" s="100" t="s">
        <v>599</v>
      </c>
      <c r="C560" s="42" t="s">
        <v>5</v>
      </c>
      <c r="D560" s="45">
        <v>9</v>
      </c>
      <c r="E560" s="42">
        <v>40</v>
      </c>
      <c r="F560" s="38">
        <f t="shared" si="21"/>
        <v>360</v>
      </c>
    </row>
    <row r="561" spans="1:6">
      <c r="A561" s="43"/>
      <c r="B561" s="106"/>
      <c r="C561" s="42"/>
      <c r="D561" s="36"/>
      <c r="E561" s="42"/>
      <c r="F561" s="38">
        <f t="shared" si="21"/>
        <v>0</v>
      </c>
    </row>
    <row r="562" spans="1:6">
      <c r="A562" s="43"/>
      <c r="B562" s="100"/>
      <c r="C562" s="42"/>
      <c r="D562" s="36"/>
      <c r="E562" s="42"/>
      <c r="F562" s="38">
        <f t="shared" si="21"/>
        <v>0</v>
      </c>
    </row>
    <row r="563" spans="1:6">
      <c r="A563" s="43"/>
      <c r="B563" s="100"/>
      <c r="C563" s="44"/>
      <c r="D563" s="36"/>
      <c r="E563" s="42"/>
      <c r="F563" s="38">
        <f t="shared" si="21"/>
        <v>0</v>
      </c>
    </row>
    <row r="564" spans="1:6">
      <c r="A564" s="43"/>
      <c r="B564" s="100"/>
      <c r="C564" s="44"/>
      <c r="D564" s="36"/>
      <c r="E564" s="42"/>
      <c r="F564" s="38">
        <f t="shared" si="21"/>
        <v>0</v>
      </c>
    </row>
    <row r="565" spans="1:6">
      <c r="A565" s="43"/>
      <c r="B565" s="100"/>
      <c r="C565" s="44"/>
      <c r="D565" s="36"/>
      <c r="E565" s="42"/>
      <c r="F565" s="38">
        <f t="shared" si="21"/>
        <v>0</v>
      </c>
    </row>
    <row r="566" spans="1:6">
      <c r="A566" s="43"/>
      <c r="B566" s="100"/>
      <c r="C566" s="44"/>
      <c r="D566" s="36"/>
      <c r="E566" s="42"/>
      <c r="F566" s="38">
        <f t="shared" si="21"/>
        <v>0</v>
      </c>
    </row>
    <row r="567" spans="1:6">
      <c r="A567" s="43"/>
      <c r="B567" s="100"/>
      <c r="C567" s="44"/>
      <c r="D567" s="36"/>
      <c r="E567" s="42"/>
      <c r="F567" s="38">
        <f t="shared" si="21"/>
        <v>0</v>
      </c>
    </row>
    <row r="568" spans="1:6">
      <c r="A568" s="43"/>
      <c r="B568" s="100"/>
      <c r="C568" s="44"/>
      <c r="D568" s="36"/>
      <c r="E568" s="42"/>
      <c r="F568" s="38">
        <f t="shared" si="21"/>
        <v>0</v>
      </c>
    </row>
    <row r="569" spans="1:6">
      <c r="A569" s="43"/>
      <c r="B569" s="100"/>
      <c r="C569" s="44"/>
      <c r="D569" s="36"/>
      <c r="E569" s="42"/>
      <c r="F569" s="38">
        <f t="shared" si="21"/>
        <v>0</v>
      </c>
    </row>
    <row r="570" spans="1:6">
      <c r="A570" s="43"/>
      <c r="B570" s="100"/>
      <c r="C570" s="44"/>
      <c r="D570" s="36"/>
      <c r="E570" s="42"/>
      <c r="F570" s="38">
        <f t="shared" si="21"/>
        <v>0</v>
      </c>
    </row>
    <row r="571" spans="1:6">
      <c r="A571" s="43"/>
      <c r="B571" s="100"/>
      <c r="C571" s="44"/>
      <c r="D571" s="36"/>
      <c r="E571" s="42"/>
      <c r="F571" s="38">
        <f t="shared" si="21"/>
        <v>0</v>
      </c>
    </row>
    <row r="572" spans="1:6">
      <c r="A572" s="43"/>
      <c r="B572" s="100"/>
      <c r="C572" s="44"/>
      <c r="D572" s="36"/>
      <c r="E572" s="42"/>
      <c r="F572" s="38">
        <f t="shared" si="21"/>
        <v>0</v>
      </c>
    </row>
    <row r="573" spans="1:6">
      <c r="A573" s="43"/>
      <c r="B573" s="99" t="s">
        <v>390</v>
      </c>
      <c r="C573" s="46" t="s">
        <v>391</v>
      </c>
      <c r="D573" s="47"/>
      <c r="E573" s="47"/>
      <c r="F573" s="47">
        <f>SUM(F527:F572)</f>
        <v>21404</v>
      </c>
    </row>
    <row r="574" spans="1:6">
      <c r="A574" s="43"/>
      <c r="B574" s="100"/>
      <c r="C574" s="44"/>
      <c r="D574" s="36"/>
      <c r="E574" s="42"/>
      <c r="F574" s="38"/>
    </row>
    <row r="575" spans="1:6">
      <c r="A575" s="43"/>
      <c r="B575" s="97" t="s">
        <v>63</v>
      </c>
      <c r="C575" s="44"/>
      <c r="D575" s="36"/>
      <c r="E575" s="42"/>
      <c r="F575" s="38"/>
    </row>
    <row r="576" spans="1:6">
      <c r="A576" s="43"/>
      <c r="B576" s="97"/>
      <c r="C576" s="44"/>
      <c r="D576" s="36"/>
      <c r="E576" s="42"/>
      <c r="F576" s="38"/>
    </row>
    <row r="577" spans="1:6">
      <c r="A577" s="43"/>
      <c r="B577" s="97"/>
      <c r="C577" s="44"/>
      <c r="D577" s="36"/>
      <c r="E577" s="42"/>
      <c r="F577" s="38"/>
    </row>
    <row r="578" spans="1:6">
      <c r="A578" s="43"/>
      <c r="B578" s="97" t="s">
        <v>5</v>
      </c>
      <c r="C578" s="56"/>
      <c r="D578" s="36"/>
      <c r="E578" s="42"/>
      <c r="F578" s="38"/>
    </row>
    <row r="579" spans="1:6">
      <c r="A579" s="43"/>
      <c r="B579" s="115"/>
      <c r="C579" s="56"/>
      <c r="D579" s="36"/>
      <c r="E579" s="42"/>
      <c r="F579" s="38"/>
    </row>
    <row r="580" spans="1:6">
      <c r="A580" s="43"/>
      <c r="B580" s="97"/>
      <c r="C580" s="56"/>
      <c r="D580" s="36"/>
      <c r="E580" s="42"/>
      <c r="F580" s="38"/>
    </row>
    <row r="581" spans="1:6">
      <c r="A581" s="43"/>
      <c r="B581" s="116">
        <v>1</v>
      </c>
      <c r="C581" s="56"/>
      <c r="D581" s="75"/>
      <c r="E581" s="75"/>
      <c r="F581" s="75">
        <f>F19</f>
        <v>5070</v>
      </c>
    </row>
    <row r="582" spans="1:6">
      <c r="A582" s="43"/>
      <c r="B582" s="115"/>
      <c r="C582" s="56"/>
      <c r="D582" s="75"/>
      <c r="E582" s="75"/>
      <c r="F582" s="75"/>
    </row>
    <row r="583" spans="1:6">
      <c r="A583" s="43"/>
      <c r="B583" s="116">
        <v>2</v>
      </c>
      <c r="C583" s="56"/>
      <c r="D583" s="75"/>
      <c r="E583" s="75"/>
      <c r="F583" s="75">
        <f>F90</f>
        <v>49094.990000000005</v>
      </c>
    </row>
    <row r="584" spans="1:6">
      <c r="A584" s="43"/>
      <c r="B584" s="116"/>
      <c r="C584" s="56"/>
      <c r="D584" s="75"/>
      <c r="E584" s="75"/>
      <c r="F584" s="75"/>
    </row>
    <row r="585" spans="1:6">
      <c r="A585" s="43"/>
      <c r="B585" s="116">
        <v>3</v>
      </c>
      <c r="C585" s="56"/>
      <c r="D585" s="75"/>
      <c r="E585" s="75"/>
      <c r="F585" s="75">
        <f>F188</f>
        <v>191420.28352000008</v>
      </c>
    </row>
    <row r="586" spans="1:6">
      <c r="A586" s="43"/>
      <c r="B586" s="116"/>
      <c r="C586" s="56"/>
      <c r="D586" s="75"/>
      <c r="E586" s="75"/>
      <c r="F586" s="75"/>
    </row>
    <row r="587" spans="1:6">
      <c r="A587" s="43"/>
      <c r="B587" s="116">
        <v>4</v>
      </c>
      <c r="C587" s="56"/>
      <c r="D587" s="75"/>
      <c r="E587" s="75"/>
      <c r="F587" s="75">
        <f>F254</f>
        <v>35488.800000000003</v>
      </c>
    </row>
    <row r="588" spans="1:6">
      <c r="A588" s="43"/>
      <c r="B588" s="116"/>
      <c r="C588" s="56"/>
      <c r="D588" s="75"/>
      <c r="E588" s="75"/>
      <c r="F588" s="75"/>
    </row>
    <row r="589" spans="1:6">
      <c r="A589" s="43"/>
      <c r="B589" s="116">
        <v>5</v>
      </c>
      <c r="C589" s="56"/>
      <c r="D589" s="75"/>
      <c r="E589" s="75"/>
      <c r="F589" s="75">
        <f>F319</f>
        <v>24395.4</v>
      </c>
    </row>
    <row r="590" spans="1:6">
      <c r="A590" s="43"/>
      <c r="B590" s="116"/>
      <c r="C590" s="56"/>
      <c r="D590" s="75"/>
      <c r="E590" s="75"/>
      <c r="F590" s="75"/>
    </row>
    <row r="591" spans="1:6">
      <c r="A591" s="43"/>
      <c r="B591" s="116">
        <v>6</v>
      </c>
      <c r="C591" s="56"/>
      <c r="D591" s="75"/>
      <c r="E591" s="75"/>
      <c r="F591" s="75">
        <f>F377</f>
        <v>51974.2</v>
      </c>
    </row>
    <row r="592" spans="1:6">
      <c r="A592" s="43"/>
      <c r="B592" s="116"/>
      <c r="C592" s="56"/>
      <c r="D592" s="75"/>
      <c r="E592" s="75"/>
      <c r="F592" s="75"/>
    </row>
    <row r="593" spans="1:6">
      <c r="A593" s="43"/>
      <c r="B593" s="116">
        <v>7</v>
      </c>
      <c r="C593" s="56"/>
      <c r="D593" s="75"/>
      <c r="E593" s="75"/>
      <c r="F593" s="75">
        <f>F452</f>
        <v>20190</v>
      </c>
    </row>
    <row r="594" spans="1:6">
      <c r="A594" s="43"/>
      <c r="B594" s="116"/>
      <c r="C594" s="56"/>
      <c r="D594" s="75"/>
      <c r="E594" s="75"/>
      <c r="F594" s="75"/>
    </row>
    <row r="595" spans="1:6">
      <c r="A595" s="43"/>
      <c r="B595" s="116">
        <v>8</v>
      </c>
      <c r="C595" s="56"/>
      <c r="D595" s="75"/>
      <c r="E595" s="75"/>
      <c r="F595" s="75">
        <f>F516</f>
        <v>1500</v>
      </c>
    </row>
    <row r="596" spans="1:6">
      <c r="A596" s="43"/>
      <c r="B596" s="116"/>
      <c r="C596" s="56"/>
      <c r="D596" s="75"/>
      <c r="E596" s="75"/>
      <c r="F596" s="75"/>
    </row>
    <row r="597" spans="1:6">
      <c r="A597" s="43"/>
      <c r="B597" s="116">
        <v>9</v>
      </c>
      <c r="C597" s="56"/>
      <c r="D597" s="75"/>
      <c r="E597" s="75"/>
      <c r="F597" s="75">
        <f>F573</f>
        <v>21404</v>
      </c>
    </row>
    <row r="598" spans="1:6">
      <c r="A598" s="43"/>
      <c r="B598" s="116"/>
      <c r="C598" s="56"/>
      <c r="D598" s="36"/>
      <c r="E598" s="42"/>
      <c r="F598" s="38"/>
    </row>
    <row r="599" spans="1:6">
      <c r="A599" s="43"/>
      <c r="B599" s="116"/>
      <c r="C599" s="56"/>
      <c r="D599" s="36"/>
      <c r="E599" s="42"/>
      <c r="F599" s="38"/>
    </row>
    <row r="600" spans="1:6">
      <c r="A600" s="43"/>
      <c r="B600" s="116"/>
      <c r="C600" s="56"/>
      <c r="D600" s="36"/>
      <c r="E600" s="42"/>
      <c r="F600" s="38"/>
    </row>
    <row r="601" spans="1:6">
      <c r="A601" s="43"/>
      <c r="B601" s="116"/>
      <c r="C601" s="56"/>
      <c r="D601" s="36"/>
      <c r="E601" s="42"/>
      <c r="F601" s="38"/>
    </row>
    <row r="602" spans="1:6">
      <c r="A602" s="43"/>
      <c r="B602" s="116"/>
      <c r="C602" s="56"/>
      <c r="D602" s="36"/>
      <c r="E602" s="42"/>
      <c r="F602" s="38"/>
    </row>
    <row r="603" spans="1:6">
      <c r="A603" s="43"/>
      <c r="B603" s="116"/>
      <c r="C603" s="56"/>
      <c r="D603" s="36"/>
      <c r="E603" s="42"/>
      <c r="F603" s="38"/>
    </row>
    <row r="604" spans="1:6">
      <c r="A604" s="43"/>
      <c r="B604" s="100"/>
      <c r="C604" s="56"/>
      <c r="D604" s="36"/>
      <c r="E604" s="42"/>
      <c r="F604" s="38"/>
    </row>
    <row r="605" spans="1:6">
      <c r="A605" s="43"/>
      <c r="B605" s="99" t="s">
        <v>467</v>
      </c>
      <c r="C605" s="56"/>
      <c r="D605" s="47"/>
      <c r="E605" s="47"/>
      <c r="F605" s="81">
        <f t="shared" ref="F605" si="22">SUM(F581:F604)</f>
        <v>400537.67352000013</v>
      </c>
    </row>
    <row r="606" spans="1:6">
      <c r="A606" s="43"/>
      <c r="B606" s="99"/>
      <c r="C606" s="56"/>
      <c r="D606" s="47"/>
      <c r="E606" s="47"/>
      <c r="F606" s="81"/>
    </row>
    <row r="607" spans="1:6">
      <c r="A607" s="43"/>
      <c r="B607" s="100"/>
      <c r="C607" s="56"/>
      <c r="D607" s="75"/>
      <c r="E607" s="75"/>
      <c r="F607" s="82"/>
    </row>
    <row r="608" spans="1:6">
      <c r="A608" s="43"/>
      <c r="B608" s="100"/>
      <c r="C608" s="56"/>
      <c r="D608" s="75"/>
      <c r="E608" s="75"/>
      <c r="F608" s="82"/>
    </row>
    <row r="609" spans="1:6">
      <c r="A609" s="43"/>
      <c r="B609" s="100"/>
      <c r="C609" s="56"/>
      <c r="D609" s="75"/>
      <c r="E609" s="75"/>
      <c r="F609" s="82"/>
    </row>
    <row r="610" spans="1:6">
      <c r="A610" s="43"/>
      <c r="B610" s="117"/>
      <c r="C610" s="56"/>
      <c r="D610" s="75"/>
      <c r="E610" s="75"/>
      <c r="F610" s="82"/>
    </row>
    <row r="611" spans="1:6">
      <c r="A611" s="83"/>
      <c r="B611" s="118"/>
      <c r="C611" s="84"/>
      <c r="D611" s="85"/>
      <c r="E611" s="85"/>
      <c r="F611" s="86"/>
    </row>
    <row r="612" spans="1:6">
      <c r="A612" s="43"/>
      <c r="B612" s="97" t="s">
        <v>468</v>
      </c>
      <c r="C612" s="84"/>
      <c r="D612" s="47"/>
      <c r="E612" s="47"/>
      <c r="F612" s="81">
        <f t="shared" ref="F612" si="23">F605</f>
        <v>400537.67352000013</v>
      </c>
    </row>
    <row r="613" spans="1:6">
      <c r="A613" s="43"/>
      <c r="B613" s="99"/>
      <c r="C613" s="44"/>
      <c r="D613" s="36"/>
      <c r="E613" s="42"/>
      <c r="F613" s="38"/>
    </row>
    <row r="614" spans="1:6">
      <c r="A614" s="43"/>
      <c r="B614" s="100"/>
      <c r="C614" s="46"/>
      <c r="D614" s="36"/>
      <c r="E614" s="42"/>
      <c r="F614" s="38"/>
    </row>
    <row r="615" spans="1:6">
      <c r="A615" s="43"/>
      <c r="B615" s="100"/>
      <c r="C615" s="46"/>
      <c r="D615" s="36"/>
      <c r="E615" s="42"/>
      <c r="F615" s="38"/>
    </row>
    <row r="616" spans="1:6">
      <c r="A616" s="43"/>
      <c r="B616" s="100"/>
      <c r="C616" s="46"/>
      <c r="D616" s="36"/>
      <c r="E616" s="42"/>
      <c r="F616" s="38"/>
    </row>
    <row r="617" spans="1:6">
      <c r="A617" s="43"/>
      <c r="B617" s="119"/>
      <c r="C617" s="44"/>
      <c r="D617" s="36"/>
      <c r="E617" s="42"/>
      <c r="F617" s="38"/>
    </row>
    <row r="618" spans="1:6">
      <c r="A618" s="43"/>
      <c r="B618" s="119"/>
      <c r="C618" s="44"/>
      <c r="D618" s="36"/>
      <c r="E618" s="42"/>
      <c r="F618" s="38"/>
    </row>
    <row r="619" spans="1:6">
      <c r="A619" s="43"/>
      <c r="B619" s="119"/>
      <c r="C619" s="44"/>
      <c r="D619" s="36"/>
      <c r="E619" s="42"/>
      <c r="F619" s="38"/>
    </row>
    <row r="620" spans="1:6">
      <c r="A620" s="43"/>
      <c r="B620" s="119"/>
      <c r="C620" s="44"/>
      <c r="D620" s="36"/>
      <c r="E620" s="42"/>
      <c r="F620" s="38"/>
    </row>
  </sheetData>
  <pageMargins left="0.7" right="0.7" top="0.75" bottom="0.75" header="0.3" footer="0.3"/>
  <pageSetup scale="80" orientation="portrait" horizontalDpi="1200" verticalDpi="1200" r:id="rId1"/>
  <rowBreaks count="3" manualBreakCount="3">
    <brk id="210" max="16383" man="1"/>
    <brk id="254" max="5" man="1"/>
    <brk id="3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view="pageBreakPreview" zoomScale="130" zoomScaleNormal="100" zoomScaleSheetLayoutView="130" workbookViewId="0">
      <pane xSplit="1" ySplit="1" topLeftCell="B2" activePane="bottomRight" state="frozen"/>
      <selection pane="topRight" activeCell="B1" sqref="B1"/>
      <selection pane="bottomLeft" activeCell="A2" sqref="A2"/>
      <selection pane="bottomRight" activeCell="I18" sqref="I18"/>
    </sheetView>
  </sheetViews>
  <sheetFormatPr defaultColWidth="9.109375" defaultRowHeight="14.4"/>
  <cols>
    <col min="1" max="1" width="5.21875" style="804" customWidth="1"/>
    <col min="2" max="2" width="50.21875" style="129" customWidth="1"/>
    <col min="3" max="3" width="5.44140625" style="128" bestFit="1" customWidth="1"/>
    <col min="4" max="4" width="9.6640625" style="290" customWidth="1"/>
    <col min="5" max="5" width="7" style="294" bestFit="1" customWidth="1"/>
    <col min="6" max="6" width="11.44140625" style="133" bestFit="1" customWidth="1"/>
    <col min="7" max="17" width="9.109375" style="127"/>
    <col min="18" max="18" width="6.109375" style="127" customWidth="1"/>
    <col min="19" max="16384" width="9.109375" style="127"/>
  </cols>
  <sheetData>
    <row r="1" spans="1:6">
      <c r="A1" s="803" t="s">
        <v>0</v>
      </c>
      <c r="B1" s="556" t="s">
        <v>1</v>
      </c>
      <c r="C1" s="555" t="s">
        <v>2</v>
      </c>
      <c r="D1" s="557" t="s">
        <v>785</v>
      </c>
      <c r="E1" s="558" t="s">
        <v>627</v>
      </c>
      <c r="F1" s="559" t="s">
        <v>1168</v>
      </c>
    </row>
    <row r="2" spans="1:6" s="33" customFormat="1">
      <c r="A2" s="805"/>
      <c r="B2" s="97" t="s">
        <v>619</v>
      </c>
      <c r="C2" s="39"/>
      <c r="D2" s="560"/>
      <c r="E2" s="561"/>
      <c r="F2" s="76"/>
    </row>
    <row r="3" spans="1:6" s="33" customFormat="1">
      <c r="A3" s="805"/>
      <c r="B3" s="98" t="s">
        <v>1618</v>
      </c>
      <c r="C3" s="39"/>
      <c r="D3" s="560"/>
      <c r="E3" s="561"/>
      <c r="F3" s="76"/>
    </row>
    <row r="4" spans="1:6" s="33" customFormat="1">
      <c r="A4" s="805"/>
      <c r="B4" s="98"/>
      <c r="C4" s="39"/>
      <c r="D4" s="560"/>
      <c r="E4" s="561"/>
      <c r="F4" s="76"/>
    </row>
    <row r="5" spans="1:6" s="33" customFormat="1" ht="28.8">
      <c r="A5" s="806">
        <v>2</v>
      </c>
      <c r="B5" s="97" t="s">
        <v>1619</v>
      </c>
      <c r="C5" s="42"/>
      <c r="D5" s="44"/>
      <c r="E5" s="65"/>
      <c r="F5" s="75"/>
    </row>
    <row r="6" spans="1:6" s="33" customFormat="1">
      <c r="A6" s="806"/>
      <c r="B6" s="99"/>
      <c r="C6" s="42"/>
      <c r="D6" s="44"/>
      <c r="E6" s="65"/>
      <c r="F6" s="75"/>
    </row>
    <row r="7" spans="1:6" s="33" customFormat="1">
      <c r="A7" s="806">
        <v>2.1</v>
      </c>
      <c r="B7" s="97" t="s">
        <v>957</v>
      </c>
      <c r="C7" s="42"/>
      <c r="D7" s="44"/>
      <c r="E7" s="65"/>
      <c r="F7" s="75"/>
    </row>
    <row r="8" spans="1:6" s="33" customFormat="1">
      <c r="A8" s="806"/>
      <c r="B8" s="97"/>
      <c r="C8" s="42"/>
      <c r="D8" s="44"/>
      <c r="E8" s="65"/>
      <c r="F8" s="75"/>
    </row>
    <row r="9" spans="1:6" s="33" customFormat="1" ht="16.2">
      <c r="A9" s="807">
        <v>2.1</v>
      </c>
      <c r="B9" s="100" t="s">
        <v>387</v>
      </c>
      <c r="C9" s="44" t="s">
        <v>668</v>
      </c>
      <c r="D9" s="44">
        <v>1200</v>
      </c>
      <c r="E9" s="65"/>
      <c r="F9" s="75">
        <f>D9*E9</f>
        <v>0</v>
      </c>
    </row>
    <row r="10" spans="1:6" s="33" customFormat="1">
      <c r="A10" s="807" t="s">
        <v>36</v>
      </c>
      <c r="B10" s="100" t="s">
        <v>388</v>
      </c>
      <c r="C10" s="42"/>
      <c r="D10" s="44"/>
      <c r="E10" s="65"/>
      <c r="F10" s="75">
        <f t="shared" ref="F10:F39" si="0">D10*E10</f>
        <v>0</v>
      </c>
    </row>
    <row r="11" spans="1:6" s="33" customFormat="1">
      <c r="A11" s="807"/>
      <c r="B11" s="97"/>
      <c r="C11" s="42"/>
      <c r="D11" s="44"/>
      <c r="E11" s="65"/>
      <c r="F11" s="75">
        <f t="shared" si="0"/>
        <v>0</v>
      </c>
    </row>
    <row r="12" spans="1:6" s="33" customFormat="1" ht="28.8">
      <c r="A12" s="807">
        <v>2.2000000000000002</v>
      </c>
      <c r="B12" s="100" t="s">
        <v>958</v>
      </c>
      <c r="C12" s="44" t="s">
        <v>668</v>
      </c>
      <c r="D12" s="44">
        <f>D9</f>
        <v>1200</v>
      </c>
      <c r="E12" s="65"/>
      <c r="F12" s="75">
        <f t="shared" si="0"/>
        <v>0</v>
      </c>
    </row>
    <row r="13" spans="1:6" s="33" customFormat="1">
      <c r="A13" s="807"/>
      <c r="B13" s="100"/>
      <c r="C13" s="42"/>
      <c r="D13" s="44"/>
      <c r="E13" s="65"/>
      <c r="F13" s="75">
        <f t="shared" si="0"/>
        <v>0</v>
      </c>
    </row>
    <row r="14" spans="1:6" customFormat="1">
      <c r="A14" s="808"/>
      <c r="B14" s="663" t="s">
        <v>32</v>
      </c>
      <c r="C14" s="659"/>
      <c r="D14" s="660"/>
      <c r="E14" s="661"/>
      <c r="F14" s="662"/>
    </row>
    <row r="15" spans="1:6" s="33" customFormat="1" ht="28.8">
      <c r="A15" s="809">
        <v>2.2999999999999998</v>
      </c>
      <c r="B15" s="100" t="s">
        <v>979</v>
      </c>
      <c r="C15" s="44" t="s">
        <v>668</v>
      </c>
      <c r="D15" s="44">
        <v>950</v>
      </c>
      <c r="E15" s="65"/>
      <c r="F15" s="75">
        <f t="shared" si="0"/>
        <v>0</v>
      </c>
    </row>
    <row r="16" spans="1:6" s="33" customFormat="1">
      <c r="A16" s="807"/>
      <c r="B16" s="97"/>
      <c r="C16" s="44"/>
      <c r="D16" s="44"/>
      <c r="E16" s="65"/>
      <c r="F16" s="75">
        <f t="shared" si="0"/>
        <v>0</v>
      </c>
    </row>
    <row r="17" spans="1:6" s="33" customFormat="1" ht="28.8">
      <c r="A17" s="807">
        <v>2.4</v>
      </c>
      <c r="B17" s="100" t="s">
        <v>626</v>
      </c>
      <c r="C17" s="44" t="s">
        <v>668</v>
      </c>
      <c r="D17" s="44">
        <f>D15</f>
        <v>950</v>
      </c>
      <c r="E17" s="65"/>
      <c r="F17" s="75">
        <f t="shared" si="0"/>
        <v>0</v>
      </c>
    </row>
    <row r="18" spans="1:6" customFormat="1">
      <c r="A18" s="808"/>
      <c r="B18" s="658"/>
      <c r="C18" s="659"/>
      <c r="D18" s="660"/>
      <c r="E18" s="661"/>
      <c r="F18" s="662"/>
    </row>
    <row r="19" spans="1:6" s="33" customFormat="1">
      <c r="A19" s="807"/>
      <c r="B19" s="97" t="s">
        <v>37</v>
      </c>
      <c r="C19" s="42"/>
      <c r="D19" s="44"/>
      <c r="E19" s="65"/>
      <c r="F19" s="75">
        <f t="shared" ref="F19:F31" si="1">D19*E19</f>
        <v>0</v>
      </c>
    </row>
    <row r="20" spans="1:6" s="33" customFormat="1">
      <c r="A20" s="807"/>
      <c r="B20" s="102"/>
      <c r="C20" s="42"/>
      <c r="D20" s="44"/>
      <c r="E20" s="65"/>
      <c r="F20" s="75">
        <f t="shared" si="1"/>
        <v>0</v>
      </c>
    </row>
    <row r="21" spans="1:6" s="33" customFormat="1">
      <c r="A21" s="807"/>
      <c r="B21" s="100" t="s">
        <v>38</v>
      </c>
      <c r="C21" s="42"/>
      <c r="D21" s="44"/>
      <c r="E21" s="65"/>
      <c r="F21" s="75">
        <f t="shared" si="1"/>
        <v>0</v>
      </c>
    </row>
    <row r="22" spans="1:6" s="33" customFormat="1">
      <c r="A22" s="807"/>
      <c r="B22" s="100" t="s">
        <v>39</v>
      </c>
      <c r="C22" s="42"/>
      <c r="D22" s="44"/>
      <c r="E22" s="65"/>
      <c r="F22" s="75">
        <f t="shared" si="1"/>
        <v>0</v>
      </c>
    </row>
    <row r="23" spans="1:6" s="33" customFormat="1" ht="16.2">
      <c r="A23" s="807">
        <v>2.5</v>
      </c>
      <c r="B23" s="100" t="s">
        <v>403</v>
      </c>
      <c r="C23" s="44" t="s">
        <v>668</v>
      </c>
      <c r="D23" s="44">
        <f>D17</f>
        <v>950</v>
      </c>
      <c r="E23" s="65"/>
      <c r="F23" s="75">
        <f t="shared" si="1"/>
        <v>0</v>
      </c>
    </row>
    <row r="24" spans="1:6" s="33" customFormat="1">
      <c r="A24" s="807"/>
      <c r="B24" s="100"/>
      <c r="C24" s="42"/>
      <c r="D24" s="44"/>
      <c r="E24" s="65"/>
      <c r="F24" s="75">
        <f t="shared" si="1"/>
        <v>0</v>
      </c>
    </row>
    <row r="25" spans="1:6" s="33" customFormat="1">
      <c r="A25" s="807"/>
      <c r="B25" s="97" t="s">
        <v>40</v>
      </c>
      <c r="C25" s="42"/>
      <c r="D25" s="44"/>
      <c r="E25" s="65"/>
      <c r="F25" s="75">
        <f t="shared" si="1"/>
        <v>0</v>
      </c>
    </row>
    <row r="26" spans="1:6" s="33" customFormat="1">
      <c r="A26" s="807"/>
      <c r="B26" s="100"/>
      <c r="C26" s="42"/>
      <c r="D26" s="44"/>
      <c r="E26" s="65"/>
      <c r="F26" s="75">
        <f t="shared" si="1"/>
        <v>0</v>
      </c>
    </row>
    <row r="27" spans="1:6" s="33" customFormat="1" ht="16.2">
      <c r="A27" s="807"/>
      <c r="B27" s="100" t="s">
        <v>41</v>
      </c>
      <c r="C27" s="44" t="s">
        <v>668</v>
      </c>
      <c r="D27" s="44">
        <f>D23</f>
        <v>950</v>
      </c>
      <c r="E27" s="65"/>
      <c r="F27" s="75">
        <f t="shared" si="1"/>
        <v>0</v>
      </c>
    </row>
    <row r="28" spans="1:6" s="33" customFormat="1">
      <c r="A28" s="807">
        <v>2.6</v>
      </c>
      <c r="B28" s="100" t="s">
        <v>42</v>
      </c>
      <c r="C28" s="44"/>
      <c r="D28" s="44"/>
      <c r="E28" s="65"/>
      <c r="F28" s="75">
        <f t="shared" si="1"/>
        <v>0</v>
      </c>
    </row>
    <row r="29" spans="1:6" s="33" customFormat="1">
      <c r="A29" s="807"/>
      <c r="B29" s="100" t="s">
        <v>43</v>
      </c>
      <c r="C29" s="42"/>
      <c r="D29" s="44"/>
      <c r="E29" s="65"/>
      <c r="F29" s="75">
        <f t="shared" si="1"/>
        <v>0</v>
      </c>
    </row>
    <row r="30" spans="1:6" s="33" customFormat="1">
      <c r="A30" s="807"/>
      <c r="B30" s="100" t="s">
        <v>44</v>
      </c>
      <c r="C30" s="42"/>
      <c r="D30" s="44"/>
      <c r="E30" s="65"/>
      <c r="F30" s="75">
        <f t="shared" si="1"/>
        <v>0</v>
      </c>
    </row>
    <row r="31" spans="1:6" s="33" customFormat="1">
      <c r="A31" s="807"/>
      <c r="B31" s="100"/>
      <c r="C31" s="42"/>
      <c r="D31" s="44"/>
      <c r="E31" s="65"/>
      <c r="F31" s="75">
        <f t="shared" si="1"/>
        <v>0</v>
      </c>
    </row>
    <row r="32" spans="1:6" s="33" customFormat="1">
      <c r="A32" s="807"/>
      <c r="B32" s="97" t="s">
        <v>969</v>
      </c>
      <c r="C32" s="42"/>
      <c r="D32" s="44"/>
      <c r="E32" s="65"/>
      <c r="F32" s="75">
        <f t="shared" si="0"/>
        <v>0</v>
      </c>
    </row>
    <row r="33" spans="1:6" s="33" customFormat="1">
      <c r="A33" s="807"/>
      <c r="B33" s="100"/>
      <c r="C33" s="42"/>
      <c r="D33" s="44"/>
      <c r="E33" s="65"/>
      <c r="F33" s="75">
        <f t="shared" si="0"/>
        <v>0</v>
      </c>
    </row>
    <row r="34" spans="1:6" s="33" customFormat="1">
      <c r="A34" s="807">
        <v>2.7</v>
      </c>
      <c r="B34" s="100" t="s">
        <v>970</v>
      </c>
      <c r="C34" s="44" t="s">
        <v>971</v>
      </c>
      <c r="D34" s="44">
        <v>304</v>
      </c>
      <c r="E34" s="65"/>
      <c r="F34" s="75">
        <f t="shared" si="0"/>
        <v>0</v>
      </c>
    </row>
    <row r="35" spans="1:6" s="33" customFormat="1">
      <c r="A35" s="807"/>
      <c r="B35" s="100"/>
      <c r="C35" s="44"/>
      <c r="D35" s="44"/>
      <c r="E35" s="65"/>
      <c r="F35" s="75">
        <f t="shared" si="0"/>
        <v>0</v>
      </c>
    </row>
    <row r="36" spans="1:6" s="33" customFormat="1">
      <c r="A36" s="807"/>
      <c r="B36" s="97" t="s">
        <v>972</v>
      </c>
      <c r="C36" s="44"/>
      <c r="D36" s="44"/>
      <c r="E36" s="65"/>
      <c r="F36" s="75">
        <f t="shared" si="0"/>
        <v>0</v>
      </c>
    </row>
    <row r="37" spans="1:6" s="33" customFormat="1">
      <c r="A37" s="807"/>
      <c r="B37" s="100"/>
      <c r="C37" s="42"/>
      <c r="D37" s="44"/>
      <c r="E37" s="65"/>
      <c r="F37" s="75">
        <f t="shared" si="0"/>
        <v>0</v>
      </c>
    </row>
    <row r="38" spans="1:6" s="33" customFormat="1" ht="28.8">
      <c r="A38" s="807">
        <v>2.8</v>
      </c>
      <c r="B38" s="100" t="s">
        <v>977</v>
      </c>
      <c r="C38" s="44" t="s">
        <v>668</v>
      </c>
      <c r="D38" s="44">
        <f>D43</f>
        <v>950</v>
      </c>
      <c r="E38" s="65"/>
      <c r="F38" s="75">
        <f t="shared" si="0"/>
        <v>0</v>
      </c>
    </row>
    <row r="39" spans="1:6" s="33" customFormat="1" ht="16.8" customHeight="1">
      <c r="A39" s="807"/>
      <c r="B39" s="100"/>
      <c r="C39" s="44"/>
      <c r="D39" s="44"/>
      <c r="E39" s="65"/>
      <c r="F39" s="75">
        <f t="shared" si="0"/>
        <v>0</v>
      </c>
    </row>
    <row r="40" spans="1:6" s="33" customFormat="1">
      <c r="A40" s="807"/>
      <c r="B40" s="99" t="s">
        <v>964</v>
      </c>
      <c r="C40" s="42"/>
      <c r="D40" s="44"/>
      <c r="E40" s="65"/>
      <c r="F40" s="75"/>
    </row>
    <row r="41" spans="1:6" s="33" customFormat="1" ht="28.8">
      <c r="A41" s="807"/>
      <c r="B41" s="101" t="s">
        <v>483</v>
      </c>
      <c r="C41" s="42"/>
      <c r="D41" s="44"/>
      <c r="E41" s="65"/>
      <c r="F41" s="75">
        <f t="shared" ref="F41" si="2">D41*E41</f>
        <v>0</v>
      </c>
    </row>
    <row r="42" spans="1:6" s="33" customFormat="1">
      <c r="A42" s="807"/>
      <c r="B42" s="100"/>
      <c r="C42" s="42"/>
      <c r="D42" s="44"/>
      <c r="E42" s="65"/>
      <c r="F42" s="75">
        <f t="shared" ref="F42:F44" si="3">D42*E42</f>
        <v>0</v>
      </c>
    </row>
    <row r="43" spans="1:6" s="33" customFormat="1">
      <c r="A43" s="807">
        <v>2.9</v>
      </c>
      <c r="B43" s="100" t="s">
        <v>968</v>
      </c>
      <c r="C43" s="44" t="s">
        <v>35</v>
      </c>
      <c r="D43" s="44">
        <f>D27</f>
        <v>950</v>
      </c>
      <c r="E43" s="65"/>
      <c r="F43" s="75">
        <f t="shared" si="3"/>
        <v>0</v>
      </c>
    </row>
    <row r="44" spans="1:6" s="33" customFormat="1">
      <c r="A44" s="807"/>
      <c r="B44" s="100"/>
      <c r="C44" s="44"/>
      <c r="D44" s="44"/>
      <c r="E44" s="65"/>
      <c r="F44" s="75">
        <f t="shared" si="3"/>
        <v>0</v>
      </c>
    </row>
    <row r="45" spans="1:6">
      <c r="A45" s="807"/>
      <c r="B45" s="313" t="s">
        <v>1455</v>
      </c>
      <c r="C45" s="365"/>
      <c r="D45" s="564"/>
      <c r="E45" s="565"/>
      <c r="F45" s="566"/>
    </row>
    <row r="46" spans="1:6">
      <c r="A46" s="812"/>
      <c r="B46" s="321" t="s">
        <v>1456</v>
      </c>
      <c r="C46" s="306"/>
      <c r="E46" s="309"/>
      <c r="F46" s="133">
        <f t="shared" ref="F46:F48" si="4">D46*E46</f>
        <v>0</v>
      </c>
    </row>
    <row r="47" spans="1:6">
      <c r="A47" s="812"/>
      <c r="B47" s="322"/>
      <c r="C47" s="306"/>
      <c r="E47" s="309"/>
      <c r="F47" s="133">
        <f t="shared" si="4"/>
        <v>0</v>
      </c>
    </row>
    <row r="48" spans="1:6">
      <c r="A48" s="818">
        <v>2.1</v>
      </c>
      <c r="B48" s="305" t="s">
        <v>1454</v>
      </c>
      <c r="C48" s="307" t="s">
        <v>35</v>
      </c>
      <c r="D48" s="290">
        <f>D43</f>
        <v>950</v>
      </c>
      <c r="E48" s="309"/>
      <c r="F48" s="133">
        <f t="shared" si="4"/>
        <v>0</v>
      </c>
    </row>
    <row r="49" spans="1:6" s="33" customFormat="1">
      <c r="A49" s="813"/>
      <c r="B49" s="814"/>
      <c r="C49" s="815"/>
      <c r="D49" s="361"/>
      <c r="E49" s="816"/>
      <c r="F49" s="817"/>
    </row>
    <row r="50" spans="1:6" s="80" customFormat="1">
      <c r="A50" s="810"/>
      <c r="B50" s="99" t="s">
        <v>1105</v>
      </c>
      <c r="C50" s="562"/>
      <c r="D50" s="562"/>
      <c r="E50" s="563"/>
      <c r="F50" s="47"/>
    </row>
    <row r="51" spans="1:6">
      <c r="A51" s="803" t="s">
        <v>0</v>
      </c>
      <c r="B51" s="556" t="s">
        <v>1</v>
      </c>
      <c r="C51" s="555" t="s">
        <v>2</v>
      </c>
      <c r="D51" s="557" t="s">
        <v>785</v>
      </c>
      <c r="E51" s="558" t="s">
        <v>627</v>
      </c>
      <c r="F51" s="559" t="s">
        <v>1168</v>
      </c>
    </row>
    <row r="52" spans="1:6" s="80" customFormat="1">
      <c r="A52" s="810"/>
      <c r="B52" s="99" t="s">
        <v>1106</v>
      </c>
      <c r="C52" s="46"/>
      <c r="D52" s="562"/>
      <c r="E52" s="563"/>
      <c r="F52" s="47"/>
    </row>
    <row r="53" spans="1:6" s="33" customFormat="1">
      <c r="A53" s="807"/>
      <c r="B53" s="97" t="s">
        <v>980</v>
      </c>
      <c r="C53" s="42"/>
      <c r="D53" s="44"/>
      <c r="E53" s="65"/>
      <c r="F53" s="47"/>
    </row>
    <row r="54" spans="1:6" s="33" customFormat="1">
      <c r="A54" s="807"/>
      <c r="B54" s="97"/>
      <c r="C54" s="42"/>
      <c r="D54" s="44"/>
      <c r="E54" s="65"/>
      <c r="F54" s="47"/>
    </row>
    <row r="55" spans="1:6" s="33" customFormat="1">
      <c r="A55" s="807"/>
      <c r="B55" s="97" t="s">
        <v>1426</v>
      </c>
      <c r="C55" s="42"/>
      <c r="D55" s="44"/>
      <c r="E55" s="65"/>
      <c r="F55" s="47"/>
    </row>
    <row r="56" spans="1:6" s="33" customFormat="1">
      <c r="A56" s="807"/>
      <c r="B56" s="100"/>
      <c r="C56" s="42"/>
      <c r="D56" s="44"/>
      <c r="E56" s="65"/>
      <c r="F56" s="47"/>
    </row>
    <row r="57" spans="1:6" s="783" customFormat="1" ht="62.4">
      <c r="A57" s="811">
        <v>2.11</v>
      </c>
      <c r="B57" s="778" t="s">
        <v>1453</v>
      </c>
      <c r="C57" s="779" t="s">
        <v>1427</v>
      </c>
      <c r="D57" s="780" t="s">
        <v>962</v>
      </c>
      <c r="E57" s="781"/>
      <c r="F57" s="782">
        <f>E57</f>
        <v>0</v>
      </c>
    </row>
    <row r="58" spans="1:6" s="33" customFormat="1">
      <c r="A58" s="807"/>
      <c r="B58" s="100"/>
      <c r="C58" s="42"/>
      <c r="D58" s="44"/>
      <c r="E58" s="65"/>
      <c r="F58" s="47"/>
    </row>
    <row r="59" spans="1:6" s="33" customFormat="1">
      <c r="A59" s="807"/>
      <c r="B59" s="97" t="s">
        <v>1457</v>
      </c>
      <c r="C59" s="42"/>
      <c r="D59" s="44"/>
      <c r="E59" s="65"/>
      <c r="F59" s="47"/>
    </row>
    <row r="60" spans="1:6" s="33" customFormat="1">
      <c r="A60" s="807"/>
      <c r="B60" s="100"/>
      <c r="C60" s="42"/>
      <c r="D60" s="44"/>
      <c r="E60" s="65"/>
      <c r="F60" s="47"/>
    </row>
    <row r="61" spans="1:6" s="33" customFormat="1">
      <c r="A61" s="807">
        <v>2.12</v>
      </c>
      <c r="B61" s="100" t="s">
        <v>1458</v>
      </c>
      <c r="C61" s="42" t="s">
        <v>1427</v>
      </c>
      <c r="D61" s="44" t="s">
        <v>962</v>
      </c>
      <c r="E61" s="65"/>
      <c r="F61" s="47"/>
    </row>
    <row r="62" spans="1:6" s="33" customFormat="1" ht="43.2">
      <c r="A62" s="807"/>
      <c r="B62" s="819" t="s">
        <v>1459</v>
      </c>
      <c r="C62" s="42"/>
      <c r="D62" s="44"/>
      <c r="E62" s="65"/>
      <c r="F62" s="47"/>
    </row>
    <row r="63" spans="1:6" s="33" customFormat="1">
      <c r="A63" s="807"/>
      <c r="B63" s="100"/>
      <c r="C63" s="42"/>
      <c r="D63" s="44"/>
      <c r="E63" s="65"/>
      <c r="F63" s="47"/>
    </row>
    <row r="64" spans="1:6" s="33" customFormat="1">
      <c r="A64" s="807"/>
      <c r="B64" s="97" t="s">
        <v>1460</v>
      </c>
      <c r="C64" s="42"/>
      <c r="D64" s="44"/>
      <c r="E64" s="65"/>
      <c r="F64" s="47"/>
    </row>
    <row r="65" spans="1:6" s="33" customFormat="1">
      <c r="A65" s="807"/>
      <c r="B65" s="100"/>
      <c r="C65" s="42"/>
      <c r="D65" s="44"/>
      <c r="E65" s="65"/>
      <c r="F65" s="47"/>
    </row>
    <row r="66" spans="1:6" s="33" customFormat="1" ht="28.8">
      <c r="A66" s="807">
        <v>2.13</v>
      </c>
      <c r="B66" s="100" t="s">
        <v>1461</v>
      </c>
      <c r="C66" s="42" t="s">
        <v>389</v>
      </c>
      <c r="D66" s="44" t="s">
        <v>962</v>
      </c>
      <c r="E66" s="65"/>
      <c r="F66" s="47"/>
    </row>
    <row r="67" spans="1:6" s="33" customFormat="1">
      <c r="A67" s="807"/>
      <c r="B67" s="100"/>
      <c r="C67" s="42"/>
      <c r="D67" s="44"/>
      <c r="E67" s="65"/>
      <c r="F67" s="47"/>
    </row>
    <row r="68" spans="1:6" s="33" customFormat="1">
      <c r="A68" s="807"/>
      <c r="B68" s="97" t="s">
        <v>1462</v>
      </c>
      <c r="C68" s="42"/>
      <c r="D68" s="44"/>
      <c r="E68" s="65"/>
      <c r="F68" s="47"/>
    </row>
    <row r="69" spans="1:6" s="33" customFormat="1">
      <c r="A69" s="807"/>
      <c r="B69" s="100"/>
      <c r="C69" s="42"/>
      <c r="D69" s="44"/>
      <c r="E69" s="65"/>
      <c r="F69" s="47"/>
    </row>
    <row r="70" spans="1:6" s="33" customFormat="1" ht="158.4">
      <c r="A70" s="807">
        <v>2.14</v>
      </c>
      <c r="B70" s="820" t="s">
        <v>1464</v>
      </c>
      <c r="C70" s="42" t="s">
        <v>1427</v>
      </c>
      <c r="D70" s="44" t="s">
        <v>962</v>
      </c>
      <c r="E70" s="65"/>
      <c r="F70" s="47"/>
    </row>
    <row r="71" spans="1:6" s="33" customFormat="1">
      <c r="A71" s="807"/>
      <c r="B71" s="100"/>
      <c r="C71" s="42"/>
      <c r="D71" s="44"/>
      <c r="E71" s="65"/>
      <c r="F71" s="47"/>
    </row>
    <row r="72" spans="1:6" s="33" customFormat="1">
      <c r="A72" s="807"/>
      <c r="B72" s="97" t="s">
        <v>1463</v>
      </c>
      <c r="C72" s="42"/>
      <c r="D72" s="44"/>
      <c r="E72" s="65"/>
      <c r="F72" s="47"/>
    </row>
    <row r="73" spans="1:6" s="33" customFormat="1">
      <c r="A73" s="807"/>
      <c r="B73" s="100"/>
      <c r="C73" s="42"/>
      <c r="D73" s="44"/>
      <c r="E73" s="65"/>
      <c r="F73" s="47"/>
    </row>
    <row r="74" spans="1:6" s="33" customFormat="1" ht="115.2">
      <c r="A74" s="807">
        <v>2.15</v>
      </c>
      <c r="B74" s="100" t="s">
        <v>1549</v>
      </c>
      <c r="C74" s="42" t="s">
        <v>389</v>
      </c>
      <c r="D74" s="44" t="s">
        <v>962</v>
      </c>
      <c r="E74" s="65"/>
      <c r="F74" s="47"/>
    </row>
    <row r="75" spans="1:6" s="33" customFormat="1">
      <c r="A75" s="807"/>
      <c r="B75" s="100" t="s">
        <v>1434</v>
      </c>
      <c r="C75" s="42"/>
      <c r="D75" s="44"/>
      <c r="E75" s="65"/>
      <c r="F75" s="47"/>
    </row>
    <row r="76" spans="1:6">
      <c r="A76" s="803" t="s">
        <v>0</v>
      </c>
      <c r="B76" s="556" t="s">
        <v>1</v>
      </c>
      <c r="C76" s="555" t="s">
        <v>2</v>
      </c>
      <c r="D76" s="557" t="s">
        <v>785</v>
      </c>
      <c r="E76" s="558" t="s">
        <v>627</v>
      </c>
      <c r="F76" s="559" t="s">
        <v>1168</v>
      </c>
    </row>
    <row r="77" spans="1:6" s="33" customFormat="1">
      <c r="A77" s="925"/>
      <c r="B77" s="926" t="s">
        <v>1435</v>
      </c>
      <c r="C77" s="927"/>
      <c r="D77" s="928"/>
      <c r="E77" s="929"/>
      <c r="F77" s="930"/>
    </row>
    <row r="78" spans="1:6" s="493" customFormat="1">
      <c r="A78" s="801"/>
      <c r="B78" s="151" t="s">
        <v>1606</v>
      </c>
      <c r="C78" s="795"/>
      <c r="D78" s="405"/>
      <c r="E78" s="405"/>
      <c r="F78" s="405"/>
    </row>
    <row r="79" spans="1:6" s="493" customFormat="1" ht="19.95" customHeight="1">
      <c r="A79" s="794">
        <v>11.19</v>
      </c>
      <c r="B79" s="158" t="s">
        <v>1607</v>
      </c>
      <c r="C79" s="795" t="s">
        <v>737</v>
      </c>
      <c r="D79" s="405">
        <v>11</v>
      </c>
      <c r="E79" s="405"/>
      <c r="F79" s="405">
        <f>D79*E79</f>
        <v>0</v>
      </c>
    </row>
    <row r="80" spans="1:6" s="493" customFormat="1" ht="19.95" customHeight="1">
      <c r="A80" s="794"/>
      <c r="B80" s="158"/>
      <c r="C80" s="795"/>
      <c r="D80" s="405"/>
      <c r="E80" s="405"/>
      <c r="F80" s="405"/>
    </row>
    <row r="81" spans="1:6" s="493" customFormat="1" ht="19.95" customHeight="1">
      <c r="A81" s="800">
        <v>11.2</v>
      </c>
      <c r="B81" s="158" t="s">
        <v>781</v>
      </c>
      <c r="C81" s="795" t="s">
        <v>737</v>
      </c>
      <c r="D81" s="405">
        <v>7</v>
      </c>
      <c r="E81" s="405"/>
      <c r="F81" s="405">
        <f>D81*E81</f>
        <v>0</v>
      </c>
    </row>
    <row r="82" spans="1:6" s="493" customFormat="1" ht="19.95" customHeight="1">
      <c r="A82" s="794"/>
      <c r="B82" s="158"/>
      <c r="C82" s="795"/>
      <c r="D82" s="405"/>
      <c r="E82" s="405"/>
      <c r="F82" s="405"/>
    </row>
    <row r="83" spans="1:6" s="493" customFormat="1" ht="19.95" customHeight="1">
      <c r="A83" s="794">
        <v>11.21</v>
      </c>
      <c r="B83" s="158" t="s">
        <v>782</v>
      </c>
      <c r="C83" s="795" t="s">
        <v>755</v>
      </c>
      <c r="D83" s="405">
        <v>4</v>
      </c>
      <c r="E83" s="405"/>
      <c r="F83" s="405">
        <f>D83*E83</f>
        <v>0</v>
      </c>
    </row>
    <row r="84" spans="1:6" s="493" customFormat="1" ht="19.95" customHeight="1">
      <c r="A84" s="794"/>
      <c r="B84" s="158"/>
      <c r="C84" s="795"/>
      <c r="D84" s="405"/>
      <c r="E84" s="405"/>
      <c r="F84" s="405"/>
    </row>
    <row r="85" spans="1:6" s="493" customFormat="1" ht="19.95" customHeight="1">
      <c r="A85" s="794">
        <v>11.22</v>
      </c>
      <c r="B85" s="158" t="s">
        <v>783</v>
      </c>
      <c r="C85" s="795" t="s">
        <v>737</v>
      </c>
      <c r="D85" s="405">
        <v>1</v>
      </c>
      <c r="E85" s="405"/>
      <c r="F85" s="405">
        <f>D85*E85</f>
        <v>0</v>
      </c>
    </row>
    <row r="94" spans="1:6" s="130" customFormat="1">
      <c r="A94" s="924"/>
      <c r="B94" s="370" t="s">
        <v>1442</v>
      </c>
      <c r="C94" s="365"/>
      <c r="D94" s="567"/>
      <c r="E94" s="931"/>
      <c r="F94" s="569"/>
    </row>
  </sheetData>
  <pageMargins left="0.7" right="0.7" top="0.75" bottom="0.75" header="0.3" footer="0.3"/>
  <pageSetup paperSize="9" scale="88" orientation="portrait" r:id="rId1"/>
  <rowBreaks count="2" manualBreakCount="2">
    <brk id="48" max="5" man="1"/>
    <brk id="75"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5"/>
  <sheetViews>
    <sheetView view="pageBreakPreview" zoomScale="107" zoomScaleNormal="100" zoomScaleSheetLayoutView="107" workbookViewId="0">
      <pane xSplit="1" ySplit="1" topLeftCell="B2" activePane="bottomRight" state="frozen"/>
      <selection pane="topRight" activeCell="B1" sqref="B1"/>
      <selection pane="bottomLeft" activeCell="A2" sqref="A2"/>
      <selection pane="bottomRight" activeCell="B298" sqref="B298"/>
    </sheetView>
  </sheetViews>
  <sheetFormatPr defaultColWidth="9.109375" defaultRowHeight="14.4"/>
  <cols>
    <col min="1" max="1" width="6" style="712" customWidth="1"/>
    <col min="2" max="2" width="49.5546875" style="724" customWidth="1"/>
    <col min="3" max="3" width="5.21875" style="712" bestFit="1" customWidth="1"/>
    <col min="4" max="4" width="8.33203125" style="714" customWidth="1"/>
    <col min="5" max="5" width="7.33203125" style="747" bestFit="1" customWidth="1"/>
    <col min="6" max="6" width="10.6640625" style="715" bestFit="1" customWidth="1"/>
    <col min="7" max="16384" width="9.109375" style="669"/>
  </cols>
  <sheetData>
    <row r="1" spans="1:6" ht="15" customHeight="1">
      <c r="A1" s="664" t="s">
        <v>0</v>
      </c>
      <c r="B1" s="665" t="s">
        <v>1</v>
      </c>
      <c r="C1" s="664" t="s">
        <v>2</v>
      </c>
      <c r="D1" s="666" t="s">
        <v>785</v>
      </c>
      <c r="E1" s="667" t="s">
        <v>627</v>
      </c>
      <c r="F1" s="668" t="s">
        <v>1168</v>
      </c>
    </row>
    <row r="2" spans="1:6" s="679" customFormat="1">
      <c r="A2" s="673"/>
      <c r="B2" s="674" t="s">
        <v>618</v>
      </c>
      <c r="C2" s="675"/>
      <c r="D2" s="676"/>
      <c r="E2" s="677"/>
      <c r="F2" s="678"/>
    </row>
    <row r="3" spans="1:6" s="679" customFormat="1">
      <c r="A3" s="673"/>
      <c r="B3" s="674" t="s">
        <v>619</v>
      </c>
      <c r="C3" s="680"/>
      <c r="D3" s="676"/>
      <c r="E3" s="681"/>
      <c r="F3" s="682"/>
    </row>
    <row r="4" spans="1:6" s="679" customFormat="1">
      <c r="A4" s="673"/>
      <c r="B4" s="683"/>
      <c r="C4" s="680"/>
      <c r="D4" s="676"/>
      <c r="E4" s="681"/>
      <c r="F4" s="682"/>
    </row>
    <row r="5" spans="1:6">
      <c r="A5" s="664" t="s">
        <v>0</v>
      </c>
      <c r="B5" s="665" t="s">
        <v>1</v>
      </c>
      <c r="C5" s="664" t="s">
        <v>2</v>
      </c>
      <c r="D5" s="666" t="s">
        <v>785</v>
      </c>
      <c r="E5" s="667" t="s">
        <v>627</v>
      </c>
      <c r="F5" s="668" t="s">
        <v>1168</v>
      </c>
    </row>
    <row r="6" spans="1:6" s="679" customFormat="1">
      <c r="A6" s="684">
        <v>3</v>
      </c>
      <c r="B6" s="674" t="s">
        <v>1465</v>
      </c>
      <c r="C6" s="685"/>
      <c r="D6" s="686"/>
      <c r="E6" s="687"/>
      <c r="F6" s="688"/>
    </row>
    <row r="7" spans="1:6" s="679" customFormat="1">
      <c r="A7" s="684"/>
      <c r="B7" s="689"/>
      <c r="C7" s="685"/>
      <c r="D7" s="686"/>
      <c r="E7" s="687"/>
      <c r="F7" s="688"/>
    </row>
    <row r="8" spans="1:6" s="679" customFormat="1">
      <c r="A8" s="684">
        <v>3.1</v>
      </c>
      <c r="B8" s="674" t="s">
        <v>957</v>
      </c>
      <c r="C8" s="685"/>
      <c r="D8" s="686"/>
      <c r="E8" s="687"/>
      <c r="F8" s="688"/>
    </row>
    <row r="9" spans="1:6" s="679" customFormat="1">
      <c r="A9" s="684"/>
      <c r="B9" s="674"/>
      <c r="C9" s="685"/>
      <c r="D9" s="686"/>
      <c r="E9" s="687"/>
      <c r="F9" s="688"/>
    </row>
    <row r="10" spans="1:6" s="679" customFormat="1">
      <c r="A10" s="690" t="s">
        <v>1146</v>
      </c>
      <c r="B10" s="691" t="s">
        <v>387</v>
      </c>
      <c r="C10" s="686" t="s">
        <v>965</v>
      </c>
      <c r="D10" s="686">
        <v>54</v>
      </c>
      <c r="E10" s="687"/>
      <c r="F10" s="688">
        <f>D10*E10</f>
        <v>0</v>
      </c>
    </row>
    <row r="11" spans="1:6" s="679" customFormat="1">
      <c r="A11" s="690" t="s">
        <v>36</v>
      </c>
      <c r="B11" s="691" t="s">
        <v>388</v>
      </c>
      <c r="C11" s="685"/>
      <c r="D11" s="686"/>
      <c r="E11" s="687"/>
      <c r="F11" s="688">
        <f>D11*E11</f>
        <v>0</v>
      </c>
    </row>
    <row r="12" spans="1:6" s="679" customFormat="1">
      <c r="A12" s="690"/>
      <c r="B12" s="674"/>
      <c r="C12" s="685"/>
      <c r="D12" s="686"/>
      <c r="E12" s="687"/>
      <c r="F12" s="688">
        <f>D12*E12</f>
        <v>0</v>
      </c>
    </row>
    <row r="13" spans="1:6" s="679" customFormat="1" ht="28.8">
      <c r="A13" s="690" t="s">
        <v>1147</v>
      </c>
      <c r="B13" s="691" t="s">
        <v>958</v>
      </c>
      <c r="C13" s="686" t="s">
        <v>965</v>
      </c>
      <c r="D13" s="686">
        <f>D10</f>
        <v>54</v>
      </c>
      <c r="E13" s="687"/>
      <c r="F13" s="688">
        <f>D13*E13</f>
        <v>0</v>
      </c>
    </row>
    <row r="14" spans="1:6" s="679" customFormat="1">
      <c r="A14" s="690"/>
      <c r="B14" s="691"/>
      <c r="C14" s="685"/>
      <c r="D14" s="686"/>
      <c r="E14" s="687"/>
      <c r="F14" s="688">
        <f>D14*E14</f>
        <v>0</v>
      </c>
    </row>
    <row r="15" spans="1:6" s="679" customFormat="1" ht="43.2">
      <c r="A15" s="690" t="s">
        <v>1150</v>
      </c>
      <c r="B15" s="691" t="s">
        <v>959</v>
      </c>
      <c r="C15" s="686" t="s">
        <v>967</v>
      </c>
      <c r="D15" s="686">
        <v>40</v>
      </c>
      <c r="E15" s="687"/>
      <c r="F15" s="688">
        <f>D15*E15</f>
        <v>0</v>
      </c>
    </row>
    <row r="16" spans="1:6" s="679" customFormat="1">
      <c r="A16" s="690"/>
      <c r="B16" s="691"/>
      <c r="D16" s="686"/>
      <c r="E16" s="687"/>
      <c r="F16" s="688">
        <f>D16*E16</f>
        <v>0</v>
      </c>
    </row>
    <row r="17" spans="1:6" s="679" customFormat="1">
      <c r="A17" s="690" t="s">
        <v>1151</v>
      </c>
      <c r="B17" s="691" t="s">
        <v>1162</v>
      </c>
      <c r="C17" s="679" t="s">
        <v>967</v>
      </c>
      <c r="D17" s="686">
        <v>20</v>
      </c>
      <c r="E17" s="687"/>
      <c r="F17" s="688">
        <f>D17*E17</f>
        <v>0</v>
      </c>
    </row>
    <row r="18" spans="1:6" s="679" customFormat="1">
      <c r="A18" s="690"/>
      <c r="B18" s="691"/>
      <c r="C18" s="685"/>
      <c r="D18" s="686"/>
      <c r="E18" s="687"/>
      <c r="F18" s="688">
        <f>D18*E18</f>
        <v>0</v>
      </c>
    </row>
    <row r="19" spans="1:6" s="679" customFormat="1" ht="28.8">
      <c r="A19" s="690" t="s">
        <v>1152</v>
      </c>
      <c r="B19" s="691" t="s">
        <v>626</v>
      </c>
      <c r="C19" s="685" t="s">
        <v>965</v>
      </c>
      <c r="D19" s="686">
        <f>D13</f>
        <v>54</v>
      </c>
      <c r="E19" s="687"/>
      <c r="F19" s="688">
        <f>D19*E19</f>
        <v>0</v>
      </c>
    </row>
    <row r="20" spans="1:6" s="679" customFormat="1">
      <c r="A20" s="690"/>
      <c r="B20" s="691"/>
      <c r="C20" s="685"/>
      <c r="D20" s="686"/>
      <c r="E20" s="687"/>
      <c r="F20" s="688">
        <f>D20*E20</f>
        <v>0</v>
      </c>
    </row>
    <row r="21" spans="1:6" s="679" customFormat="1" ht="28.8">
      <c r="A21" s="690" t="s">
        <v>1153</v>
      </c>
      <c r="B21" s="691" t="s">
        <v>960</v>
      </c>
      <c r="C21" s="686" t="s">
        <v>967</v>
      </c>
      <c r="D21" s="686">
        <v>12</v>
      </c>
      <c r="E21" s="687"/>
      <c r="F21" s="688">
        <f>D21*E21</f>
        <v>0</v>
      </c>
    </row>
    <row r="22" spans="1:6" s="679" customFormat="1">
      <c r="A22" s="690"/>
      <c r="B22" s="691"/>
      <c r="C22" s="686"/>
      <c r="D22" s="686"/>
      <c r="E22" s="687"/>
      <c r="F22" s="688"/>
    </row>
    <row r="23" spans="1:6" s="679" customFormat="1">
      <c r="A23" s="690" t="s">
        <v>1154</v>
      </c>
      <c r="B23" s="691" t="s">
        <v>961</v>
      </c>
      <c r="C23" s="686" t="s">
        <v>967</v>
      </c>
      <c r="D23" s="686">
        <f>D15-D17-D21</f>
        <v>8</v>
      </c>
      <c r="E23" s="687"/>
      <c r="F23" s="688">
        <f>D23*E23</f>
        <v>0</v>
      </c>
    </row>
    <row r="24" spans="1:6" s="679" customFormat="1">
      <c r="A24" s="690"/>
      <c r="B24" s="691"/>
      <c r="C24" s="685"/>
      <c r="D24" s="686"/>
      <c r="E24" s="687"/>
      <c r="F24" s="688">
        <f>D24*E24</f>
        <v>0</v>
      </c>
    </row>
    <row r="25" spans="1:6" s="679" customFormat="1" ht="28.8">
      <c r="A25" s="690" t="s">
        <v>1155</v>
      </c>
      <c r="B25" s="691" t="s">
        <v>396</v>
      </c>
      <c r="C25" s="685" t="s">
        <v>389</v>
      </c>
      <c r="D25" s="686" t="s">
        <v>962</v>
      </c>
      <c r="E25" s="687"/>
      <c r="F25" s="688">
        <f>E25</f>
        <v>0</v>
      </c>
    </row>
    <row r="26" spans="1:6" s="679" customFormat="1">
      <c r="A26" s="690"/>
      <c r="B26" s="691" t="s">
        <v>397</v>
      </c>
      <c r="C26" s="685"/>
      <c r="D26" s="686"/>
      <c r="E26" s="687"/>
      <c r="F26" s="688"/>
    </row>
    <row r="27" spans="1:6" s="679" customFormat="1">
      <c r="A27" s="690"/>
      <c r="B27" s="691"/>
      <c r="C27" s="685"/>
      <c r="D27" s="686"/>
      <c r="E27" s="687"/>
      <c r="F27" s="688">
        <f>D27*E27</f>
        <v>0</v>
      </c>
    </row>
    <row r="28" spans="1:6" s="679" customFormat="1" ht="28.8">
      <c r="A28" s="690" t="s">
        <v>1156</v>
      </c>
      <c r="B28" s="691" t="s">
        <v>963</v>
      </c>
      <c r="C28" s="685" t="s">
        <v>389</v>
      </c>
      <c r="D28" s="686" t="s">
        <v>962</v>
      </c>
      <c r="E28" s="687"/>
      <c r="F28" s="688">
        <f>E28</f>
        <v>0</v>
      </c>
    </row>
    <row r="29" spans="1:6" s="679" customFormat="1">
      <c r="A29" s="690"/>
      <c r="B29" s="691"/>
      <c r="C29" s="685"/>
      <c r="D29" s="686"/>
      <c r="E29" s="687"/>
      <c r="F29" s="688">
        <f>D29*E29</f>
        <v>0</v>
      </c>
    </row>
    <row r="30" spans="1:6" s="679" customFormat="1">
      <c r="A30" s="690"/>
      <c r="B30" s="674" t="s">
        <v>964</v>
      </c>
      <c r="C30" s="685"/>
      <c r="D30" s="686"/>
      <c r="E30" s="687"/>
      <c r="F30" s="688">
        <f>D30*E30</f>
        <v>0</v>
      </c>
    </row>
    <row r="31" spans="1:6" s="679" customFormat="1">
      <c r="A31" s="690"/>
      <c r="B31" s="674" t="s">
        <v>45</v>
      </c>
      <c r="C31" s="685"/>
      <c r="D31" s="686"/>
      <c r="E31" s="687"/>
      <c r="F31" s="688">
        <f>D31*E31</f>
        <v>0</v>
      </c>
    </row>
    <row r="32" spans="1:6" s="679" customFormat="1">
      <c r="A32" s="690"/>
      <c r="B32" s="691"/>
      <c r="C32" s="685"/>
      <c r="D32" s="686"/>
      <c r="E32" s="687"/>
      <c r="F32" s="688">
        <f>D32*E32</f>
        <v>0</v>
      </c>
    </row>
    <row r="33" spans="1:6" s="679" customFormat="1">
      <c r="A33" s="690" t="s">
        <v>1157</v>
      </c>
      <c r="B33" s="691" t="s">
        <v>482</v>
      </c>
      <c r="C33" s="686" t="s">
        <v>965</v>
      </c>
      <c r="D33" s="686">
        <v>30</v>
      </c>
      <c r="E33" s="687"/>
      <c r="F33" s="688">
        <f>D33*E33</f>
        <v>0</v>
      </c>
    </row>
    <row r="34" spans="1:6" s="679" customFormat="1">
      <c r="A34" s="690"/>
      <c r="B34" s="674"/>
      <c r="C34" s="685"/>
      <c r="D34" s="686"/>
      <c r="E34" s="687"/>
      <c r="F34" s="688">
        <f>D34*E34</f>
        <v>0</v>
      </c>
    </row>
    <row r="35" spans="1:6" s="679" customFormat="1" ht="28.8">
      <c r="A35" s="690"/>
      <c r="B35" s="674" t="s">
        <v>483</v>
      </c>
      <c r="C35" s="685"/>
      <c r="D35" s="686"/>
      <c r="E35" s="687"/>
      <c r="F35" s="688">
        <f>D35*E35</f>
        <v>0</v>
      </c>
    </row>
    <row r="36" spans="1:6" s="679" customFormat="1">
      <c r="A36" s="690"/>
      <c r="B36" s="692"/>
      <c r="C36" s="685"/>
      <c r="D36" s="686"/>
      <c r="E36" s="687"/>
      <c r="F36" s="688">
        <f>D36*E36</f>
        <v>0</v>
      </c>
    </row>
    <row r="37" spans="1:6" s="679" customFormat="1">
      <c r="A37" s="690" t="s">
        <v>1158</v>
      </c>
      <c r="B37" s="691" t="s">
        <v>966</v>
      </c>
      <c r="C37" s="686" t="s">
        <v>967</v>
      </c>
      <c r="D37" s="686">
        <v>7.5</v>
      </c>
      <c r="E37" s="687"/>
      <c r="F37" s="688">
        <f>D37*E37</f>
        <v>0</v>
      </c>
    </row>
    <row r="38" spans="1:6" s="679" customFormat="1">
      <c r="A38" s="690"/>
      <c r="B38" s="691"/>
      <c r="C38" s="685"/>
      <c r="D38" s="686"/>
      <c r="E38" s="687"/>
      <c r="F38" s="688">
        <f>D38*E38</f>
        <v>0</v>
      </c>
    </row>
    <row r="39" spans="1:6" s="679" customFormat="1">
      <c r="A39" s="690" t="s">
        <v>1159</v>
      </c>
      <c r="B39" s="691" t="s">
        <v>968</v>
      </c>
      <c r="C39" s="686" t="s">
        <v>965</v>
      </c>
      <c r="D39" s="686">
        <f>D13</f>
        <v>54</v>
      </c>
      <c r="E39" s="687"/>
      <c r="F39" s="688">
        <f>D39*E39</f>
        <v>0</v>
      </c>
    </row>
    <row r="40" spans="1:6" s="679" customFormat="1">
      <c r="A40" s="690"/>
      <c r="B40" s="691"/>
      <c r="C40" s="686"/>
      <c r="D40" s="686"/>
      <c r="E40" s="687"/>
      <c r="F40" s="688">
        <f>D40*E40</f>
        <v>0</v>
      </c>
    </row>
    <row r="41" spans="1:6" s="698" customFormat="1">
      <c r="A41" s="695"/>
      <c r="B41" s="689" t="s">
        <v>987</v>
      </c>
      <c r="C41" s="696"/>
      <c r="D41" s="696"/>
      <c r="E41" s="697"/>
      <c r="F41" s="694">
        <f>SUM(F10:F40)</f>
        <v>0</v>
      </c>
    </row>
    <row r="42" spans="1:6">
      <c r="A42" s="664" t="s">
        <v>0</v>
      </c>
      <c r="B42" s="665" t="s">
        <v>1</v>
      </c>
      <c r="C42" s="664" t="s">
        <v>2</v>
      </c>
      <c r="D42" s="666" t="s">
        <v>785</v>
      </c>
      <c r="E42" s="667"/>
      <c r="F42" s="668" t="s">
        <v>1168</v>
      </c>
    </row>
    <row r="43" spans="1:6" s="679" customFormat="1">
      <c r="A43" s="691"/>
      <c r="B43" s="696" t="s">
        <v>986</v>
      </c>
      <c r="C43" s="686"/>
      <c r="D43" s="687"/>
      <c r="E43" s="688"/>
      <c r="F43" s="691"/>
    </row>
    <row r="44" spans="1:6" s="679" customFormat="1">
      <c r="A44" s="699"/>
      <c r="B44" s="700"/>
      <c r="C44" s="699"/>
      <c r="D44" s="701"/>
      <c r="E44" s="702"/>
      <c r="F44" s="703"/>
    </row>
    <row r="45" spans="1:6" s="679" customFormat="1">
      <c r="A45" s="690"/>
      <c r="B45" s="674" t="s">
        <v>969</v>
      </c>
      <c r="C45" s="685"/>
      <c r="D45" s="686"/>
      <c r="E45" s="687"/>
      <c r="F45" s="688">
        <f>D45*E45</f>
        <v>0</v>
      </c>
    </row>
    <row r="46" spans="1:6" s="679" customFormat="1">
      <c r="A46" s="690"/>
      <c r="B46" s="691"/>
      <c r="C46" s="685"/>
      <c r="D46" s="686"/>
      <c r="E46" s="687"/>
      <c r="F46" s="688">
        <f>D46*E46</f>
        <v>0</v>
      </c>
    </row>
    <row r="47" spans="1:6" s="679" customFormat="1">
      <c r="A47" s="690" t="s">
        <v>1160</v>
      </c>
      <c r="B47" s="691" t="s">
        <v>970</v>
      </c>
      <c r="C47" s="686" t="s">
        <v>971</v>
      </c>
      <c r="D47" s="686">
        <v>42</v>
      </c>
      <c r="E47" s="687"/>
      <c r="F47" s="688">
        <f>D47*E47</f>
        <v>0</v>
      </c>
    </row>
    <row r="48" spans="1:6" s="679" customFormat="1">
      <c r="A48" s="690"/>
      <c r="B48" s="691"/>
      <c r="C48" s="686"/>
      <c r="D48" s="686"/>
      <c r="E48" s="687"/>
      <c r="F48" s="688">
        <f>D48*E48</f>
        <v>0</v>
      </c>
    </row>
    <row r="49" spans="1:6" s="679" customFormat="1">
      <c r="A49" s="690"/>
      <c r="B49" s="674" t="s">
        <v>972</v>
      </c>
      <c r="C49" s="686"/>
      <c r="D49" s="686"/>
      <c r="E49" s="687"/>
      <c r="F49" s="688">
        <f>D49*E49</f>
        <v>0</v>
      </c>
    </row>
    <row r="50" spans="1:6" s="679" customFormat="1">
      <c r="A50" s="690"/>
      <c r="B50" s="691"/>
      <c r="C50" s="685"/>
      <c r="D50" s="686"/>
      <c r="E50" s="687"/>
      <c r="F50" s="688">
        <f>D50*E50</f>
        <v>0</v>
      </c>
    </row>
    <row r="51" spans="1:6" s="679" customFormat="1" ht="28.8">
      <c r="A51" s="690"/>
      <c r="B51" s="691" t="s">
        <v>973</v>
      </c>
      <c r="C51" s="686"/>
      <c r="D51" s="686"/>
      <c r="E51" s="687"/>
      <c r="F51" s="688">
        <f>D51*E51</f>
        <v>0</v>
      </c>
    </row>
    <row r="52" spans="1:6" s="679" customFormat="1">
      <c r="A52" s="690"/>
      <c r="B52" s="691"/>
      <c r="C52" s="686"/>
      <c r="D52" s="686"/>
      <c r="E52" s="687"/>
      <c r="F52" s="688">
        <f>D52*E52</f>
        <v>0</v>
      </c>
    </row>
    <row r="53" spans="1:6" s="679" customFormat="1">
      <c r="A53" s="690" t="s">
        <v>1161</v>
      </c>
      <c r="B53" s="691" t="s">
        <v>975</v>
      </c>
      <c r="C53" s="686" t="s">
        <v>974</v>
      </c>
      <c r="D53" s="686">
        <v>80</v>
      </c>
      <c r="E53" s="687"/>
      <c r="F53" s="688">
        <f>D53*E53</f>
        <v>0</v>
      </c>
    </row>
    <row r="54" spans="1:6" s="679" customFormat="1">
      <c r="A54" s="690"/>
      <c r="B54" s="691"/>
      <c r="C54" s="686"/>
      <c r="D54" s="686"/>
      <c r="E54" s="687"/>
      <c r="F54" s="688">
        <f>D54*E54</f>
        <v>0</v>
      </c>
    </row>
    <row r="55" spans="1:6" s="679" customFormat="1" ht="28.8">
      <c r="A55" s="690" t="s">
        <v>1170</v>
      </c>
      <c r="B55" s="691" t="s">
        <v>977</v>
      </c>
      <c r="C55" s="686" t="s">
        <v>668</v>
      </c>
      <c r="D55" s="686">
        <f>D19</f>
        <v>54</v>
      </c>
      <c r="E55" s="687"/>
      <c r="F55" s="688">
        <f>D55*E55</f>
        <v>0</v>
      </c>
    </row>
    <row r="56" spans="1:6" s="679" customFormat="1">
      <c r="A56" s="690"/>
      <c r="B56" s="691"/>
      <c r="C56" s="686"/>
      <c r="D56" s="686"/>
      <c r="E56" s="687"/>
      <c r="F56" s="688">
        <f>D56*E56</f>
        <v>0</v>
      </c>
    </row>
    <row r="57" spans="1:6" s="679" customFormat="1">
      <c r="A57" s="690"/>
      <c r="B57" s="674" t="s">
        <v>1428</v>
      </c>
      <c r="C57" s="686"/>
      <c r="D57" s="686"/>
      <c r="E57" s="687"/>
      <c r="F57" s="688">
        <f>D57*E57</f>
        <v>0</v>
      </c>
    </row>
    <row r="58" spans="1:6" s="679" customFormat="1" ht="16.2">
      <c r="A58" s="690" t="s">
        <v>1173</v>
      </c>
      <c r="B58" s="691" t="s">
        <v>429</v>
      </c>
      <c r="C58" s="686" t="s">
        <v>668</v>
      </c>
      <c r="D58" s="686">
        <v>15</v>
      </c>
      <c r="E58" s="687"/>
      <c r="F58" s="688">
        <f>D58*E58</f>
        <v>0</v>
      </c>
    </row>
    <row r="59" spans="1:6" s="679" customFormat="1">
      <c r="A59" s="690"/>
      <c r="B59" s="691"/>
      <c r="C59" s="685"/>
      <c r="D59" s="686"/>
      <c r="E59" s="687"/>
      <c r="F59" s="688">
        <f>D59*E59</f>
        <v>0</v>
      </c>
    </row>
    <row r="60" spans="1:6" s="679" customFormat="1">
      <c r="A60" s="690"/>
      <c r="B60" s="674" t="s">
        <v>978</v>
      </c>
      <c r="C60" s="686"/>
      <c r="D60" s="686"/>
      <c r="E60" s="687"/>
      <c r="F60" s="688">
        <f>D60*E60</f>
        <v>0</v>
      </c>
    </row>
    <row r="61" spans="1:6" s="679" customFormat="1" ht="28.8">
      <c r="A61" s="679" t="s">
        <v>1174</v>
      </c>
      <c r="B61" s="691" t="s">
        <v>979</v>
      </c>
      <c r="C61" s="686" t="s">
        <v>668</v>
      </c>
      <c r="D61" s="686">
        <f>D19</f>
        <v>54</v>
      </c>
      <c r="E61" s="687"/>
      <c r="F61" s="688">
        <f>D61*E61</f>
        <v>0</v>
      </c>
    </row>
    <row r="62" spans="1:6" s="679" customFormat="1">
      <c r="A62" s="690"/>
      <c r="B62" s="674"/>
      <c r="C62" s="686"/>
      <c r="D62" s="686"/>
      <c r="E62" s="687"/>
      <c r="F62" s="688">
        <f>D62*E62</f>
        <v>0</v>
      </c>
    </row>
    <row r="63" spans="1:6" s="679" customFormat="1" ht="28.8">
      <c r="A63" s="690" t="s">
        <v>1175</v>
      </c>
      <c r="B63" s="691" t="s">
        <v>626</v>
      </c>
      <c r="C63" s="686" t="s">
        <v>668</v>
      </c>
      <c r="D63" s="686">
        <f>D61</f>
        <v>54</v>
      </c>
      <c r="E63" s="687"/>
      <c r="F63" s="688">
        <f>D63*E63</f>
        <v>0</v>
      </c>
    </row>
    <row r="64" spans="1:6" s="679" customFormat="1">
      <c r="A64" s="690"/>
      <c r="B64" s="691"/>
      <c r="C64" s="686"/>
      <c r="D64" s="686"/>
      <c r="E64" s="687"/>
      <c r="F64" s="688"/>
    </row>
    <row r="65" spans="1:6" s="679" customFormat="1">
      <c r="A65" s="690"/>
      <c r="B65" s="674" t="s">
        <v>37</v>
      </c>
      <c r="C65" s="685"/>
      <c r="D65" s="686"/>
      <c r="E65" s="687"/>
      <c r="F65" s="688">
        <f>D65*E65</f>
        <v>0</v>
      </c>
    </row>
    <row r="66" spans="1:6" s="679" customFormat="1">
      <c r="A66" s="690"/>
      <c r="B66" s="693"/>
      <c r="C66" s="685"/>
      <c r="D66" s="686"/>
      <c r="E66" s="687"/>
      <c r="F66" s="688">
        <f>D66*E66</f>
        <v>0</v>
      </c>
    </row>
    <row r="67" spans="1:6" s="679" customFormat="1" ht="16.2" customHeight="1">
      <c r="A67" s="690" t="s">
        <v>1171</v>
      </c>
      <c r="B67" s="691" t="s">
        <v>38</v>
      </c>
      <c r="C67" s="685"/>
      <c r="D67" s="686"/>
      <c r="E67" s="687"/>
      <c r="F67" s="688">
        <f>D67*E67</f>
        <v>0</v>
      </c>
    </row>
    <row r="68" spans="1:6" s="679" customFormat="1">
      <c r="A68" s="690"/>
      <c r="B68" s="691" t="s">
        <v>39</v>
      </c>
      <c r="C68" s="685"/>
      <c r="D68" s="686"/>
      <c r="E68" s="687"/>
      <c r="F68" s="688">
        <f>D68*E68</f>
        <v>0</v>
      </c>
    </row>
    <row r="69" spans="1:6" s="679" customFormat="1" ht="16.2">
      <c r="A69" s="690"/>
      <c r="B69" s="691" t="s">
        <v>403</v>
      </c>
      <c r="C69" s="686" t="s">
        <v>668</v>
      </c>
      <c r="D69" s="686">
        <f>D63</f>
        <v>54</v>
      </c>
      <c r="E69" s="687"/>
      <c r="F69" s="688">
        <f>D69*E69</f>
        <v>0</v>
      </c>
    </row>
    <row r="70" spans="1:6" s="679" customFormat="1">
      <c r="A70" s="690"/>
      <c r="B70" s="691"/>
      <c r="C70" s="685"/>
      <c r="D70" s="686"/>
      <c r="E70" s="687"/>
      <c r="F70" s="688">
        <f>D70*E70</f>
        <v>0</v>
      </c>
    </row>
    <row r="71" spans="1:6" s="679" customFormat="1">
      <c r="A71" s="690"/>
      <c r="B71" s="674" t="s">
        <v>40</v>
      </c>
      <c r="C71" s="685"/>
      <c r="D71" s="686"/>
      <c r="E71" s="687"/>
      <c r="F71" s="688">
        <f>D71*E71</f>
        <v>0</v>
      </c>
    </row>
    <row r="72" spans="1:6" s="679" customFormat="1">
      <c r="A72" s="690"/>
      <c r="B72" s="691"/>
      <c r="C72" s="685"/>
      <c r="D72" s="686"/>
      <c r="E72" s="687"/>
      <c r="F72" s="688">
        <f>D72*E72</f>
        <v>0</v>
      </c>
    </row>
    <row r="73" spans="1:6" s="679" customFormat="1" ht="16.2">
      <c r="A73" s="690" t="s">
        <v>1172</v>
      </c>
      <c r="B73" s="691" t="s">
        <v>41</v>
      </c>
      <c r="C73" s="686" t="s">
        <v>668</v>
      </c>
      <c r="D73" s="686">
        <f>D69</f>
        <v>54</v>
      </c>
      <c r="E73" s="687"/>
      <c r="F73" s="688">
        <f>D73*E73</f>
        <v>0</v>
      </c>
    </row>
    <row r="74" spans="1:6" s="679" customFormat="1">
      <c r="A74" s="690"/>
      <c r="B74" s="691" t="s">
        <v>42</v>
      </c>
      <c r="C74" s="686"/>
      <c r="D74" s="686"/>
      <c r="E74" s="687"/>
      <c r="F74" s="688">
        <f>D74*E74</f>
        <v>0</v>
      </c>
    </row>
    <row r="75" spans="1:6" s="679" customFormat="1">
      <c r="A75" s="690"/>
      <c r="B75" s="691" t="s">
        <v>43</v>
      </c>
      <c r="C75" s="685"/>
      <c r="D75" s="686"/>
      <c r="E75" s="687"/>
      <c r="F75" s="688">
        <f>D75*E75</f>
        <v>0</v>
      </c>
    </row>
    <row r="76" spans="1:6" s="679" customFormat="1">
      <c r="A76" s="690"/>
      <c r="B76" s="691" t="s">
        <v>44</v>
      </c>
      <c r="C76" s="685"/>
      <c r="D76" s="686"/>
      <c r="E76" s="687"/>
      <c r="F76" s="688">
        <f>D76*E76</f>
        <v>0</v>
      </c>
    </row>
    <row r="77" spans="1:6" s="679" customFormat="1">
      <c r="A77" s="690"/>
      <c r="B77" s="674"/>
      <c r="C77" s="686"/>
      <c r="D77" s="686"/>
      <c r="E77" s="687"/>
      <c r="F77" s="688">
        <f>D77*E77</f>
        <v>0</v>
      </c>
    </row>
    <row r="78" spans="1:6" s="698" customFormat="1">
      <c r="A78" s="695"/>
      <c r="B78" s="689" t="s">
        <v>1434</v>
      </c>
      <c r="C78" s="704"/>
      <c r="D78" s="696"/>
      <c r="E78" s="697"/>
      <c r="F78" s="694">
        <f>SUM(F43:F77)</f>
        <v>0</v>
      </c>
    </row>
    <row r="79" spans="1:6" s="698" customFormat="1">
      <c r="A79" s="705"/>
      <c r="B79" s="706"/>
      <c r="C79" s="707"/>
      <c r="D79" s="708"/>
      <c r="E79" s="709"/>
      <c r="F79" s="710"/>
    </row>
    <row r="80" spans="1:6" s="698" customFormat="1" ht="3.6" customHeight="1">
      <c r="A80" s="705"/>
      <c r="B80" s="706"/>
      <c r="C80" s="707"/>
      <c r="D80" s="708"/>
      <c r="E80" s="709"/>
      <c r="F80" s="710"/>
    </row>
    <row r="81" spans="1:6">
      <c r="A81" s="664" t="s">
        <v>0</v>
      </c>
      <c r="B81" s="665" t="s">
        <v>1</v>
      </c>
      <c r="C81" s="664" t="s">
        <v>2</v>
      </c>
      <c r="D81" s="666" t="s">
        <v>785</v>
      </c>
      <c r="E81" s="667"/>
      <c r="F81" s="668" t="s">
        <v>1168</v>
      </c>
    </row>
    <row r="82" spans="1:6" s="698" customFormat="1">
      <c r="A82" s="695"/>
      <c r="B82" s="689" t="s">
        <v>1435</v>
      </c>
      <c r="C82" s="704"/>
      <c r="D82" s="696"/>
      <c r="E82" s="697"/>
      <c r="F82" s="694">
        <f>F78</f>
        <v>0</v>
      </c>
    </row>
    <row r="83" spans="1:6" s="679" customFormat="1">
      <c r="A83" s="690"/>
      <c r="B83" s="674" t="s">
        <v>980</v>
      </c>
      <c r="C83" s="685"/>
      <c r="D83" s="686"/>
      <c r="E83" s="687"/>
      <c r="F83" s="688">
        <f>D83*E83</f>
        <v>0</v>
      </c>
    </row>
    <row r="84" spans="1:6" s="679" customFormat="1">
      <c r="A84" s="690"/>
      <c r="B84" s="674"/>
      <c r="C84" s="685"/>
      <c r="D84" s="686"/>
      <c r="E84" s="687"/>
      <c r="F84" s="688">
        <f>D84*E84</f>
        <v>0</v>
      </c>
    </row>
    <row r="85" spans="1:6" s="679" customFormat="1">
      <c r="A85" s="690">
        <v>3.2</v>
      </c>
      <c r="B85" s="674" t="s">
        <v>981</v>
      </c>
      <c r="C85" s="685"/>
      <c r="D85" s="686"/>
      <c r="E85" s="687"/>
      <c r="F85" s="688">
        <f>D85*E85</f>
        <v>0</v>
      </c>
    </row>
    <row r="86" spans="1:6" s="679" customFormat="1">
      <c r="A86" s="690"/>
      <c r="B86" s="691"/>
      <c r="C86" s="685"/>
      <c r="D86" s="686"/>
      <c r="E86" s="687"/>
      <c r="F86" s="688">
        <f>D86*E86</f>
        <v>0</v>
      </c>
    </row>
    <row r="87" spans="1:6" s="679" customFormat="1">
      <c r="A87" s="690" t="s">
        <v>1148</v>
      </c>
      <c r="B87" s="691" t="s">
        <v>982</v>
      </c>
      <c r="C87" s="685"/>
      <c r="D87" s="686"/>
      <c r="E87" s="687"/>
      <c r="F87" s="688">
        <f>D87*E87</f>
        <v>0</v>
      </c>
    </row>
    <row r="88" spans="1:6" s="679" customFormat="1">
      <c r="A88" s="690"/>
      <c r="B88" s="691"/>
      <c r="C88" s="685"/>
      <c r="D88" s="686"/>
      <c r="E88" s="687"/>
      <c r="F88" s="688">
        <f>D88*E88</f>
        <v>0</v>
      </c>
    </row>
    <row r="89" spans="1:6" s="679" customFormat="1" ht="16.2">
      <c r="A89" s="690" t="s">
        <v>1149</v>
      </c>
      <c r="B89" s="691" t="s">
        <v>713</v>
      </c>
      <c r="C89" s="686" t="s">
        <v>669</v>
      </c>
      <c r="D89" s="686">
        <v>10</v>
      </c>
      <c r="E89" s="687"/>
      <c r="F89" s="688">
        <f>D89*E89</f>
        <v>0</v>
      </c>
    </row>
    <row r="90" spans="1:6" s="679" customFormat="1">
      <c r="A90" s="690"/>
      <c r="B90" s="691"/>
      <c r="C90" s="686"/>
      <c r="D90" s="686"/>
      <c r="E90" s="687"/>
      <c r="F90" s="688">
        <f>D90*E90</f>
        <v>0</v>
      </c>
    </row>
    <row r="91" spans="1:6" s="679" customFormat="1">
      <c r="A91" s="690"/>
      <c r="B91" s="689" t="s">
        <v>969</v>
      </c>
      <c r="C91" s="686"/>
      <c r="D91" s="686"/>
      <c r="E91" s="687"/>
      <c r="F91" s="688">
        <f>D91*E91</f>
        <v>0</v>
      </c>
    </row>
    <row r="92" spans="1:6" s="679" customFormat="1">
      <c r="A92" s="690"/>
      <c r="B92" s="691"/>
      <c r="C92" s="686"/>
      <c r="D92" s="686"/>
      <c r="E92" s="687"/>
      <c r="F92" s="688">
        <f>D92*E92</f>
        <v>0</v>
      </c>
    </row>
    <row r="93" spans="1:6" s="679" customFormat="1" ht="16.2">
      <c r="A93" s="690" t="s">
        <v>1550</v>
      </c>
      <c r="B93" s="691" t="s">
        <v>983</v>
      </c>
      <c r="C93" s="686" t="s">
        <v>668</v>
      </c>
      <c r="D93" s="686">
        <v>50</v>
      </c>
      <c r="E93" s="687"/>
      <c r="F93" s="688">
        <f>D93*E93</f>
        <v>0</v>
      </c>
    </row>
    <row r="94" spans="1:6" s="679" customFormat="1">
      <c r="A94" s="690"/>
      <c r="B94" s="691"/>
      <c r="C94" s="686"/>
      <c r="D94" s="686"/>
      <c r="E94" s="687"/>
      <c r="F94" s="688">
        <f>D94*E94</f>
        <v>0</v>
      </c>
    </row>
    <row r="95" spans="1:6" s="679" customFormat="1">
      <c r="A95" s="690"/>
      <c r="B95" s="674" t="s">
        <v>972</v>
      </c>
      <c r="C95" s="685"/>
      <c r="D95" s="686"/>
      <c r="E95" s="687"/>
      <c r="F95" s="688">
        <f>D95*E95</f>
        <v>0</v>
      </c>
    </row>
    <row r="96" spans="1:6" s="679" customFormat="1">
      <c r="A96" s="690"/>
      <c r="B96" s="691"/>
      <c r="C96" s="685"/>
      <c r="D96" s="686"/>
      <c r="E96" s="687"/>
      <c r="F96" s="688">
        <f>D96*E96</f>
        <v>0</v>
      </c>
    </row>
    <row r="97" spans="1:6" s="679" customFormat="1" ht="28.8">
      <c r="A97" s="690"/>
      <c r="B97" s="691" t="s">
        <v>973</v>
      </c>
      <c r="C97" s="685"/>
      <c r="D97" s="686"/>
      <c r="E97" s="687"/>
      <c r="F97" s="688">
        <f>D97*E97</f>
        <v>0</v>
      </c>
    </row>
    <row r="98" spans="1:6" s="679" customFormat="1">
      <c r="A98" s="690"/>
      <c r="B98" s="691"/>
      <c r="C98" s="685"/>
      <c r="D98" s="686"/>
      <c r="E98" s="687"/>
      <c r="F98" s="688">
        <f>D98*E98</f>
        <v>0</v>
      </c>
    </row>
    <row r="99" spans="1:6" s="679" customFormat="1">
      <c r="A99" s="690" t="s">
        <v>1551</v>
      </c>
      <c r="B99" s="691" t="s">
        <v>976</v>
      </c>
      <c r="C99" s="685" t="s">
        <v>20</v>
      </c>
      <c r="D99" s="686">
        <v>60</v>
      </c>
      <c r="E99" s="687"/>
      <c r="F99" s="688">
        <f>D99*E99</f>
        <v>0</v>
      </c>
    </row>
    <row r="100" spans="1:6" s="679" customFormat="1">
      <c r="A100" s="690"/>
      <c r="B100" s="691"/>
      <c r="C100" s="685"/>
      <c r="D100" s="686"/>
      <c r="E100" s="687"/>
      <c r="F100" s="688">
        <f>D100*E100</f>
        <v>0</v>
      </c>
    </row>
    <row r="101" spans="1:6" s="679" customFormat="1">
      <c r="A101" s="690"/>
      <c r="B101" s="674" t="s">
        <v>984</v>
      </c>
      <c r="C101" s="685"/>
      <c r="D101" s="686"/>
      <c r="E101" s="687"/>
      <c r="F101" s="688">
        <f>D101*E101</f>
        <v>0</v>
      </c>
    </row>
    <row r="102" spans="1:6" s="679" customFormat="1">
      <c r="A102" s="690"/>
      <c r="B102" s="674"/>
      <c r="C102" s="685"/>
      <c r="D102" s="686"/>
      <c r="E102" s="687"/>
      <c r="F102" s="688"/>
    </row>
    <row r="103" spans="1:6" s="679" customFormat="1" ht="28.8">
      <c r="A103" s="690" t="s">
        <v>1552</v>
      </c>
      <c r="B103" s="691" t="s">
        <v>1429</v>
      </c>
      <c r="C103" s="686" t="s">
        <v>965</v>
      </c>
      <c r="D103" s="686">
        <v>18</v>
      </c>
      <c r="E103" s="687"/>
      <c r="F103" s="688">
        <f>D103*E103</f>
        <v>0</v>
      </c>
    </row>
    <row r="104" spans="1:6" s="679" customFormat="1">
      <c r="A104" s="690"/>
      <c r="B104" s="691"/>
      <c r="C104" s="685"/>
      <c r="D104" s="686"/>
      <c r="E104" s="687"/>
      <c r="F104" s="688">
        <f>D104*E104</f>
        <v>0</v>
      </c>
    </row>
    <row r="105" spans="1:6" s="679" customFormat="1" ht="72">
      <c r="A105" s="690"/>
      <c r="B105" s="711" t="s">
        <v>1114</v>
      </c>
      <c r="C105" s="685"/>
      <c r="D105" s="686"/>
      <c r="E105" s="687"/>
      <c r="F105" s="688">
        <f>D105*E105</f>
        <v>0</v>
      </c>
    </row>
    <row r="106" spans="1:6" s="679" customFormat="1">
      <c r="A106" s="690"/>
      <c r="B106" s="711"/>
      <c r="C106" s="686"/>
      <c r="D106" s="686"/>
      <c r="E106" s="687"/>
      <c r="F106" s="688">
        <f>D106*E106</f>
        <v>0</v>
      </c>
    </row>
    <row r="107" spans="1:6" s="679" customFormat="1">
      <c r="A107" s="690" t="s">
        <v>1552</v>
      </c>
      <c r="B107" s="691" t="s">
        <v>924</v>
      </c>
      <c r="C107" s="686" t="s">
        <v>52</v>
      </c>
      <c r="D107" s="686">
        <v>52</v>
      </c>
      <c r="E107" s="687"/>
      <c r="F107" s="688">
        <f>D107*E107</f>
        <v>0</v>
      </c>
    </row>
    <row r="108" spans="1:6" s="679" customFormat="1">
      <c r="A108" s="690"/>
      <c r="B108" s="691"/>
      <c r="C108" s="686"/>
      <c r="D108" s="686"/>
      <c r="E108" s="687"/>
      <c r="F108" s="688">
        <f>D108*E108</f>
        <v>0</v>
      </c>
    </row>
    <row r="109" spans="1:6">
      <c r="A109" s="716">
        <v>3.3</v>
      </c>
      <c r="B109" s="713" t="s">
        <v>1115</v>
      </c>
      <c r="C109" s="722"/>
      <c r="E109" s="723"/>
      <c r="F109" s="715">
        <f>D109*E109</f>
        <v>0</v>
      </c>
    </row>
    <row r="110" spans="1:6" s="729" customFormat="1">
      <c r="A110" s="724" t="s">
        <v>36</v>
      </c>
      <c r="B110" s="725" t="s">
        <v>629</v>
      </c>
      <c r="C110" s="724" t="s">
        <v>36</v>
      </c>
      <c r="D110" s="726" t="s">
        <v>36</v>
      </c>
      <c r="E110" s="727"/>
      <c r="F110" s="728" t="s">
        <v>631</v>
      </c>
    </row>
    <row r="111" spans="1:6" s="729" customFormat="1">
      <c r="A111" s="724" t="s">
        <v>36</v>
      </c>
      <c r="B111" s="725"/>
      <c r="C111" s="724" t="s">
        <v>36</v>
      </c>
      <c r="D111" s="726" t="s">
        <v>36</v>
      </c>
      <c r="E111" s="727"/>
      <c r="F111" s="728" t="s">
        <v>631</v>
      </c>
    </row>
    <row r="112" spans="1:6" s="729" customFormat="1">
      <c r="A112" s="724" t="s">
        <v>36</v>
      </c>
      <c r="B112" s="725" t="s">
        <v>633</v>
      </c>
      <c r="C112" s="724" t="s">
        <v>36</v>
      </c>
      <c r="D112" s="726" t="s">
        <v>36</v>
      </c>
      <c r="E112" s="727"/>
      <c r="F112" s="728" t="s">
        <v>631</v>
      </c>
    </row>
    <row r="113" spans="1:6" s="729" customFormat="1" ht="28.8">
      <c r="A113" s="730" t="s">
        <v>1148</v>
      </c>
      <c r="B113" s="724" t="s">
        <v>1116</v>
      </c>
      <c r="C113" s="724" t="s">
        <v>35</v>
      </c>
      <c r="D113" s="726">
        <v>66</v>
      </c>
      <c r="E113" s="727"/>
      <c r="F113" s="728">
        <f>E113*D113</f>
        <v>0</v>
      </c>
    </row>
    <row r="114" spans="1:6" s="729" customFormat="1">
      <c r="A114" s="724" t="s">
        <v>1553</v>
      </c>
      <c r="B114" s="724" t="s">
        <v>635</v>
      </c>
      <c r="C114" s="724" t="s">
        <v>52</v>
      </c>
      <c r="D114" s="726">
        <v>6</v>
      </c>
      <c r="E114" s="727"/>
      <c r="F114" s="728">
        <f>E114*D114</f>
        <v>0</v>
      </c>
    </row>
    <row r="115" spans="1:6" s="729" customFormat="1">
      <c r="A115" s="724"/>
      <c r="B115" s="724"/>
      <c r="C115" s="724"/>
      <c r="D115" s="726"/>
      <c r="E115" s="727"/>
      <c r="F115" s="728"/>
    </row>
    <row r="116" spans="1:6" s="729" customFormat="1">
      <c r="A116" s="724" t="s">
        <v>36</v>
      </c>
      <c r="B116" s="725" t="s">
        <v>636</v>
      </c>
      <c r="C116" s="724" t="s">
        <v>36</v>
      </c>
      <c r="D116" s="726" t="s">
        <v>36</v>
      </c>
      <c r="E116" s="727"/>
      <c r="F116" s="728"/>
    </row>
    <row r="117" spans="1:6" s="729" customFormat="1">
      <c r="A117" s="724" t="s">
        <v>36</v>
      </c>
      <c r="B117" s="724" t="s">
        <v>637</v>
      </c>
      <c r="C117" s="724" t="s">
        <v>36</v>
      </c>
      <c r="D117" s="726"/>
      <c r="E117" s="727"/>
      <c r="F117" s="728"/>
    </row>
    <row r="118" spans="1:6" s="729" customFormat="1">
      <c r="A118" s="724" t="s">
        <v>36</v>
      </c>
      <c r="B118" s="724" t="s">
        <v>1117</v>
      </c>
      <c r="C118" s="724" t="s">
        <v>36</v>
      </c>
      <c r="D118" s="726"/>
      <c r="E118" s="727"/>
      <c r="F118" s="728"/>
    </row>
    <row r="119" spans="1:6" s="729" customFormat="1">
      <c r="A119" s="724" t="s">
        <v>1149</v>
      </c>
      <c r="B119" s="724" t="s">
        <v>1430</v>
      </c>
      <c r="C119" s="724" t="s">
        <v>52</v>
      </c>
      <c r="D119" s="726">
        <v>50</v>
      </c>
      <c r="E119" s="727"/>
      <c r="F119" s="728">
        <f>E119*D119</f>
        <v>0</v>
      </c>
    </row>
    <row r="120" spans="1:6" s="729" customFormat="1">
      <c r="A120" s="724" t="s">
        <v>1550</v>
      </c>
      <c r="B120" s="724" t="s">
        <v>1431</v>
      </c>
      <c r="C120" s="724" t="s">
        <v>52</v>
      </c>
      <c r="D120" s="726">
        <v>92</v>
      </c>
      <c r="E120" s="727"/>
      <c r="F120" s="728">
        <f>E120*D120</f>
        <v>0</v>
      </c>
    </row>
    <row r="121" spans="1:6" s="729" customFormat="1">
      <c r="A121" s="724" t="s">
        <v>1551</v>
      </c>
      <c r="B121" s="724" t="s">
        <v>1120</v>
      </c>
      <c r="C121" s="724" t="s">
        <v>52</v>
      </c>
      <c r="D121" s="726">
        <v>60</v>
      </c>
      <c r="E121" s="727"/>
      <c r="F121" s="728">
        <f>E121*D121</f>
        <v>0</v>
      </c>
    </row>
    <row r="122" spans="1:6" s="729" customFormat="1">
      <c r="A122" s="724" t="s">
        <v>1552</v>
      </c>
      <c r="B122" s="724" t="s">
        <v>1432</v>
      </c>
      <c r="C122" s="724" t="s">
        <v>52</v>
      </c>
      <c r="D122" s="726">
        <v>6</v>
      </c>
      <c r="E122" s="727"/>
      <c r="F122" s="728">
        <f>E122*D122</f>
        <v>0</v>
      </c>
    </row>
    <row r="123" spans="1:6" s="729" customFormat="1">
      <c r="A123" s="724" t="s">
        <v>1554</v>
      </c>
      <c r="B123" s="724" t="s">
        <v>642</v>
      </c>
      <c r="C123" s="724" t="s">
        <v>52</v>
      </c>
      <c r="D123" s="726">
        <v>42</v>
      </c>
      <c r="E123" s="727"/>
      <c r="F123" s="728">
        <f>E123*D123</f>
        <v>0</v>
      </c>
    </row>
    <row r="124" spans="1:6" s="729" customFormat="1" ht="11.4" customHeight="1">
      <c r="A124" s="724"/>
      <c r="B124" s="724"/>
      <c r="C124" s="724"/>
      <c r="D124" s="726"/>
      <c r="E124" s="727"/>
      <c r="F124" s="728"/>
    </row>
    <row r="125" spans="1:6" s="729" customFormat="1" ht="11.4" customHeight="1">
      <c r="A125" s="724"/>
      <c r="B125" s="724"/>
      <c r="C125" s="724"/>
      <c r="D125" s="726"/>
      <c r="E125" s="727"/>
      <c r="F125" s="728"/>
    </row>
    <row r="126" spans="1:6" s="739" customFormat="1">
      <c r="A126" s="725"/>
      <c r="B126" s="725" t="s">
        <v>1434</v>
      </c>
      <c r="C126" s="725"/>
      <c r="D126" s="736"/>
      <c r="E126" s="737"/>
      <c r="F126" s="738">
        <f>SUM(F82:F125)</f>
        <v>0</v>
      </c>
    </row>
    <row r="127" spans="1:6">
      <c r="A127" s="664" t="s">
        <v>0</v>
      </c>
      <c r="B127" s="665" t="s">
        <v>1</v>
      </c>
      <c r="C127" s="664" t="s">
        <v>2</v>
      </c>
      <c r="D127" s="666" t="s">
        <v>785</v>
      </c>
      <c r="E127" s="667" t="s">
        <v>627</v>
      </c>
      <c r="F127" s="668" t="s">
        <v>1168</v>
      </c>
    </row>
    <row r="128" spans="1:6">
      <c r="A128" s="772"/>
      <c r="B128" s="784" t="s">
        <v>1435</v>
      </c>
      <c r="C128" s="772"/>
      <c r="D128" s="774"/>
      <c r="E128" s="775"/>
      <c r="F128" s="776">
        <f>F126</f>
        <v>0</v>
      </c>
    </row>
    <row r="129" spans="1:6" s="729" customFormat="1">
      <c r="A129" s="724" t="s">
        <v>1555</v>
      </c>
      <c r="B129" s="724" t="s">
        <v>644</v>
      </c>
      <c r="C129" s="724" t="s">
        <v>52</v>
      </c>
      <c r="D129" s="726">
        <v>6</v>
      </c>
      <c r="E129" s="727"/>
      <c r="F129" s="728">
        <f>E129*D129</f>
        <v>0</v>
      </c>
    </row>
    <row r="130" spans="1:6" s="729" customFormat="1">
      <c r="A130" s="724"/>
      <c r="B130" s="724" t="s">
        <v>1433</v>
      </c>
      <c r="C130" s="724" t="s">
        <v>52</v>
      </c>
      <c r="D130" s="726">
        <v>12</v>
      </c>
      <c r="E130" s="727"/>
      <c r="F130" s="728">
        <f>E130*D130</f>
        <v>0</v>
      </c>
    </row>
    <row r="131" spans="1:6" s="729" customFormat="1">
      <c r="A131" s="724"/>
      <c r="B131" s="725" t="s">
        <v>655</v>
      </c>
      <c r="C131" s="724" t="s">
        <v>36</v>
      </c>
      <c r="D131" s="726" t="s">
        <v>36</v>
      </c>
      <c r="E131" s="727"/>
      <c r="F131" s="728"/>
    </row>
    <row r="132" spans="1:6" s="729" customFormat="1" ht="43.2">
      <c r="A132" s="724" t="s">
        <v>1556</v>
      </c>
      <c r="B132" s="724" t="s">
        <v>1123</v>
      </c>
      <c r="C132" s="724" t="s">
        <v>52</v>
      </c>
      <c r="D132" s="726">
        <v>12</v>
      </c>
      <c r="E132" s="727"/>
      <c r="F132" s="728">
        <f>E132*D132</f>
        <v>0</v>
      </c>
    </row>
    <row r="133" spans="1:6" s="729" customFormat="1" ht="28.8">
      <c r="A133" s="724" t="s">
        <v>1557</v>
      </c>
      <c r="B133" s="724" t="s">
        <v>658</v>
      </c>
      <c r="C133" s="724" t="s">
        <v>52</v>
      </c>
      <c r="D133" s="726">
        <v>4</v>
      </c>
      <c r="E133" s="727"/>
      <c r="F133" s="728">
        <f>E133*D133</f>
        <v>0</v>
      </c>
    </row>
    <row r="134" spans="1:6" s="729" customFormat="1" ht="28.8">
      <c r="A134" s="724" t="s">
        <v>1558</v>
      </c>
      <c r="B134" s="724" t="s">
        <v>659</v>
      </c>
      <c r="C134" s="724" t="s">
        <v>647</v>
      </c>
      <c r="D134" s="726">
        <f>D133</f>
        <v>4</v>
      </c>
      <c r="E134" s="727"/>
      <c r="F134" s="728">
        <f>E134*D134</f>
        <v>0</v>
      </c>
    </row>
    <row r="135" spans="1:6" s="729" customFormat="1" ht="28.8">
      <c r="A135" s="724" t="s">
        <v>1559</v>
      </c>
      <c r="B135" s="724" t="s">
        <v>660</v>
      </c>
      <c r="C135" s="724" t="s">
        <v>647</v>
      </c>
      <c r="D135" s="726">
        <f>D134</f>
        <v>4</v>
      </c>
      <c r="E135" s="727"/>
      <c r="F135" s="728">
        <f>E135*D135</f>
        <v>0</v>
      </c>
    </row>
    <row r="136" spans="1:6" s="729" customFormat="1" ht="28.8">
      <c r="A136" s="724" t="s">
        <v>1560</v>
      </c>
      <c r="B136" s="724" t="s">
        <v>661</v>
      </c>
      <c r="C136" s="724" t="s">
        <v>36</v>
      </c>
      <c r="D136" s="726" t="s">
        <v>36</v>
      </c>
      <c r="E136" s="727"/>
      <c r="F136" s="728"/>
    </row>
    <row r="137" spans="1:6" s="729" customFormat="1" ht="14.4" customHeight="1">
      <c r="A137" s="724" t="s">
        <v>1561</v>
      </c>
      <c r="B137" s="724" t="s">
        <v>662</v>
      </c>
      <c r="C137" s="724" t="s">
        <v>52</v>
      </c>
      <c r="D137" s="726">
        <f>D130</f>
        <v>12</v>
      </c>
      <c r="E137" s="727"/>
      <c r="F137" s="728">
        <f>E137*D137</f>
        <v>0</v>
      </c>
    </row>
    <row r="138" spans="1:6" s="729" customFormat="1" ht="21" customHeight="1">
      <c r="A138" s="724" t="s">
        <v>1562</v>
      </c>
      <c r="B138" s="724" t="s">
        <v>663</v>
      </c>
      <c r="C138" s="724" t="s">
        <v>52</v>
      </c>
      <c r="D138" s="726">
        <f>D132*1</f>
        <v>12</v>
      </c>
      <c r="E138" s="727"/>
      <c r="F138" s="728">
        <f>E138*D138</f>
        <v>0</v>
      </c>
    </row>
    <row r="139" spans="1:6" s="735" customFormat="1">
      <c r="A139" s="731"/>
      <c r="B139" s="732"/>
      <c r="C139" s="733"/>
      <c r="D139" s="734"/>
      <c r="E139" s="723"/>
      <c r="F139" s="715">
        <f>D139*E139</f>
        <v>0</v>
      </c>
    </row>
    <row r="140" spans="1:6">
      <c r="A140" s="670">
        <v>3.3</v>
      </c>
      <c r="B140" s="713" t="s">
        <v>1124</v>
      </c>
      <c r="C140" s="670"/>
      <c r="D140" s="425"/>
      <c r="E140" s="671"/>
      <c r="F140" s="672"/>
    </row>
    <row r="141" spans="1:6" ht="43.2">
      <c r="A141" s="670"/>
      <c r="B141" s="740" t="s">
        <v>1125</v>
      </c>
      <c r="C141" s="741"/>
      <c r="E141" s="723"/>
    </row>
    <row r="142" spans="1:6">
      <c r="A142" s="670"/>
      <c r="B142" s="740"/>
      <c r="C142" s="741"/>
      <c r="E142" s="723"/>
    </row>
    <row r="143" spans="1:6">
      <c r="A143" s="712" t="s">
        <v>1563</v>
      </c>
      <c r="B143" s="732" t="s">
        <v>1126</v>
      </c>
      <c r="C143" s="741" t="s">
        <v>5</v>
      </c>
      <c r="D143" s="714">
        <v>7</v>
      </c>
      <c r="E143" s="723"/>
      <c r="F143" s="715">
        <f>D143*E143</f>
        <v>0</v>
      </c>
    </row>
    <row r="144" spans="1:6">
      <c r="B144" s="732"/>
      <c r="C144" s="741"/>
      <c r="E144" s="723"/>
      <c r="F144" s="715">
        <f>D144*E144</f>
        <v>0</v>
      </c>
    </row>
    <row r="145" spans="1:6">
      <c r="B145" s="732" t="s">
        <v>1163</v>
      </c>
      <c r="C145" s="741" t="s">
        <v>5</v>
      </c>
      <c r="D145" s="714">
        <v>2</v>
      </c>
      <c r="E145" s="723"/>
      <c r="F145" s="715">
        <f>D145*E145</f>
        <v>0</v>
      </c>
    </row>
    <row r="146" spans="1:6">
      <c r="B146" s="732"/>
      <c r="C146" s="741"/>
      <c r="E146" s="723"/>
      <c r="F146" s="715">
        <f>D146*E146</f>
        <v>0</v>
      </c>
    </row>
    <row r="147" spans="1:6" ht="43.2">
      <c r="A147" s="712" t="s">
        <v>1564</v>
      </c>
      <c r="B147" s="732" t="s">
        <v>1127</v>
      </c>
      <c r="C147" s="741" t="s">
        <v>971</v>
      </c>
      <c r="D147" s="714">
        <v>15</v>
      </c>
      <c r="E147" s="723"/>
      <c r="F147" s="715">
        <f>D147*E147</f>
        <v>0</v>
      </c>
    </row>
    <row r="148" spans="1:6" s="721" customFormat="1">
      <c r="A148" s="670"/>
      <c r="B148" s="742"/>
      <c r="C148" s="717"/>
      <c r="D148" s="718"/>
      <c r="E148" s="719"/>
      <c r="F148" s="720"/>
    </row>
    <row r="149" spans="1:6">
      <c r="A149" s="712">
        <v>3.4</v>
      </c>
      <c r="B149" s="713" t="s">
        <v>1128</v>
      </c>
      <c r="C149" s="670"/>
      <c r="D149" s="425"/>
      <c r="E149" s="671"/>
      <c r="F149" s="672"/>
    </row>
    <row r="150" spans="1:6">
      <c r="B150" s="742" t="s">
        <v>1129</v>
      </c>
      <c r="C150" s="670"/>
      <c r="D150" s="425"/>
      <c r="E150" s="671"/>
      <c r="F150" s="672"/>
    </row>
    <row r="151" spans="1:6" ht="57.6">
      <c r="A151" s="712" t="s">
        <v>1565</v>
      </c>
      <c r="B151" s="732" t="s">
        <v>1131</v>
      </c>
      <c r="C151" s="741" t="s">
        <v>5</v>
      </c>
      <c r="D151" s="714">
        <v>1</v>
      </c>
      <c r="E151" s="723"/>
      <c r="F151" s="715">
        <f>D151*E151</f>
        <v>0</v>
      </c>
    </row>
    <row r="152" spans="1:6">
      <c r="B152" s="732"/>
      <c r="C152" s="741"/>
      <c r="E152" s="723"/>
      <c r="F152" s="715">
        <f>D152*E152</f>
        <v>0</v>
      </c>
    </row>
    <row r="153" spans="1:6">
      <c r="B153" s="742" t="s">
        <v>1130</v>
      </c>
      <c r="C153" s="741"/>
      <c r="E153" s="723"/>
      <c r="F153" s="715">
        <f>D153*E153</f>
        <v>0</v>
      </c>
    </row>
    <row r="154" spans="1:6" ht="57.6">
      <c r="A154" s="712" t="s">
        <v>1566</v>
      </c>
      <c r="B154" s="732" t="s">
        <v>1131</v>
      </c>
      <c r="C154" s="741" t="s">
        <v>5</v>
      </c>
      <c r="D154" s="714">
        <v>2</v>
      </c>
      <c r="E154" s="723"/>
      <c r="F154" s="715">
        <f>D154*E154</f>
        <v>0</v>
      </c>
    </row>
    <row r="155" spans="1:6">
      <c r="B155" s="732"/>
      <c r="C155" s="741"/>
      <c r="E155" s="723"/>
      <c r="F155" s="715">
        <f>D155*E155</f>
        <v>0</v>
      </c>
    </row>
    <row r="156" spans="1:6">
      <c r="A156" s="670"/>
      <c r="B156" s="732"/>
      <c r="C156" s="741"/>
      <c r="E156" s="723"/>
    </row>
    <row r="157" spans="1:6">
      <c r="A157" s="670"/>
      <c r="B157" s="742" t="s">
        <v>1434</v>
      </c>
      <c r="C157" s="717" t="s">
        <v>391</v>
      </c>
      <c r="D157" s="743"/>
      <c r="E157" s="744"/>
      <c r="F157" s="745">
        <f>SUM(F128:F156)</f>
        <v>0</v>
      </c>
    </row>
    <row r="158" spans="1:6">
      <c r="A158" s="664" t="s">
        <v>0</v>
      </c>
      <c r="B158" s="665" t="s">
        <v>1</v>
      </c>
      <c r="C158" s="664" t="s">
        <v>2</v>
      </c>
      <c r="D158" s="666" t="s">
        <v>785</v>
      </c>
      <c r="E158" s="667"/>
      <c r="F158" s="668" t="s">
        <v>1168</v>
      </c>
    </row>
    <row r="159" spans="1:6">
      <c r="A159" s="772"/>
      <c r="B159" s="784" t="s">
        <v>1435</v>
      </c>
      <c r="C159" s="772"/>
      <c r="D159" s="774"/>
      <c r="E159" s="775"/>
      <c r="F159" s="776">
        <f>F157</f>
        <v>0</v>
      </c>
    </row>
    <row r="160" spans="1:6">
      <c r="A160" s="670">
        <v>3.5</v>
      </c>
      <c r="B160" s="713" t="s">
        <v>1132</v>
      </c>
      <c r="C160" s="670"/>
      <c r="D160" s="425"/>
      <c r="E160" s="671"/>
      <c r="F160" s="715">
        <f>D160*E160</f>
        <v>0</v>
      </c>
    </row>
    <row r="161" spans="1:6">
      <c r="A161" s="733"/>
      <c r="B161" s="713" t="s">
        <v>19</v>
      </c>
      <c r="C161" s="741"/>
      <c r="E161" s="723"/>
      <c r="F161" s="715">
        <f>D161*E161</f>
        <v>0</v>
      </c>
    </row>
    <row r="162" spans="1:6">
      <c r="A162" s="733"/>
      <c r="B162" s="740" t="s">
        <v>61</v>
      </c>
      <c r="C162" s="741"/>
      <c r="E162" s="723"/>
      <c r="F162" s="715">
        <f>D162*E162</f>
        <v>0</v>
      </c>
    </row>
    <row r="163" spans="1:6">
      <c r="A163" s="733" t="s">
        <v>1567</v>
      </c>
      <c r="B163" s="732" t="s">
        <v>505</v>
      </c>
      <c r="C163" s="741"/>
      <c r="E163" s="723"/>
      <c r="F163" s="715">
        <f>D163*E163</f>
        <v>0</v>
      </c>
    </row>
    <row r="164" spans="1:6">
      <c r="A164" s="733"/>
      <c r="B164" s="732" t="s">
        <v>506</v>
      </c>
      <c r="C164" s="746" t="s">
        <v>35</v>
      </c>
      <c r="D164" s="714">
        <f>D13</f>
        <v>54</v>
      </c>
      <c r="E164" s="723"/>
      <c r="F164" s="715">
        <f>D164*E164</f>
        <v>0</v>
      </c>
    </row>
    <row r="165" spans="1:6">
      <c r="A165" s="733"/>
      <c r="B165" s="740" t="s">
        <v>432</v>
      </c>
      <c r="C165" s="741"/>
      <c r="E165" s="723"/>
      <c r="F165" s="715">
        <f>D165*E165</f>
        <v>0</v>
      </c>
    </row>
    <row r="166" spans="1:6" ht="28.8">
      <c r="A166" s="733"/>
      <c r="B166" s="740" t="s">
        <v>1133</v>
      </c>
      <c r="C166" s="741"/>
      <c r="E166" s="723"/>
      <c r="F166" s="715">
        <f>D166*E166</f>
        <v>0</v>
      </c>
    </row>
    <row r="167" spans="1:6">
      <c r="A167" s="733"/>
      <c r="B167" s="740" t="s">
        <v>1134</v>
      </c>
      <c r="C167" s="741"/>
      <c r="E167" s="723"/>
      <c r="F167" s="715">
        <f>D167*E167</f>
        <v>0</v>
      </c>
    </row>
    <row r="168" spans="1:6">
      <c r="A168" s="733"/>
      <c r="B168" s="740" t="s">
        <v>1135</v>
      </c>
      <c r="C168" s="741"/>
      <c r="E168" s="723"/>
      <c r="F168" s="715">
        <f>D168*E168</f>
        <v>0</v>
      </c>
    </row>
    <row r="169" spans="1:6" ht="16.2">
      <c r="A169" s="733" t="s">
        <v>1568</v>
      </c>
      <c r="B169" s="732" t="s">
        <v>510</v>
      </c>
      <c r="C169" s="746" t="s">
        <v>668</v>
      </c>
      <c r="D169" s="714">
        <f>D164</f>
        <v>54</v>
      </c>
      <c r="E169" s="723"/>
      <c r="F169" s="715">
        <f>D169*E169</f>
        <v>0</v>
      </c>
    </row>
    <row r="170" spans="1:6">
      <c r="A170" s="733"/>
      <c r="B170" s="732"/>
      <c r="C170" s="741"/>
      <c r="E170" s="723"/>
      <c r="F170" s="715">
        <f>D170*E170</f>
        <v>0</v>
      </c>
    </row>
    <row r="171" spans="1:6">
      <c r="A171" s="733"/>
      <c r="B171" s="713" t="s">
        <v>511</v>
      </c>
      <c r="C171" s="669"/>
      <c r="F171" s="715">
        <f>D171*E171</f>
        <v>0</v>
      </c>
    </row>
    <row r="172" spans="1:6" ht="28.8">
      <c r="A172" s="733" t="s">
        <v>1569</v>
      </c>
      <c r="B172" s="732" t="s">
        <v>1164</v>
      </c>
      <c r="C172" s="746" t="s">
        <v>971</v>
      </c>
      <c r="D172" s="714">
        <v>42</v>
      </c>
      <c r="E172" s="723"/>
      <c r="F172" s="715">
        <f>D172*E172</f>
        <v>0</v>
      </c>
    </row>
    <row r="173" spans="1:6">
      <c r="A173" s="733"/>
      <c r="B173" s="748"/>
      <c r="C173" s="741"/>
      <c r="E173" s="723"/>
      <c r="F173" s="715">
        <f>D173*E173</f>
        <v>0</v>
      </c>
    </row>
    <row r="174" spans="1:6">
      <c r="A174" s="733"/>
      <c r="B174" s="713" t="s">
        <v>515</v>
      </c>
      <c r="C174" s="741"/>
      <c r="E174" s="723"/>
      <c r="F174" s="715">
        <f>D174*E174</f>
        <v>0</v>
      </c>
    </row>
    <row r="175" spans="1:6">
      <c r="A175" s="733"/>
      <c r="B175" s="742" t="s">
        <v>874</v>
      </c>
      <c r="C175" s="741"/>
      <c r="E175" s="723"/>
      <c r="F175" s="715">
        <f>D175*E175</f>
        <v>0</v>
      </c>
    </row>
    <row r="176" spans="1:6">
      <c r="A176" s="733" t="s">
        <v>1570</v>
      </c>
      <c r="B176" s="732" t="s">
        <v>1136</v>
      </c>
      <c r="C176" s="746" t="s">
        <v>965</v>
      </c>
      <c r="D176" s="714">
        <v>160</v>
      </c>
      <c r="E176" s="723"/>
      <c r="F176" s="715">
        <f>D176*E176</f>
        <v>0</v>
      </c>
    </row>
    <row r="177" spans="1:6">
      <c r="A177" s="733"/>
      <c r="B177" s="732"/>
      <c r="C177" s="746"/>
      <c r="E177" s="723"/>
      <c r="F177" s="715">
        <f>D177*E177</f>
        <v>0</v>
      </c>
    </row>
    <row r="178" spans="1:6" ht="28.8">
      <c r="A178" s="733" t="s">
        <v>1571</v>
      </c>
      <c r="B178" s="732" t="s">
        <v>1137</v>
      </c>
      <c r="C178" s="746" t="s">
        <v>965</v>
      </c>
      <c r="D178" s="714">
        <v>160</v>
      </c>
      <c r="E178" s="723"/>
      <c r="F178" s="715">
        <f>D178*E178</f>
        <v>0</v>
      </c>
    </row>
    <row r="179" spans="1:6">
      <c r="A179" s="733"/>
      <c r="B179" s="732"/>
      <c r="C179" s="741"/>
      <c r="E179" s="723"/>
      <c r="F179" s="715">
        <f>D179*E179</f>
        <v>0</v>
      </c>
    </row>
    <row r="180" spans="1:6">
      <c r="A180" s="733"/>
      <c r="B180" s="742" t="s">
        <v>1138</v>
      </c>
      <c r="C180" s="741"/>
      <c r="E180" s="723"/>
      <c r="F180" s="715">
        <f>D180*E180</f>
        <v>0</v>
      </c>
    </row>
    <row r="181" spans="1:6" ht="43.2">
      <c r="A181" s="733" t="s">
        <v>1572</v>
      </c>
      <c r="B181" s="732" t="s">
        <v>1165</v>
      </c>
      <c r="C181" s="741" t="s">
        <v>965</v>
      </c>
      <c r="D181" s="714">
        <v>84</v>
      </c>
      <c r="E181" s="723"/>
      <c r="F181" s="715">
        <f>D181*E181</f>
        <v>0</v>
      </c>
    </row>
    <row r="182" spans="1:6">
      <c r="A182" s="733"/>
      <c r="B182" s="732"/>
      <c r="C182" s="741"/>
      <c r="E182" s="723"/>
      <c r="F182" s="715">
        <f>D182*E182</f>
        <v>0</v>
      </c>
    </row>
    <row r="183" spans="1:6">
      <c r="A183" s="733"/>
      <c r="B183" s="742" t="s">
        <v>433</v>
      </c>
      <c r="C183" s="746"/>
      <c r="E183" s="723"/>
      <c r="F183" s="715">
        <f>D183*E183</f>
        <v>0</v>
      </c>
    </row>
    <row r="184" spans="1:6" ht="28.8">
      <c r="A184" s="733"/>
      <c r="B184" s="740" t="s">
        <v>1110</v>
      </c>
      <c r="C184" s="733"/>
      <c r="E184" s="723"/>
      <c r="F184" s="715">
        <f>D184*E184</f>
        <v>0</v>
      </c>
    </row>
    <row r="185" spans="1:6">
      <c r="A185" s="733"/>
      <c r="B185" s="740"/>
      <c r="C185" s="733"/>
      <c r="E185" s="723"/>
      <c r="F185" s="715">
        <f>D185*E185</f>
        <v>0</v>
      </c>
    </row>
    <row r="186" spans="1:6">
      <c r="A186" s="733" t="s">
        <v>1573</v>
      </c>
      <c r="B186" s="732" t="s">
        <v>436</v>
      </c>
      <c r="C186" s="746" t="s">
        <v>965</v>
      </c>
      <c r="D186" s="714">
        <f>D176+D178-D181</f>
        <v>236</v>
      </c>
      <c r="E186" s="723"/>
      <c r="F186" s="715">
        <f>D186*E186</f>
        <v>0</v>
      </c>
    </row>
    <row r="187" spans="1:6" ht="28.8">
      <c r="A187" s="733"/>
      <c r="B187" s="740" t="s">
        <v>541</v>
      </c>
      <c r="C187" s="733"/>
      <c r="E187" s="723"/>
      <c r="F187" s="715">
        <f>D187*E187</f>
        <v>0</v>
      </c>
    </row>
    <row r="188" spans="1:6" ht="28.8">
      <c r="A188" s="733"/>
      <c r="B188" s="749" t="s">
        <v>542</v>
      </c>
      <c r="C188" s="733"/>
      <c r="E188" s="723"/>
      <c r="F188" s="715">
        <f>D188*E188</f>
        <v>0</v>
      </c>
    </row>
    <row r="189" spans="1:6">
      <c r="A189" s="733"/>
      <c r="B189" s="740" t="s">
        <v>543</v>
      </c>
      <c r="C189" s="733"/>
      <c r="E189" s="723"/>
      <c r="F189" s="715">
        <f>D189*E189</f>
        <v>0</v>
      </c>
    </row>
    <row r="190" spans="1:6">
      <c r="A190" s="733"/>
      <c r="B190" s="750"/>
      <c r="C190" s="733"/>
      <c r="E190" s="723"/>
      <c r="F190" s="715">
        <f>D190*E190</f>
        <v>0</v>
      </c>
    </row>
    <row r="191" spans="1:6">
      <c r="A191" s="733" t="s">
        <v>1574</v>
      </c>
      <c r="B191" s="751" t="s">
        <v>437</v>
      </c>
      <c r="C191" s="746" t="s">
        <v>965</v>
      </c>
      <c r="D191" s="714">
        <f>D186</f>
        <v>236</v>
      </c>
      <c r="E191" s="723"/>
      <c r="F191" s="715">
        <f>D191*E191</f>
        <v>0</v>
      </c>
    </row>
    <row r="192" spans="1:6">
      <c r="A192" s="733"/>
      <c r="B192" s="751"/>
      <c r="C192" s="746"/>
      <c r="E192" s="723"/>
    </row>
    <row r="193" spans="1:6">
      <c r="A193" s="733"/>
      <c r="B193" s="742"/>
      <c r="C193" s="717"/>
      <c r="D193" s="743"/>
      <c r="E193" s="744"/>
      <c r="F193" s="745"/>
    </row>
    <row r="194" spans="1:6">
      <c r="A194" s="733"/>
      <c r="B194" s="742"/>
      <c r="C194" s="717"/>
      <c r="D194" s="743"/>
      <c r="E194" s="744"/>
      <c r="F194" s="745"/>
    </row>
    <row r="195" spans="1:6">
      <c r="A195" s="733"/>
      <c r="B195" s="742" t="s">
        <v>1434</v>
      </c>
      <c r="C195" s="717"/>
      <c r="D195" s="743"/>
      <c r="E195" s="744"/>
      <c r="F195" s="745"/>
    </row>
    <row r="196" spans="1:6">
      <c r="A196" s="733"/>
      <c r="B196" s="742"/>
      <c r="C196" s="717"/>
      <c r="D196" s="743"/>
      <c r="E196" s="744"/>
      <c r="F196" s="745"/>
    </row>
    <row r="197" spans="1:6" ht="15" customHeight="1">
      <c r="A197" s="664" t="s">
        <v>0</v>
      </c>
      <c r="B197" s="665" t="s">
        <v>1</v>
      </c>
      <c r="C197" s="664" t="s">
        <v>2</v>
      </c>
      <c r="D197" s="666" t="s">
        <v>785</v>
      </c>
      <c r="E197" s="667" t="s">
        <v>627</v>
      </c>
      <c r="F197" s="668" t="s">
        <v>1168</v>
      </c>
    </row>
    <row r="198" spans="1:6" ht="15" customHeight="1">
      <c r="A198" s="922"/>
      <c r="B198" s="922" t="s">
        <v>1435</v>
      </c>
      <c r="C198" s="922"/>
      <c r="D198" s="922"/>
      <c r="E198" s="922"/>
      <c r="F198" s="922"/>
    </row>
    <row r="199" spans="1:6" ht="15" customHeight="1">
      <c r="A199" s="922"/>
      <c r="B199" s="922"/>
      <c r="C199" s="922"/>
      <c r="D199" s="922"/>
      <c r="E199" s="922"/>
      <c r="F199" s="922"/>
    </row>
    <row r="200" spans="1:6" ht="1.8" customHeight="1">
      <c r="A200" s="916"/>
      <c r="B200" s="917" t="s">
        <v>1521</v>
      </c>
      <c r="C200" s="918"/>
      <c r="D200" s="918"/>
      <c r="E200" s="918"/>
      <c r="F200" s="919"/>
    </row>
    <row r="201" spans="1:6">
      <c r="A201" s="922">
        <v>3.9</v>
      </c>
      <c r="B201" s="922" t="s">
        <v>1522</v>
      </c>
      <c r="C201" s="921"/>
      <c r="D201" s="921"/>
      <c r="E201" s="921"/>
      <c r="F201" s="921"/>
    </row>
    <row r="202" spans="1:6" ht="28.8">
      <c r="A202" s="921" t="s">
        <v>1575</v>
      </c>
      <c r="B202" s="921" t="s">
        <v>1523</v>
      </c>
      <c r="C202" s="921" t="s">
        <v>35</v>
      </c>
      <c r="D202" s="921">
        <v>4.8</v>
      </c>
      <c r="E202" s="921"/>
      <c r="F202" s="921">
        <v>0</v>
      </c>
    </row>
    <row r="203" spans="1:6">
      <c r="A203" s="921" t="s">
        <v>1576</v>
      </c>
      <c r="B203" s="921" t="s">
        <v>1524</v>
      </c>
      <c r="C203" s="921" t="s">
        <v>35</v>
      </c>
      <c r="D203" s="921">
        <f>0.8*15</f>
        <v>12</v>
      </c>
      <c r="E203" s="921"/>
      <c r="F203" s="921">
        <v>0</v>
      </c>
    </row>
    <row r="204" spans="1:6" ht="28.8">
      <c r="A204" s="921" t="s">
        <v>1577</v>
      </c>
      <c r="B204" s="921" t="s">
        <v>1525</v>
      </c>
      <c r="C204" s="921" t="s">
        <v>35</v>
      </c>
      <c r="D204" s="921">
        <f>D203</f>
        <v>12</v>
      </c>
      <c r="E204" s="921"/>
      <c r="F204" s="921">
        <v>0</v>
      </c>
    </row>
    <row r="205" spans="1:6">
      <c r="A205" s="921" t="s">
        <v>1578</v>
      </c>
      <c r="B205" s="921" t="s">
        <v>1526</v>
      </c>
      <c r="C205" s="921" t="s">
        <v>35</v>
      </c>
      <c r="D205" s="921">
        <f>D204</f>
        <v>12</v>
      </c>
      <c r="E205" s="921"/>
      <c r="F205" s="921">
        <v>0</v>
      </c>
    </row>
    <row r="206" spans="1:6">
      <c r="A206" s="921" t="s">
        <v>1579</v>
      </c>
      <c r="B206" s="921" t="s">
        <v>1527</v>
      </c>
      <c r="C206" s="921" t="s">
        <v>52</v>
      </c>
      <c r="D206" s="921">
        <v>50</v>
      </c>
      <c r="E206" s="921"/>
      <c r="F206" s="921">
        <v>0</v>
      </c>
    </row>
    <row r="207" spans="1:6">
      <c r="A207" s="921" t="s">
        <v>1580</v>
      </c>
      <c r="B207" s="921" t="s">
        <v>1528</v>
      </c>
      <c r="C207" s="921" t="s">
        <v>35</v>
      </c>
      <c r="D207" s="921">
        <f>D205</f>
        <v>12</v>
      </c>
      <c r="E207" s="921"/>
      <c r="F207" s="921"/>
    </row>
    <row r="208" spans="1:6">
      <c r="A208" s="921" t="s">
        <v>1581</v>
      </c>
      <c r="B208" s="921" t="s">
        <v>1529</v>
      </c>
      <c r="C208" s="921" t="s">
        <v>35</v>
      </c>
      <c r="D208" s="921">
        <f>D207</f>
        <v>12</v>
      </c>
      <c r="E208" s="921"/>
      <c r="F208" s="921"/>
    </row>
    <row r="209" spans="1:6" ht="28.8">
      <c r="A209" s="921" t="s">
        <v>1582</v>
      </c>
      <c r="B209" s="921" t="s">
        <v>1530</v>
      </c>
      <c r="C209" s="921" t="s">
        <v>35</v>
      </c>
      <c r="D209" s="921">
        <f>20*0.8</f>
        <v>16</v>
      </c>
      <c r="E209" s="921"/>
      <c r="F209" s="921"/>
    </row>
    <row r="210" spans="1:6">
      <c r="A210" s="921" t="s">
        <v>1583</v>
      </c>
      <c r="B210" s="921" t="s">
        <v>1531</v>
      </c>
      <c r="C210" s="921" t="s">
        <v>682</v>
      </c>
      <c r="D210" s="921">
        <v>25</v>
      </c>
      <c r="E210" s="921"/>
      <c r="F210" s="921"/>
    </row>
    <row r="211" spans="1:6" ht="28.8">
      <c r="A211" s="921" t="s">
        <v>1584</v>
      </c>
      <c r="B211" s="921" t="s">
        <v>1532</v>
      </c>
      <c r="C211" s="921" t="s">
        <v>1427</v>
      </c>
      <c r="D211" s="921" t="s">
        <v>962</v>
      </c>
      <c r="E211" s="921"/>
      <c r="F211" s="921"/>
    </row>
    <row r="212" spans="1:6" ht="28.8">
      <c r="A212" s="921" t="s">
        <v>1585</v>
      </c>
      <c r="B212" s="921" t="s">
        <v>1533</v>
      </c>
      <c r="C212" s="921" t="s">
        <v>35</v>
      </c>
      <c r="D212" s="921"/>
      <c r="E212" s="921"/>
      <c r="F212" s="921"/>
    </row>
    <row r="213" spans="1:6">
      <c r="A213" s="921"/>
      <c r="B213" s="921" t="s">
        <v>1534</v>
      </c>
      <c r="C213" s="921"/>
      <c r="D213" s="921">
        <f>D209</f>
        <v>16</v>
      </c>
      <c r="E213" s="921"/>
      <c r="F213" s="921"/>
    </row>
    <row r="214" spans="1:6">
      <c r="A214" s="921"/>
      <c r="B214" s="921"/>
      <c r="C214" s="921"/>
      <c r="D214" s="921"/>
      <c r="E214" s="921"/>
      <c r="F214" s="921"/>
    </row>
    <row r="215" spans="1:6">
      <c r="A215" s="922"/>
      <c r="B215" s="922" t="s">
        <v>1535</v>
      </c>
      <c r="C215" s="921"/>
      <c r="D215" s="921"/>
      <c r="E215" s="921"/>
      <c r="F215" s="921"/>
    </row>
    <row r="216" spans="1:6" ht="28.8">
      <c r="A216" s="921" t="s">
        <v>1586</v>
      </c>
      <c r="B216" s="921" t="s">
        <v>1545</v>
      </c>
      <c r="C216" s="921" t="s">
        <v>35</v>
      </c>
      <c r="D216" s="921">
        <v>30</v>
      </c>
      <c r="E216" s="921"/>
      <c r="F216" s="921"/>
    </row>
    <row r="217" spans="1:6" ht="28.8">
      <c r="A217" s="921" t="s">
        <v>1587</v>
      </c>
      <c r="B217" s="921" t="s">
        <v>1536</v>
      </c>
      <c r="C217" s="921" t="s">
        <v>682</v>
      </c>
      <c r="D217" s="921">
        <v>15</v>
      </c>
      <c r="E217" s="921"/>
      <c r="F217" s="921"/>
    </row>
    <row r="218" spans="1:6" ht="28.8">
      <c r="A218" s="921" t="s">
        <v>1588</v>
      </c>
      <c r="B218" s="921" t="s">
        <v>1533</v>
      </c>
      <c r="C218" s="921" t="s">
        <v>35</v>
      </c>
      <c r="D218" s="921">
        <v>30</v>
      </c>
      <c r="E218" s="921"/>
      <c r="F218" s="921"/>
    </row>
    <row r="219" spans="1:6" ht="28.8">
      <c r="A219" s="921" t="s">
        <v>1589</v>
      </c>
      <c r="B219" s="921" t="s">
        <v>1537</v>
      </c>
      <c r="C219" s="921"/>
      <c r="D219" s="921"/>
      <c r="E219" s="921"/>
      <c r="F219" s="921"/>
    </row>
    <row r="220" spans="1:6">
      <c r="A220" s="921"/>
      <c r="B220" s="921"/>
      <c r="C220" s="921"/>
      <c r="D220" s="921"/>
      <c r="E220" s="921"/>
      <c r="F220" s="921"/>
    </row>
    <row r="221" spans="1:6">
      <c r="A221" s="922"/>
      <c r="B221" s="922" t="s">
        <v>1538</v>
      </c>
      <c r="C221" s="921"/>
      <c r="D221" s="921"/>
      <c r="E221" s="921"/>
      <c r="F221" s="921"/>
    </row>
    <row r="222" spans="1:6">
      <c r="A222" s="921"/>
      <c r="B222" s="921" t="s">
        <v>1539</v>
      </c>
      <c r="C222" s="921"/>
      <c r="D222" s="921"/>
      <c r="E222" s="921"/>
      <c r="F222" s="921"/>
    </row>
    <row r="223" spans="1:6" ht="100.8">
      <c r="A223" s="921" t="s">
        <v>1590</v>
      </c>
      <c r="B223" s="921" t="s">
        <v>1546</v>
      </c>
      <c r="C223" s="921" t="s">
        <v>647</v>
      </c>
      <c r="D223" s="921">
        <v>2</v>
      </c>
      <c r="E223" s="921"/>
      <c r="F223" s="921"/>
    </row>
    <row r="224" spans="1:6">
      <c r="A224" s="921"/>
      <c r="B224" s="921" t="s">
        <v>1540</v>
      </c>
      <c r="C224" s="921"/>
      <c r="D224" s="921"/>
      <c r="E224" s="921"/>
      <c r="F224" s="921"/>
    </row>
    <row r="225" spans="1:6">
      <c r="A225" s="921"/>
      <c r="B225" s="921"/>
      <c r="C225" s="921"/>
      <c r="D225" s="921"/>
      <c r="E225" s="921"/>
      <c r="F225" s="921"/>
    </row>
    <row r="226" spans="1:6" s="721" customFormat="1">
      <c r="A226" s="922"/>
      <c r="B226" s="922" t="s">
        <v>1434</v>
      </c>
      <c r="C226" s="922"/>
      <c r="D226" s="922"/>
      <c r="E226" s="922"/>
      <c r="F226" s="922"/>
    </row>
    <row r="227" spans="1:6" ht="15" customHeight="1">
      <c r="A227" s="664" t="s">
        <v>0</v>
      </c>
      <c r="B227" s="665" t="s">
        <v>1</v>
      </c>
      <c r="C227" s="664" t="s">
        <v>2</v>
      </c>
      <c r="D227" s="666" t="s">
        <v>785</v>
      </c>
      <c r="E227" s="667" t="s">
        <v>627</v>
      </c>
      <c r="F227" s="668"/>
    </row>
    <row r="228" spans="1:6" s="721" customFormat="1">
      <c r="A228" s="922"/>
      <c r="B228" s="922" t="s">
        <v>1435</v>
      </c>
      <c r="C228" s="922"/>
      <c r="D228" s="922"/>
      <c r="E228" s="922"/>
      <c r="F228" s="922"/>
    </row>
    <row r="229" spans="1:6">
      <c r="A229" s="733">
        <v>3.1</v>
      </c>
      <c r="B229" s="713" t="s">
        <v>521</v>
      </c>
      <c r="C229" s="733"/>
      <c r="D229" s="746"/>
      <c r="E229" s="723"/>
      <c r="F229" s="763"/>
    </row>
    <row r="230" spans="1:6">
      <c r="A230" s="733"/>
      <c r="B230" s="740" t="s">
        <v>577</v>
      </c>
      <c r="C230" s="733"/>
      <c r="D230" s="746"/>
      <c r="E230" s="723"/>
      <c r="F230" s="763"/>
    </row>
    <row r="231" spans="1:6" ht="273.60000000000002">
      <c r="A231" s="733"/>
      <c r="B231" s="920" t="s">
        <v>1547</v>
      </c>
      <c r="C231" s="733"/>
      <c r="D231" s="746"/>
      <c r="E231" s="723"/>
      <c r="F231" s="763"/>
    </row>
    <row r="232" spans="1:6" ht="28.8">
      <c r="A232" s="733" t="s">
        <v>1591</v>
      </c>
      <c r="B232" s="732" t="s">
        <v>526</v>
      </c>
      <c r="C232" s="733" t="s">
        <v>26</v>
      </c>
      <c r="D232" s="746">
        <v>1</v>
      </c>
      <c r="E232" s="723"/>
      <c r="F232" s="763"/>
    </row>
    <row r="233" spans="1:6">
      <c r="A233" s="922">
        <v>3.11</v>
      </c>
      <c r="B233" s="922" t="s">
        <v>1541</v>
      </c>
      <c r="C233" s="921"/>
      <c r="D233" s="921"/>
      <c r="E233" s="921"/>
      <c r="F233" s="921"/>
    </row>
    <row r="234" spans="1:6">
      <c r="A234" s="921"/>
      <c r="B234" s="921" t="s">
        <v>1542</v>
      </c>
      <c r="C234" s="921"/>
      <c r="D234" s="921"/>
      <c r="E234" s="921"/>
      <c r="F234" s="921"/>
    </row>
    <row r="235" spans="1:6" ht="43.2">
      <c r="A235" s="921" t="s">
        <v>1592</v>
      </c>
      <c r="B235" s="921" t="s">
        <v>1543</v>
      </c>
      <c r="C235" s="921" t="s">
        <v>647</v>
      </c>
      <c r="D235" s="921">
        <v>2</v>
      </c>
      <c r="E235" s="921"/>
      <c r="F235" s="921"/>
    </row>
    <row r="236" spans="1:6" ht="43.2">
      <c r="A236" s="921" t="s">
        <v>1593</v>
      </c>
      <c r="B236" s="921" t="s">
        <v>1544</v>
      </c>
      <c r="C236" s="921" t="s">
        <v>647</v>
      </c>
      <c r="D236" s="921">
        <v>2</v>
      </c>
      <c r="E236" s="921"/>
      <c r="F236" s="921"/>
    </row>
    <row r="237" spans="1:6">
      <c r="A237" s="921"/>
      <c r="B237" s="921"/>
      <c r="C237" s="921"/>
      <c r="D237" s="921"/>
      <c r="E237" s="921"/>
      <c r="F237" s="921"/>
    </row>
    <row r="238" spans="1:6">
      <c r="A238" s="921"/>
      <c r="B238" s="921"/>
      <c r="C238" s="921"/>
      <c r="D238" s="921"/>
      <c r="E238" s="921"/>
      <c r="F238" s="921"/>
    </row>
    <row r="239" spans="1:6">
      <c r="A239" s="752"/>
      <c r="B239" s="753" t="s">
        <v>1434</v>
      </c>
      <c r="C239" s="754"/>
      <c r="D239" s="755"/>
      <c r="E239" s="756"/>
      <c r="F239" s="757"/>
    </row>
    <row r="240" spans="1:6">
      <c r="A240" s="664" t="s">
        <v>0</v>
      </c>
      <c r="B240" s="665" t="s">
        <v>1</v>
      </c>
      <c r="C240" s="664" t="s">
        <v>2</v>
      </c>
      <c r="D240" s="666" t="s">
        <v>785</v>
      </c>
      <c r="E240" s="667"/>
      <c r="F240" s="668" t="s">
        <v>1168</v>
      </c>
    </row>
    <row r="241" spans="1:6" ht="15" customHeight="1">
      <c r="A241" s="733"/>
      <c r="B241" s="758" t="s">
        <v>1435</v>
      </c>
      <c r="C241" s="759"/>
      <c r="E241" s="760"/>
      <c r="F241" s="715">
        <f>D241*E241</f>
        <v>0</v>
      </c>
    </row>
    <row r="242" spans="1:6">
      <c r="A242" s="733">
        <v>3.12</v>
      </c>
      <c r="B242" s="713" t="s">
        <v>518</v>
      </c>
      <c r="C242" s="759"/>
      <c r="E242" s="760"/>
      <c r="F242" s="715">
        <f>D242*E242</f>
        <v>0</v>
      </c>
    </row>
    <row r="243" spans="1:6">
      <c r="A243" s="733"/>
      <c r="B243" s="713"/>
      <c r="C243" s="759"/>
      <c r="E243" s="723"/>
      <c r="F243" s="715">
        <f>D243*E243</f>
        <v>0</v>
      </c>
    </row>
    <row r="244" spans="1:6">
      <c r="A244" s="733"/>
      <c r="B244" s="740" t="s">
        <v>438</v>
      </c>
      <c r="C244" s="741"/>
      <c r="E244" s="723"/>
      <c r="F244" s="715">
        <f>D244*E244</f>
        <v>0</v>
      </c>
    </row>
    <row r="245" spans="1:6">
      <c r="A245" s="733"/>
      <c r="B245" s="761"/>
      <c r="C245" s="741"/>
      <c r="E245" s="723"/>
      <c r="F245" s="715">
        <f>D245*E245</f>
        <v>0</v>
      </c>
    </row>
    <row r="246" spans="1:6" ht="28.8">
      <c r="A246" s="733"/>
      <c r="B246" s="740" t="s">
        <v>439</v>
      </c>
      <c r="C246" s="746"/>
      <c r="E246" s="723"/>
      <c r="F246" s="715">
        <f>D246*E246</f>
        <v>0</v>
      </c>
    </row>
    <row r="247" spans="1:6" ht="28.8">
      <c r="A247" s="733"/>
      <c r="B247" s="740" t="s">
        <v>440</v>
      </c>
      <c r="C247" s="746"/>
      <c r="E247" s="723"/>
      <c r="F247" s="715">
        <f>D247*E247</f>
        <v>0</v>
      </c>
    </row>
    <row r="248" spans="1:6">
      <c r="A248" s="733"/>
      <c r="B248" s="740" t="s">
        <v>441</v>
      </c>
      <c r="C248" s="746"/>
      <c r="E248" s="723"/>
      <c r="F248" s="715">
        <f>D248*E248</f>
        <v>0</v>
      </c>
    </row>
    <row r="249" spans="1:6">
      <c r="A249" s="733"/>
      <c r="B249" s="762"/>
      <c r="C249" s="746"/>
      <c r="E249" s="723"/>
      <c r="F249" s="715">
        <f>D249*E249</f>
        <v>0</v>
      </c>
    </row>
    <row r="250" spans="1:6">
      <c r="A250" s="733" t="s">
        <v>1594</v>
      </c>
      <c r="B250" s="732" t="s">
        <v>595</v>
      </c>
      <c r="C250" s="746"/>
      <c r="E250" s="723"/>
      <c r="F250" s="715">
        <f>D250*E250</f>
        <v>0</v>
      </c>
    </row>
    <row r="251" spans="1:6">
      <c r="A251" s="733"/>
      <c r="B251" s="732" t="s">
        <v>596</v>
      </c>
      <c r="C251" s="746" t="s">
        <v>5</v>
      </c>
      <c r="D251" s="746">
        <v>2</v>
      </c>
      <c r="E251" s="723"/>
      <c r="F251" s="763">
        <f>D251*E251</f>
        <v>0</v>
      </c>
    </row>
    <row r="252" spans="1:6">
      <c r="A252" s="733"/>
      <c r="B252" s="732"/>
      <c r="C252" s="746"/>
      <c r="D252" s="746"/>
      <c r="E252" s="723"/>
      <c r="F252" s="763"/>
    </row>
    <row r="253" spans="1:6" ht="28.8">
      <c r="A253" s="733" t="s">
        <v>1595</v>
      </c>
      <c r="B253" s="732" t="s">
        <v>1169</v>
      </c>
      <c r="C253" s="746" t="s">
        <v>5</v>
      </c>
      <c r="D253" s="746">
        <v>8</v>
      </c>
      <c r="E253" s="723"/>
      <c r="F253" s="763">
        <f>D253*E253</f>
        <v>0</v>
      </c>
    </row>
    <row r="254" spans="1:6">
      <c r="A254" s="733"/>
      <c r="B254" s="762"/>
      <c r="C254" s="746"/>
      <c r="D254" s="746"/>
      <c r="E254" s="723"/>
      <c r="F254" s="763"/>
    </row>
    <row r="255" spans="1:6">
      <c r="A255" s="733" t="s">
        <v>1596</v>
      </c>
      <c r="B255" s="732" t="s">
        <v>442</v>
      </c>
      <c r="C255" s="746" t="s">
        <v>5</v>
      </c>
      <c r="D255" s="746">
        <v>4</v>
      </c>
      <c r="E255" s="723"/>
      <c r="F255" s="763">
        <f>D255*E255</f>
        <v>0</v>
      </c>
    </row>
    <row r="256" spans="1:6">
      <c r="A256" s="733"/>
      <c r="B256" s="762"/>
      <c r="C256" s="746"/>
      <c r="D256" s="746"/>
      <c r="E256" s="723"/>
      <c r="F256" s="763"/>
    </row>
    <row r="257" spans="1:6">
      <c r="A257" s="733"/>
      <c r="B257" s="740" t="s">
        <v>443</v>
      </c>
      <c r="C257" s="746"/>
      <c r="D257" s="746"/>
      <c r="E257" s="723"/>
      <c r="F257" s="763"/>
    </row>
    <row r="258" spans="1:6">
      <c r="A258" s="733"/>
      <c r="B258" s="761"/>
      <c r="C258" s="746"/>
      <c r="D258" s="746"/>
      <c r="E258" s="723"/>
      <c r="F258" s="763"/>
    </row>
    <row r="259" spans="1:6">
      <c r="A259" s="733" t="s">
        <v>1597</v>
      </c>
      <c r="B259" s="732" t="s">
        <v>519</v>
      </c>
      <c r="C259" s="746" t="s">
        <v>13</v>
      </c>
      <c r="D259" s="746">
        <v>2</v>
      </c>
      <c r="E259" s="723"/>
      <c r="F259" s="763">
        <f>D259*E259</f>
        <v>0</v>
      </c>
    </row>
    <row r="260" spans="1:6">
      <c r="A260" s="733"/>
      <c r="B260" s="732"/>
      <c r="C260" s="746"/>
      <c r="D260" s="746"/>
      <c r="E260" s="723"/>
      <c r="F260" s="763"/>
    </row>
    <row r="261" spans="1:6">
      <c r="A261" s="733" t="s">
        <v>1598</v>
      </c>
      <c r="B261" s="732" t="s">
        <v>520</v>
      </c>
      <c r="C261" s="746" t="s">
        <v>13</v>
      </c>
      <c r="D261" s="746">
        <v>2</v>
      </c>
      <c r="E261" s="723"/>
      <c r="F261" s="763">
        <f>D261*E261</f>
        <v>0</v>
      </c>
    </row>
    <row r="262" spans="1:6">
      <c r="A262" s="733"/>
      <c r="B262" s="761"/>
      <c r="C262" s="741"/>
      <c r="E262" s="723"/>
      <c r="F262" s="715">
        <f>D262*E262</f>
        <v>0</v>
      </c>
    </row>
    <row r="263" spans="1:6">
      <c r="A263" s="733"/>
      <c r="B263" s="740" t="s">
        <v>444</v>
      </c>
      <c r="C263" s="741"/>
      <c r="E263" s="723"/>
      <c r="F263" s="715">
        <f>D263*E263</f>
        <v>0</v>
      </c>
    </row>
    <row r="264" spans="1:6">
      <c r="A264" s="733"/>
      <c r="B264" s="762"/>
      <c r="C264" s="741"/>
      <c r="E264" s="723"/>
      <c r="F264" s="715">
        <f>D264*E264</f>
        <v>0</v>
      </c>
    </row>
    <row r="265" spans="1:6" ht="115.2">
      <c r="A265" s="733"/>
      <c r="B265" s="732" t="s">
        <v>1548</v>
      </c>
      <c r="C265" s="746"/>
      <c r="E265" s="723"/>
      <c r="F265" s="715">
        <f>D265*E265</f>
        <v>0</v>
      </c>
    </row>
    <row r="266" spans="1:6">
      <c r="A266" s="733"/>
      <c r="B266" s="732" t="s">
        <v>451</v>
      </c>
      <c r="C266" s="746"/>
      <c r="E266" s="723"/>
      <c r="F266" s="715">
        <f>D266*E266</f>
        <v>0</v>
      </c>
    </row>
    <row r="267" spans="1:6">
      <c r="A267" s="733"/>
      <c r="B267" s="761"/>
      <c r="C267" s="746"/>
      <c r="D267" s="746"/>
      <c r="E267" s="723"/>
      <c r="F267" s="763"/>
    </row>
    <row r="268" spans="1:6">
      <c r="A268" s="733" t="s">
        <v>1599</v>
      </c>
      <c r="B268" s="732" t="s">
        <v>452</v>
      </c>
      <c r="C268" s="746" t="s">
        <v>13</v>
      </c>
      <c r="D268" s="746">
        <v>6</v>
      </c>
      <c r="E268" s="723"/>
      <c r="F268" s="763">
        <f>D268*E268</f>
        <v>0</v>
      </c>
    </row>
    <row r="269" spans="1:6">
      <c r="A269" s="733"/>
      <c r="B269" s="762"/>
      <c r="C269" s="741"/>
      <c r="D269" s="746"/>
      <c r="E269" s="723"/>
      <c r="F269" s="763"/>
    </row>
    <row r="270" spans="1:6" s="721" customFormat="1">
      <c r="A270" s="716"/>
      <c r="B270" s="764" t="s">
        <v>1177</v>
      </c>
      <c r="C270" s="717"/>
      <c r="D270" s="765"/>
      <c r="E270" s="719"/>
      <c r="F270" s="745">
        <f>SUM(F241:F269)</f>
        <v>0</v>
      </c>
    </row>
    <row r="271" spans="1:6" s="721" customFormat="1">
      <c r="A271" s="766"/>
      <c r="B271" s="767"/>
      <c r="C271" s="754"/>
      <c r="D271" s="768"/>
      <c r="E271" s="769"/>
      <c r="F271" s="757"/>
    </row>
    <row r="272" spans="1:6" s="721" customFormat="1">
      <c r="A272" s="766"/>
      <c r="B272" s="767"/>
      <c r="C272" s="754"/>
      <c r="D272" s="768"/>
      <c r="E272" s="769"/>
      <c r="F272" s="757"/>
    </row>
    <row r="273" spans="1:6" s="721" customFormat="1">
      <c r="A273" s="766"/>
      <c r="B273" s="767"/>
      <c r="C273" s="754"/>
      <c r="D273" s="768"/>
      <c r="E273" s="769"/>
      <c r="F273" s="757"/>
    </row>
    <row r="274" spans="1:6">
      <c r="A274" s="664" t="s">
        <v>0</v>
      </c>
      <c r="B274" s="665" t="s">
        <v>1</v>
      </c>
      <c r="C274" s="664" t="s">
        <v>2</v>
      </c>
      <c r="D274" s="666" t="s">
        <v>785</v>
      </c>
      <c r="E274" s="667"/>
      <c r="F274" s="668" t="s">
        <v>1168</v>
      </c>
    </row>
    <row r="275" spans="1:6" s="721" customFormat="1">
      <c r="A275" s="716"/>
      <c r="B275" s="764" t="s">
        <v>1106</v>
      </c>
      <c r="C275" s="717"/>
      <c r="D275" s="765"/>
      <c r="E275" s="719"/>
      <c r="F275" s="745">
        <f>F270</f>
        <v>0</v>
      </c>
    </row>
    <row r="276" spans="1:6">
      <c r="A276" s="733"/>
      <c r="B276" s="740" t="s">
        <v>453</v>
      </c>
      <c r="C276" s="741"/>
      <c r="D276" s="746"/>
      <c r="E276" s="723"/>
      <c r="F276" s="763"/>
    </row>
    <row r="277" spans="1:6">
      <c r="A277" s="733"/>
      <c r="B277" s="762"/>
      <c r="C277" s="741"/>
      <c r="D277" s="746"/>
      <c r="E277" s="723"/>
      <c r="F277" s="763"/>
    </row>
    <row r="278" spans="1:6" ht="86.4">
      <c r="A278" s="733"/>
      <c r="B278" s="740" t="s">
        <v>988</v>
      </c>
      <c r="C278" s="746"/>
      <c r="D278" s="746"/>
      <c r="E278" s="723"/>
      <c r="F278" s="763"/>
    </row>
    <row r="279" spans="1:6">
      <c r="A279" s="733"/>
      <c r="B279" s="740"/>
      <c r="C279" s="746"/>
      <c r="D279" s="746"/>
      <c r="E279" s="723"/>
      <c r="F279" s="763"/>
    </row>
    <row r="280" spans="1:6" ht="57.6">
      <c r="A280" s="733" t="s">
        <v>1600</v>
      </c>
      <c r="B280" s="732" t="s">
        <v>1292</v>
      </c>
      <c r="C280" s="746" t="s">
        <v>4</v>
      </c>
      <c r="D280" s="746">
        <v>55</v>
      </c>
      <c r="E280" s="723"/>
      <c r="F280" s="763"/>
    </row>
    <row r="281" spans="1:6">
      <c r="A281" s="733"/>
      <c r="B281" s="762"/>
      <c r="C281" s="746"/>
      <c r="D281" s="746"/>
      <c r="E281" s="723"/>
      <c r="F281" s="763"/>
    </row>
    <row r="282" spans="1:6" ht="28.8">
      <c r="B282" s="732" t="s">
        <v>463</v>
      </c>
      <c r="C282" s="746"/>
      <c r="D282" s="746"/>
      <c r="E282" s="723"/>
      <c r="F282" s="763"/>
    </row>
    <row r="283" spans="1:6" ht="28.8">
      <c r="A283" s="733"/>
      <c r="B283" s="732" t="s">
        <v>464</v>
      </c>
      <c r="C283" s="746"/>
      <c r="D283" s="746"/>
      <c r="E283" s="723"/>
      <c r="F283" s="763"/>
    </row>
    <row r="284" spans="1:6">
      <c r="A284" s="733" t="s">
        <v>1601</v>
      </c>
      <c r="B284" s="732" t="s">
        <v>597</v>
      </c>
      <c r="C284" s="746" t="s">
        <v>5</v>
      </c>
      <c r="D284" s="746">
        <v>1</v>
      </c>
      <c r="E284" s="723"/>
      <c r="F284" s="763">
        <f>D284*E284</f>
        <v>0</v>
      </c>
    </row>
    <row r="285" spans="1:6">
      <c r="A285" s="733"/>
      <c r="B285" s="732"/>
      <c r="C285" s="746"/>
      <c r="D285" s="746"/>
      <c r="E285" s="723"/>
      <c r="F285" s="763"/>
    </row>
    <row r="286" spans="1:6" ht="28.8">
      <c r="A286" s="733"/>
      <c r="B286" s="732" t="s">
        <v>616</v>
      </c>
      <c r="C286" s="746"/>
      <c r="D286" s="746"/>
      <c r="E286" s="723"/>
      <c r="F286" s="763"/>
    </row>
    <row r="287" spans="1:6">
      <c r="A287" s="733" t="s">
        <v>1602</v>
      </c>
      <c r="B287" s="732" t="s">
        <v>617</v>
      </c>
      <c r="C287" s="746" t="s">
        <v>26</v>
      </c>
      <c r="D287" s="746">
        <v>1</v>
      </c>
      <c r="E287" s="723"/>
      <c r="F287" s="763">
        <f>D287*E287</f>
        <v>0</v>
      </c>
    </row>
    <row r="288" spans="1:6">
      <c r="A288" s="733"/>
      <c r="B288" s="762"/>
      <c r="C288" s="746"/>
      <c r="D288" s="746"/>
      <c r="E288" s="723"/>
      <c r="F288" s="763"/>
    </row>
    <row r="289" spans="1:6">
      <c r="A289" s="733"/>
      <c r="B289" s="770" t="s">
        <v>607</v>
      </c>
      <c r="C289" s="746"/>
      <c r="D289" s="746"/>
      <c r="E289" s="723"/>
      <c r="F289" s="763"/>
    </row>
    <row r="290" spans="1:6">
      <c r="A290" s="733"/>
      <c r="B290" s="762"/>
      <c r="C290" s="746"/>
      <c r="D290" s="746"/>
      <c r="E290" s="723"/>
      <c r="F290" s="763"/>
    </row>
    <row r="291" spans="1:6" ht="28.8">
      <c r="A291" s="733"/>
      <c r="B291" s="740" t="s">
        <v>605</v>
      </c>
      <c r="C291" s="746"/>
      <c r="D291" s="746"/>
      <c r="E291" s="723"/>
      <c r="F291" s="763"/>
    </row>
    <row r="292" spans="1:6" ht="28.8">
      <c r="A292" s="733"/>
      <c r="B292" s="740" t="s">
        <v>606</v>
      </c>
      <c r="C292" s="746"/>
      <c r="D292" s="746"/>
      <c r="E292" s="723"/>
      <c r="F292" s="763"/>
    </row>
    <row r="293" spans="1:6">
      <c r="A293" s="733"/>
      <c r="B293" s="762"/>
      <c r="C293" s="746"/>
      <c r="D293" s="746"/>
      <c r="E293" s="723"/>
      <c r="F293" s="763"/>
    </row>
    <row r="294" spans="1:6" ht="28.8">
      <c r="A294" s="733"/>
      <c r="B294" s="732" t="s">
        <v>614</v>
      </c>
      <c r="C294" s="746"/>
      <c r="D294" s="746"/>
      <c r="E294" s="723"/>
      <c r="F294" s="763"/>
    </row>
    <row r="295" spans="1:6" ht="28.8">
      <c r="A295" s="733"/>
      <c r="B295" s="732" t="s">
        <v>608</v>
      </c>
      <c r="C295" s="746"/>
      <c r="D295" s="746"/>
      <c r="E295" s="723"/>
      <c r="F295" s="763"/>
    </row>
    <row r="296" spans="1:6" ht="28.8">
      <c r="A296" s="733"/>
      <c r="B296" s="732" t="s">
        <v>609</v>
      </c>
      <c r="C296" s="746"/>
      <c r="D296" s="746"/>
      <c r="E296" s="723"/>
      <c r="F296" s="763"/>
    </row>
    <row r="297" spans="1:6" ht="28.8">
      <c r="A297" s="733"/>
      <c r="B297" s="732" t="s">
        <v>610</v>
      </c>
      <c r="C297" s="746"/>
      <c r="D297" s="746"/>
      <c r="E297" s="723"/>
      <c r="F297" s="763"/>
    </row>
    <row r="298" spans="1:6" ht="28.8">
      <c r="A298" s="733"/>
      <c r="B298" s="732" t="s">
        <v>611</v>
      </c>
      <c r="C298" s="746"/>
      <c r="D298" s="746"/>
      <c r="E298" s="723"/>
      <c r="F298" s="763"/>
    </row>
    <row r="299" spans="1:6" ht="28.8">
      <c r="A299" s="733"/>
      <c r="B299" s="732" t="s">
        <v>612</v>
      </c>
      <c r="C299" s="746"/>
      <c r="D299" s="746"/>
      <c r="E299" s="723"/>
      <c r="F299" s="763"/>
    </row>
    <row r="300" spans="1:6">
      <c r="A300" s="733" t="s">
        <v>1603</v>
      </c>
      <c r="B300" s="732" t="s">
        <v>613</v>
      </c>
      <c r="C300" s="746" t="s">
        <v>5</v>
      </c>
      <c r="D300" s="746">
        <v>1</v>
      </c>
      <c r="E300" s="723"/>
      <c r="F300" s="763">
        <f>D300*E300</f>
        <v>0</v>
      </c>
    </row>
    <row r="301" spans="1:6">
      <c r="A301" s="733"/>
      <c r="B301" s="742"/>
      <c r="C301" s="717"/>
      <c r="D301" s="746"/>
      <c r="E301" s="723"/>
      <c r="F301" s="745">
        <f>SUM(F275:F300)</f>
        <v>0</v>
      </c>
    </row>
    <row r="302" spans="1:6">
      <c r="A302" s="733"/>
      <c r="B302" s="742"/>
      <c r="C302" s="717"/>
      <c r="D302" s="746"/>
      <c r="E302" s="723"/>
      <c r="F302" s="745"/>
    </row>
    <row r="303" spans="1:6">
      <c r="A303" s="733"/>
      <c r="B303" s="742" t="s">
        <v>1442</v>
      </c>
      <c r="C303" s="717"/>
      <c r="D303" s="746"/>
      <c r="E303" s="723"/>
      <c r="F303" s="745"/>
    </row>
    <row r="304" spans="1:6">
      <c r="A304" s="733"/>
      <c r="B304" s="742"/>
      <c r="C304" s="717"/>
      <c r="D304" s="746"/>
      <c r="E304" s="723"/>
      <c r="F304" s="745"/>
    </row>
    <row r="375" spans="1:5">
      <c r="A375" s="733"/>
      <c r="B375" s="742"/>
      <c r="C375" s="746"/>
      <c r="E375" s="723"/>
    </row>
  </sheetData>
  <pageMargins left="0.7" right="0.7" top="0.75" bottom="0.75" header="0.3" footer="0.3"/>
  <pageSetup paperSize="9" scale="95" orientation="portrait" horizontalDpi="1200" verticalDpi="1200" r:id="rId1"/>
  <rowBreaks count="8" manualBreakCount="8">
    <brk id="41" max="5" man="1"/>
    <brk id="79" max="5" man="1"/>
    <brk id="126" max="5" man="1"/>
    <brk id="157" max="5" man="1"/>
    <brk id="196" max="5" man="1"/>
    <brk id="226" max="5" man="1"/>
    <brk id="239" max="5" man="1"/>
    <brk id="273"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opLeftCell="A19" zoomScale="96" zoomScaleNormal="145" workbookViewId="0">
      <selection activeCell="A35" sqref="A35:XFD43"/>
    </sheetView>
  </sheetViews>
  <sheetFormatPr defaultRowHeight="14.4"/>
  <cols>
    <col min="1" max="1" width="9.33203125" customWidth="1"/>
    <col min="2" max="2" width="43.44140625" customWidth="1"/>
    <col min="5" max="5" width="6.109375" bestFit="1" customWidth="1"/>
    <col min="6" max="6" width="10.6640625" bestFit="1" customWidth="1"/>
    <col min="8" max="8" width="40.33203125" customWidth="1"/>
  </cols>
  <sheetData>
    <row r="1" spans="1:6" s="61" customFormat="1" ht="15" thickBot="1">
      <c r="A1" s="58" t="s">
        <v>36</v>
      </c>
      <c r="B1" s="59" t="s">
        <v>629</v>
      </c>
      <c r="C1" s="58" t="s">
        <v>36</v>
      </c>
      <c r="D1" s="58" t="s">
        <v>36</v>
      </c>
      <c r="E1" s="58" t="s">
        <v>630</v>
      </c>
      <c r="F1" s="58" t="s">
        <v>631</v>
      </c>
    </row>
    <row r="2" spans="1:6" s="61" customFormat="1" ht="15" thickBot="1">
      <c r="A2" s="58" t="s">
        <v>36</v>
      </c>
      <c r="B2" s="58" t="s">
        <v>632</v>
      </c>
      <c r="C2" s="58" t="s">
        <v>36</v>
      </c>
      <c r="D2" s="58" t="s">
        <v>36</v>
      </c>
      <c r="E2" s="58" t="s">
        <v>630</v>
      </c>
      <c r="F2" s="58" t="s">
        <v>631</v>
      </c>
    </row>
    <row r="3" spans="1:6" s="61" customFormat="1" ht="15" thickBot="1">
      <c r="A3" s="58" t="s">
        <v>36</v>
      </c>
      <c r="B3" s="58" t="s">
        <v>633</v>
      </c>
      <c r="C3" s="58" t="s">
        <v>36</v>
      </c>
      <c r="D3" s="58" t="s">
        <v>36</v>
      </c>
      <c r="E3" s="58" t="s">
        <v>630</v>
      </c>
      <c r="F3" s="58" t="s">
        <v>631</v>
      </c>
    </row>
    <row r="4" spans="1:6" s="61" customFormat="1" ht="29.4" thickBot="1">
      <c r="A4" s="120">
        <v>4.5</v>
      </c>
      <c r="B4" s="58" t="s">
        <v>634</v>
      </c>
      <c r="C4" s="58" t="s">
        <v>35</v>
      </c>
      <c r="D4" s="58">
        <f>120*2+894</f>
        <v>1134</v>
      </c>
      <c r="E4" s="58">
        <v>2.5</v>
      </c>
      <c r="F4" s="121">
        <f>E4*D4</f>
        <v>2835</v>
      </c>
    </row>
    <row r="5" spans="1:6" s="61" customFormat="1" ht="15" thickBot="1">
      <c r="A5" s="58">
        <v>4.51</v>
      </c>
      <c r="B5" s="58" t="s">
        <v>635</v>
      </c>
      <c r="C5" s="58" t="s">
        <v>52</v>
      </c>
      <c r="D5" s="58">
        <f>44+90</f>
        <v>134</v>
      </c>
      <c r="E5" s="58">
        <v>0.5</v>
      </c>
      <c r="F5" s="121">
        <f t="shared" ref="F5:F34" si="0">E5*D5</f>
        <v>67</v>
      </c>
    </row>
    <row r="6" spans="1:6" s="61" customFormat="1" ht="15" thickBot="1">
      <c r="A6" s="58" t="s">
        <v>36</v>
      </c>
      <c r="B6" s="59" t="s">
        <v>636</v>
      </c>
      <c r="C6" s="58" t="s">
        <v>36</v>
      </c>
      <c r="D6" s="58" t="s">
        <v>36</v>
      </c>
      <c r="E6" s="58" t="s">
        <v>630</v>
      </c>
      <c r="F6" s="121"/>
    </row>
    <row r="7" spans="1:6" s="61" customFormat="1" ht="15" thickBot="1">
      <c r="A7" s="58" t="s">
        <v>36</v>
      </c>
      <c r="B7" s="58" t="s">
        <v>637</v>
      </c>
      <c r="C7" s="58" t="s">
        <v>36</v>
      </c>
      <c r="D7" s="58"/>
      <c r="E7" s="58"/>
      <c r="F7" s="121"/>
    </row>
    <row r="8" spans="1:6" s="61" customFormat="1" ht="15" thickBot="1">
      <c r="A8" s="58" t="s">
        <v>36</v>
      </c>
      <c r="B8" s="58" t="s">
        <v>638</v>
      </c>
      <c r="C8" s="58" t="s">
        <v>36</v>
      </c>
      <c r="D8" s="58"/>
      <c r="E8" s="58"/>
      <c r="F8" s="121"/>
    </row>
    <row r="9" spans="1:6" s="61" customFormat="1" ht="15" thickBot="1">
      <c r="A9" s="58">
        <v>4.5199999999999996</v>
      </c>
      <c r="B9" s="58" t="s">
        <v>791</v>
      </c>
      <c r="C9" s="58" t="s">
        <v>52</v>
      </c>
      <c r="D9" s="58">
        <f>9.935*2*31+320</f>
        <v>935.97</v>
      </c>
      <c r="E9" s="58">
        <v>2.5</v>
      </c>
      <c r="F9" s="121">
        <f t="shared" ref="F9:F10" si="1">E9*D9</f>
        <v>2339.9250000000002</v>
      </c>
    </row>
    <row r="10" spans="1:6" s="61" customFormat="1" ht="15" thickBot="1">
      <c r="A10" s="58">
        <v>4.53</v>
      </c>
      <c r="B10" s="58" t="s">
        <v>792</v>
      </c>
      <c r="C10" s="58" t="s">
        <v>52</v>
      </c>
      <c r="D10" s="58">
        <f>D9</f>
        <v>935.97</v>
      </c>
      <c r="E10" s="58">
        <v>2.5</v>
      </c>
      <c r="F10" s="121">
        <f t="shared" si="1"/>
        <v>2339.9250000000002</v>
      </c>
    </row>
    <row r="11" spans="1:6" s="61" customFormat="1" ht="15" thickBot="1">
      <c r="A11" s="58">
        <v>4.54</v>
      </c>
      <c r="B11" s="58" t="s">
        <v>789</v>
      </c>
      <c r="C11" s="58" t="s">
        <v>52</v>
      </c>
      <c r="D11" s="58">
        <f>421+1443</f>
        <v>1864</v>
      </c>
      <c r="E11" s="58">
        <v>1.5</v>
      </c>
      <c r="F11" s="121">
        <f t="shared" si="0"/>
        <v>2796</v>
      </c>
    </row>
    <row r="12" spans="1:6" s="61" customFormat="1" ht="15" thickBot="1">
      <c r="A12" s="58">
        <v>4.55</v>
      </c>
      <c r="B12" s="58" t="s">
        <v>640</v>
      </c>
      <c r="C12" s="58" t="s">
        <v>52</v>
      </c>
      <c r="D12" s="58">
        <v>1580</v>
      </c>
      <c r="E12" s="58">
        <v>1.5</v>
      </c>
      <c r="F12" s="121">
        <f t="shared" si="0"/>
        <v>2370</v>
      </c>
    </row>
    <row r="13" spans="1:6" s="61" customFormat="1" ht="15" thickBot="1">
      <c r="A13" s="58">
        <v>4.5599999999999996</v>
      </c>
      <c r="B13" s="58" t="s">
        <v>790</v>
      </c>
      <c r="C13" s="58" t="s">
        <v>52</v>
      </c>
      <c r="D13" s="58">
        <f>61+155</f>
        <v>216</v>
      </c>
      <c r="E13" s="58">
        <v>1.5</v>
      </c>
      <c r="F13" s="121">
        <f t="shared" si="0"/>
        <v>324</v>
      </c>
    </row>
    <row r="14" spans="1:6" s="61" customFormat="1" ht="15" thickBot="1">
      <c r="A14" s="58">
        <v>4.57</v>
      </c>
      <c r="B14" s="58" t="s">
        <v>642</v>
      </c>
      <c r="C14" s="58" t="s">
        <v>52</v>
      </c>
      <c r="D14" s="58">
        <f>76+126</f>
        <v>202</v>
      </c>
      <c r="E14" s="58">
        <v>1.5</v>
      </c>
      <c r="F14" s="121">
        <f t="shared" si="0"/>
        <v>303</v>
      </c>
    </row>
    <row r="15" spans="1:6" s="61" customFormat="1" ht="15" thickBot="1">
      <c r="A15" s="58">
        <v>4.58</v>
      </c>
      <c r="B15" s="58" t="s">
        <v>643</v>
      </c>
      <c r="C15" s="58" t="s">
        <v>52</v>
      </c>
      <c r="D15" s="58">
        <f>D14</f>
        <v>202</v>
      </c>
      <c r="E15" s="58">
        <v>1.2</v>
      </c>
      <c r="F15" s="121">
        <f t="shared" si="0"/>
        <v>242.39999999999998</v>
      </c>
    </row>
    <row r="16" spans="1:6" s="61" customFormat="1" ht="15" thickBot="1">
      <c r="A16" s="58">
        <v>4.59</v>
      </c>
      <c r="B16" s="58" t="s">
        <v>644</v>
      </c>
      <c r="C16" s="58" t="s">
        <v>52</v>
      </c>
      <c r="D16" s="58">
        <f>D5</f>
        <v>134</v>
      </c>
      <c r="E16" s="58">
        <v>1.5</v>
      </c>
      <c r="F16" s="121">
        <f t="shared" si="0"/>
        <v>201</v>
      </c>
    </row>
    <row r="17" spans="1:6" s="61" customFormat="1" ht="15" thickBot="1">
      <c r="A17" s="58">
        <v>4.5999999999999996</v>
      </c>
      <c r="B17" s="58" t="s">
        <v>645</v>
      </c>
      <c r="C17" s="58" t="s">
        <v>36</v>
      </c>
      <c r="D17" s="58" t="s">
        <v>36</v>
      </c>
      <c r="E17" s="58" t="s">
        <v>630</v>
      </c>
      <c r="F17" s="121"/>
    </row>
    <row r="18" spans="1:6" s="61" customFormat="1" ht="29.4" thickBot="1">
      <c r="A18" s="58">
        <v>4.6100000000000101</v>
      </c>
      <c r="B18" s="58" t="s">
        <v>646</v>
      </c>
      <c r="C18" s="58" t="s">
        <v>647</v>
      </c>
      <c r="D18" s="58">
        <v>200</v>
      </c>
      <c r="E18" s="58">
        <v>15</v>
      </c>
      <c r="F18" s="121">
        <f t="shared" si="0"/>
        <v>3000</v>
      </c>
    </row>
    <row r="19" spans="1:6" s="61" customFormat="1" ht="15" thickBot="1">
      <c r="A19" s="58">
        <v>4.6200000000000099</v>
      </c>
      <c r="B19" s="59" t="s">
        <v>648</v>
      </c>
      <c r="C19" s="58" t="s">
        <v>36</v>
      </c>
      <c r="D19" s="58" t="s">
        <v>36</v>
      </c>
      <c r="E19" s="58" t="s">
        <v>630</v>
      </c>
      <c r="F19" s="121"/>
    </row>
    <row r="20" spans="1:6" s="61" customFormat="1" ht="15" thickBot="1">
      <c r="A20" s="58">
        <v>4.6300000000000097</v>
      </c>
      <c r="B20" s="58" t="s">
        <v>649</v>
      </c>
      <c r="C20" s="58" t="s">
        <v>36</v>
      </c>
      <c r="D20" s="58" t="s">
        <v>36</v>
      </c>
      <c r="E20" s="58" t="s">
        <v>630</v>
      </c>
      <c r="F20" s="121"/>
    </row>
    <row r="21" spans="1:6" s="61" customFormat="1" ht="15" thickBot="1">
      <c r="A21" s="58">
        <v>4.6400000000000103</v>
      </c>
      <c r="B21" s="58" t="s">
        <v>650</v>
      </c>
      <c r="C21" s="58" t="s">
        <v>35</v>
      </c>
      <c r="D21" s="58">
        <f>36+76</f>
        <v>112</v>
      </c>
      <c r="E21" s="58">
        <v>6</v>
      </c>
      <c r="F21" s="121">
        <f t="shared" si="0"/>
        <v>672</v>
      </c>
    </row>
    <row r="22" spans="1:6" s="61" customFormat="1" ht="15" thickBot="1">
      <c r="A22" s="58">
        <v>4.6500000000000101</v>
      </c>
      <c r="B22" s="62" t="s">
        <v>651</v>
      </c>
      <c r="C22" s="62" t="s">
        <v>52</v>
      </c>
      <c r="D22" s="62">
        <f>60+135</f>
        <v>195</v>
      </c>
      <c r="E22" s="62">
        <v>5</v>
      </c>
      <c r="F22" s="122">
        <f t="shared" si="0"/>
        <v>975</v>
      </c>
    </row>
    <row r="23" spans="1:6" s="61" customFormat="1" ht="15" thickBot="1">
      <c r="A23" s="58">
        <v>4.6600000000000099</v>
      </c>
      <c r="B23" s="58" t="s">
        <v>652</v>
      </c>
      <c r="C23" s="58" t="s">
        <v>36</v>
      </c>
      <c r="D23" s="58" t="s">
        <v>36</v>
      </c>
      <c r="E23" s="58" t="s">
        <v>630</v>
      </c>
      <c r="F23" s="121"/>
    </row>
    <row r="24" spans="1:6" s="61" customFormat="1" ht="29.4" thickBot="1">
      <c r="A24" s="58">
        <v>4.6700000000000097</v>
      </c>
      <c r="B24" s="58" t="s">
        <v>653</v>
      </c>
      <c r="C24" s="58" t="s">
        <v>35</v>
      </c>
      <c r="D24" s="58">
        <f>D21</f>
        <v>112</v>
      </c>
      <c r="E24" s="58">
        <v>5</v>
      </c>
      <c r="F24" s="121">
        <f t="shared" si="0"/>
        <v>560</v>
      </c>
    </row>
    <row r="25" spans="1:6" s="61" customFormat="1" ht="29.4" thickBot="1">
      <c r="A25" s="58">
        <v>4.6800000000000104</v>
      </c>
      <c r="B25" s="62" t="s">
        <v>654</v>
      </c>
      <c r="C25" s="62" t="s">
        <v>52</v>
      </c>
      <c r="D25" s="62">
        <f>D24</f>
        <v>112</v>
      </c>
      <c r="E25" s="62">
        <v>5</v>
      </c>
      <c r="F25" s="122">
        <f t="shared" si="0"/>
        <v>560</v>
      </c>
    </row>
    <row r="26" spans="1:6" s="61" customFormat="1" ht="15" thickBot="1">
      <c r="A26" s="58">
        <v>4.6900000000000102</v>
      </c>
      <c r="B26" s="59" t="s">
        <v>655</v>
      </c>
      <c r="C26" s="58" t="s">
        <v>36</v>
      </c>
      <c r="D26" s="58" t="s">
        <v>36</v>
      </c>
      <c r="E26" s="58" t="s">
        <v>630</v>
      </c>
      <c r="F26" s="121"/>
    </row>
    <row r="27" spans="1:6" s="61" customFormat="1" ht="43.8" thickBot="1">
      <c r="A27" s="58">
        <v>4.7000000000000099</v>
      </c>
      <c r="B27" s="62" t="s">
        <v>656</v>
      </c>
      <c r="C27" s="62" t="s">
        <v>52</v>
      </c>
      <c r="D27" s="62">
        <f>D22</f>
        <v>195</v>
      </c>
      <c r="E27" s="62">
        <v>6</v>
      </c>
      <c r="F27" s="122">
        <f t="shared" si="0"/>
        <v>1170</v>
      </c>
    </row>
    <row r="28" spans="1:6" s="61" customFormat="1" ht="15" thickBot="1">
      <c r="A28" s="58">
        <v>4.7100000000000097</v>
      </c>
      <c r="B28" s="59" t="s">
        <v>657</v>
      </c>
      <c r="C28" s="58" t="s">
        <v>36</v>
      </c>
      <c r="D28" s="58" t="s">
        <v>36</v>
      </c>
      <c r="E28" s="58" t="s">
        <v>630</v>
      </c>
      <c r="F28" s="121"/>
    </row>
    <row r="29" spans="1:6" s="61" customFormat="1" ht="29.4" thickBot="1">
      <c r="A29" s="58">
        <v>4.7200000000000104</v>
      </c>
      <c r="B29" s="58" t="s">
        <v>658</v>
      </c>
      <c r="C29" s="58" t="s">
        <v>52</v>
      </c>
      <c r="D29" s="58">
        <v>68</v>
      </c>
      <c r="E29" s="58">
        <v>2.5</v>
      </c>
      <c r="F29" s="121">
        <f t="shared" si="0"/>
        <v>170</v>
      </c>
    </row>
    <row r="30" spans="1:6" s="61" customFormat="1" ht="15" thickBot="1">
      <c r="A30" s="58">
        <v>4.7300000000000102</v>
      </c>
      <c r="B30" s="58" t="s">
        <v>659</v>
      </c>
      <c r="C30" s="58" t="s">
        <v>647</v>
      </c>
      <c r="D30" s="58">
        <f>12+18</f>
        <v>30</v>
      </c>
      <c r="E30" s="58">
        <v>5</v>
      </c>
      <c r="F30" s="121">
        <f t="shared" si="0"/>
        <v>150</v>
      </c>
    </row>
    <row r="31" spans="1:6" s="61" customFormat="1" ht="15" thickBot="1">
      <c r="A31" s="58">
        <v>4.74000000000001</v>
      </c>
      <c r="B31" s="58" t="s">
        <v>660</v>
      </c>
      <c r="C31" s="58" t="s">
        <v>647</v>
      </c>
      <c r="D31" s="58">
        <f>D30</f>
        <v>30</v>
      </c>
      <c r="E31" s="58">
        <v>5</v>
      </c>
      <c r="F31" s="121">
        <f t="shared" si="0"/>
        <v>150</v>
      </c>
    </row>
    <row r="32" spans="1:6" s="61" customFormat="1" ht="29.4" thickBot="1">
      <c r="A32" s="58">
        <v>4.7500000000000204</v>
      </c>
      <c r="B32" s="58" t="s">
        <v>661</v>
      </c>
      <c r="C32" s="58" t="s">
        <v>36</v>
      </c>
      <c r="D32" s="58" t="s">
        <v>36</v>
      </c>
      <c r="E32" s="58" t="s">
        <v>630</v>
      </c>
      <c r="F32" s="121"/>
    </row>
    <row r="33" spans="1:6" s="61" customFormat="1" ht="15" thickBot="1">
      <c r="A33" s="58">
        <v>4.7600000000000202</v>
      </c>
      <c r="B33" s="62" t="s">
        <v>662</v>
      </c>
      <c r="C33" s="62" t="s">
        <v>35</v>
      </c>
      <c r="D33" s="62">
        <f>D22</f>
        <v>195</v>
      </c>
      <c r="E33" s="62">
        <v>5</v>
      </c>
      <c r="F33" s="122">
        <f t="shared" si="0"/>
        <v>975</v>
      </c>
    </row>
    <row r="34" spans="1:6" s="61" customFormat="1" ht="15" thickBot="1">
      <c r="A34" s="58">
        <v>4.77000000000002</v>
      </c>
      <c r="B34" s="62" t="s">
        <v>663</v>
      </c>
      <c r="C34" s="62" t="s">
        <v>35</v>
      </c>
      <c r="D34" s="62">
        <f>D27*1</f>
        <v>195</v>
      </c>
      <c r="E34" s="62">
        <v>20</v>
      </c>
      <c r="F34" s="122">
        <f t="shared" si="0"/>
        <v>3900</v>
      </c>
    </row>
    <row r="35" spans="1:6" s="33" customFormat="1">
      <c r="A35" s="43"/>
      <c r="B35" s="99" t="s">
        <v>793</v>
      </c>
      <c r="C35" s="44"/>
      <c r="D35" s="36"/>
      <c r="E35" s="42"/>
      <c r="F35" s="123">
        <f t="shared" ref="F35:F43" si="2">D35*E35</f>
        <v>0</v>
      </c>
    </row>
    <row r="36" spans="1:6" s="33" customFormat="1">
      <c r="A36" s="43"/>
      <c r="B36" s="100"/>
      <c r="C36" s="42"/>
      <c r="D36" s="36"/>
      <c r="E36" s="42"/>
      <c r="F36" s="123">
        <f t="shared" si="2"/>
        <v>0</v>
      </c>
    </row>
    <row r="37" spans="1:6" s="33" customFormat="1" ht="16.2">
      <c r="A37" s="43"/>
      <c r="B37" s="100" t="s">
        <v>794</v>
      </c>
      <c r="C37" s="44" t="s">
        <v>668</v>
      </c>
      <c r="D37" s="36">
        <v>2780</v>
      </c>
      <c r="E37" s="42">
        <v>1.5</v>
      </c>
      <c r="F37" s="123">
        <f t="shared" si="2"/>
        <v>4170</v>
      </c>
    </row>
    <row r="38" spans="1:6" s="33" customFormat="1">
      <c r="A38" s="43"/>
      <c r="B38" s="100"/>
      <c r="C38" s="42"/>
      <c r="D38" s="36"/>
      <c r="E38" s="42"/>
      <c r="F38" s="123">
        <f t="shared" si="2"/>
        <v>0</v>
      </c>
    </row>
    <row r="39" spans="1:6" s="33" customFormat="1" ht="16.2">
      <c r="A39" s="43"/>
      <c r="B39" s="100" t="s">
        <v>795</v>
      </c>
      <c r="C39" s="44" t="s">
        <v>668</v>
      </c>
      <c r="D39" s="36">
        <v>500</v>
      </c>
      <c r="E39" s="42">
        <v>1.5</v>
      </c>
      <c r="F39" s="123">
        <f t="shared" si="2"/>
        <v>750</v>
      </c>
    </row>
    <row r="40" spans="1:6" s="33" customFormat="1">
      <c r="A40" s="43"/>
      <c r="B40" s="100"/>
      <c r="C40" s="42"/>
      <c r="D40" s="36"/>
      <c r="E40" s="42"/>
      <c r="F40" s="123">
        <f t="shared" si="2"/>
        <v>0</v>
      </c>
    </row>
    <row r="41" spans="1:6" s="33" customFormat="1" ht="28.8">
      <c r="A41" s="43"/>
      <c r="B41" s="100" t="s">
        <v>796</v>
      </c>
      <c r="C41" s="44" t="s">
        <v>668</v>
      </c>
      <c r="D41" s="36">
        <v>1100</v>
      </c>
      <c r="E41" s="42">
        <v>6.5</v>
      </c>
      <c r="F41" s="123">
        <f t="shared" si="2"/>
        <v>7150</v>
      </c>
    </row>
    <row r="42" spans="1:6" s="33" customFormat="1">
      <c r="A42" s="43"/>
      <c r="B42" s="100"/>
      <c r="C42" s="42"/>
      <c r="D42" s="36"/>
      <c r="E42" s="42"/>
      <c r="F42" s="123">
        <f t="shared" si="2"/>
        <v>0</v>
      </c>
    </row>
    <row r="43" spans="1:6" s="33" customFormat="1">
      <c r="A43" s="43"/>
      <c r="B43" s="100"/>
      <c r="C43" s="42"/>
      <c r="D43" s="36"/>
      <c r="E43" s="42"/>
      <c r="F43" s="123">
        <f t="shared" si="2"/>
        <v>0</v>
      </c>
    </row>
    <row r="44" spans="1:6" s="61" customFormat="1">
      <c r="A44" s="68"/>
      <c r="B44" s="68"/>
      <c r="C44" s="68"/>
      <c r="D44" s="68"/>
      <c r="E44" s="68"/>
      <c r="F44" s="68"/>
    </row>
    <row r="45" spans="1:6" s="33" customFormat="1">
      <c r="A45" s="43"/>
      <c r="B45" s="89" t="s">
        <v>390</v>
      </c>
      <c r="C45" s="90" t="s">
        <v>391</v>
      </c>
      <c r="D45" s="88"/>
      <c r="E45" s="88"/>
      <c r="F45" s="91">
        <f>SUM(F4:F44)</f>
        <v>38170.25</v>
      </c>
    </row>
    <row r="46" spans="1:6" s="33" customFormat="1">
      <c r="A46" s="43"/>
      <c r="B46" s="92"/>
      <c r="C46" s="88"/>
      <c r="F46" s="87">
        <f t="shared" ref="F46" si="3">D46*E46</f>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9"/>
  <sheetViews>
    <sheetView view="pageBreakPreview" zoomScale="107" zoomScaleNormal="100" zoomScaleSheetLayoutView="107" workbookViewId="0">
      <pane xSplit="1" ySplit="1" topLeftCell="B2" activePane="bottomRight" state="frozen"/>
      <selection pane="topRight" activeCell="B1" sqref="B1"/>
      <selection pane="bottomLeft" activeCell="A2" sqref="A2"/>
      <selection pane="bottomRight" activeCell="B11" sqref="B11"/>
    </sheetView>
  </sheetViews>
  <sheetFormatPr defaultColWidth="9.109375" defaultRowHeight="14.4"/>
  <cols>
    <col min="1" max="1" width="6" style="554" customWidth="1"/>
    <col min="2" max="2" width="46.77734375" style="129" customWidth="1"/>
    <col min="3" max="3" width="5.44140625" style="128" bestFit="1" customWidth="1"/>
    <col min="4" max="4" width="10" style="290" bestFit="1" customWidth="1"/>
    <col min="5" max="5" width="8" style="294" bestFit="1" customWidth="1"/>
    <col min="6" max="6" width="10.109375" style="133" bestFit="1" customWidth="1"/>
    <col min="7" max="7" width="9.109375" style="127"/>
    <col min="8" max="8" width="20.77734375" style="127" customWidth="1"/>
    <col min="9" max="16384" width="9.109375" style="127"/>
  </cols>
  <sheetData>
    <row r="1" spans="1:7">
      <c r="A1" s="574" t="s">
        <v>0</v>
      </c>
      <c r="B1" s="366" t="s">
        <v>1</v>
      </c>
      <c r="C1" s="365" t="s">
        <v>2</v>
      </c>
      <c r="D1" s="564" t="s">
        <v>785</v>
      </c>
      <c r="E1" s="565" t="s">
        <v>627</v>
      </c>
      <c r="F1" s="566" t="s">
        <v>1168</v>
      </c>
      <c r="G1" s="211"/>
    </row>
    <row r="2" spans="1:7">
      <c r="B2" s="310"/>
      <c r="E2" s="551"/>
      <c r="G2" s="211"/>
    </row>
    <row r="3" spans="1:7" s="33" customFormat="1">
      <c r="A3" s="554"/>
      <c r="B3" s="313" t="s">
        <v>619</v>
      </c>
      <c r="C3" s="314"/>
      <c r="D3" s="552"/>
      <c r="E3" s="294"/>
      <c r="F3" s="315"/>
    </row>
    <row r="4" spans="1:7" s="33" customFormat="1">
      <c r="A4" s="554"/>
      <c r="B4" s="316"/>
      <c r="C4" s="314"/>
      <c r="D4" s="552"/>
      <c r="E4" s="294"/>
      <c r="F4" s="315"/>
    </row>
    <row r="5" spans="1:7" s="33" customFormat="1">
      <c r="A5" s="553">
        <v>4</v>
      </c>
      <c r="B5" s="313" t="s">
        <v>1620</v>
      </c>
      <c r="C5" s="306"/>
      <c r="D5" s="307"/>
      <c r="E5" s="309"/>
      <c r="F5" s="308"/>
    </row>
    <row r="6" spans="1:7" s="33" customFormat="1">
      <c r="A6" s="553"/>
      <c r="B6" s="318"/>
      <c r="C6" s="306"/>
      <c r="D6" s="307"/>
      <c r="E6" s="309"/>
      <c r="F6" s="308"/>
    </row>
    <row r="7" spans="1:7" s="33" customFormat="1">
      <c r="A7" s="553">
        <v>4.0999999999999996</v>
      </c>
      <c r="B7" s="313" t="s">
        <v>957</v>
      </c>
      <c r="C7" s="306"/>
      <c r="D7" s="307"/>
      <c r="E7" s="309"/>
      <c r="F7" s="308"/>
    </row>
    <row r="8" spans="1:7" s="33" customFormat="1">
      <c r="A8" s="553"/>
      <c r="B8" s="313"/>
      <c r="C8" s="306"/>
      <c r="D8" s="307"/>
      <c r="E8" s="309"/>
      <c r="F8" s="308"/>
    </row>
    <row r="9" spans="1:7" s="33" customFormat="1">
      <c r="A9" s="553">
        <v>4.1100000000000003</v>
      </c>
      <c r="B9" s="305" t="s">
        <v>387</v>
      </c>
      <c r="C9" s="307" t="s">
        <v>965</v>
      </c>
      <c r="D9" s="307">
        <v>30</v>
      </c>
      <c r="E9" s="309"/>
      <c r="F9" s="308">
        <f>D9*E9</f>
        <v>0</v>
      </c>
    </row>
    <row r="10" spans="1:7" s="33" customFormat="1">
      <c r="A10" s="553" t="s">
        <v>36</v>
      </c>
      <c r="B10" s="305" t="s">
        <v>388</v>
      </c>
      <c r="C10" s="306"/>
      <c r="D10" s="307"/>
      <c r="E10" s="309"/>
      <c r="F10" s="308">
        <f t="shared" ref="F10:F34" si="0">D10*E10</f>
        <v>0</v>
      </c>
    </row>
    <row r="11" spans="1:7" s="33" customFormat="1">
      <c r="A11" s="553"/>
      <c r="B11" s="313"/>
      <c r="C11" s="306"/>
      <c r="D11" s="307"/>
      <c r="E11" s="309"/>
      <c r="F11" s="308">
        <f t="shared" si="0"/>
        <v>0</v>
      </c>
    </row>
    <row r="12" spans="1:7" s="33" customFormat="1" ht="28.8">
      <c r="A12" s="553" t="s">
        <v>1466</v>
      </c>
      <c r="B12" s="305" t="s">
        <v>958</v>
      </c>
      <c r="C12" s="307" t="s">
        <v>965</v>
      </c>
      <c r="D12" s="307">
        <v>25</v>
      </c>
      <c r="E12" s="309"/>
      <c r="F12" s="308">
        <f t="shared" si="0"/>
        <v>0</v>
      </c>
    </row>
    <row r="13" spans="1:7" s="33" customFormat="1">
      <c r="A13" s="553"/>
      <c r="B13" s="305"/>
      <c r="C13" s="306"/>
      <c r="D13" s="307"/>
      <c r="E13" s="309"/>
      <c r="F13" s="308">
        <f t="shared" si="0"/>
        <v>0</v>
      </c>
    </row>
    <row r="14" spans="1:7" s="33" customFormat="1" ht="43.2">
      <c r="A14" s="553" t="s">
        <v>1467</v>
      </c>
      <c r="B14" s="305" t="s">
        <v>626</v>
      </c>
      <c r="C14" s="306" t="s">
        <v>965</v>
      </c>
      <c r="D14" s="307">
        <f>12+20</f>
        <v>32</v>
      </c>
      <c r="E14" s="309"/>
      <c r="F14" s="308">
        <f t="shared" si="0"/>
        <v>0</v>
      </c>
    </row>
    <row r="15" spans="1:7" s="33" customFormat="1">
      <c r="A15" s="553"/>
      <c r="B15" s="305"/>
      <c r="C15" s="306"/>
      <c r="D15" s="307"/>
      <c r="E15" s="309"/>
      <c r="F15" s="308">
        <f t="shared" si="0"/>
        <v>0</v>
      </c>
    </row>
    <row r="16" spans="1:7" s="33" customFormat="1">
      <c r="A16" s="553" t="s">
        <v>1468</v>
      </c>
      <c r="B16" s="305" t="s">
        <v>961</v>
      </c>
      <c r="C16" s="307" t="s">
        <v>967</v>
      </c>
      <c r="D16" s="307">
        <v>25</v>
      </c>
      <c r="E16" s="309"/>
      <c r="F16" s="308">
        <f t="shared" si="0"/>
        <v>0</v>
      </c>
    </row>
    <row r="17" spans="1:7" s="33" customFormat="1">
      <c r="A17" s="553"/>
      <c r="B17" s="305"/>
      <c r="C17" s="306"/>
      <c r="D17" s="307"/>
      <c r="E17" s="309"/>
      <c r="F17" s="308">
        <f t="shared" si="0"/>
        <v>0</v>
      </c>
    </row>
    <row r="18" spans="1:7" s="33" customFormat="1" ht="28.8">
      <c r="A18" s="553"/>
      <c r="B18" s="313" t="s">
        <v>483</v>
      </c>
      <c r="C18" s="306"/>
      <c r="D18" s="307"/>
      <c r="E18" s="309"/>
      <c r="F18" s="308">
        <f t="shared" si="0"/>
        <v>0</v>
      </c>
    </row>
    <row r="19" spans="1:7" s="33" customFormat="1">
      <c r="A19" s="553" t="s">
        <v>1469</v>
      </c>
      <c r="B19" s="305" t="s">
        <v>966</v>
      </c>
      <c r="C19" s="307" t="s">
        <v>967</v>
      </c>
      <c r="D19" s="307">
        <v>3.6</v>
      </c>
      <c r="E19" s="309"/>
      <c r="F19" s="308">
        <f t="shared" si="0"/>
        <v>0</v>
      </c>
    </row>
    <row r="20" spans="1:7" s="33" customFormat="1">
      <c r="A20" s="553"/>
      <c r="B20" s="305"/>
      <c r="C20" s="306"/>
      <c r="D20" s="307"/>
      <c r="E20" s="309"/>
      <c r="F20" s="308">
        <f t="shared" si="0"/>
        <v>0</v>
      </c>
    </row>
    <row r="21" spans="1:7" s="33" customFormat="1">
      <c r="A21" s="553" t="s">
        <v>1470</v>
      </c>
      <c r="B21" s="305" t="s">
        <v>1425</v>
      </c>
      <c r="C21" s="307" t="s">
        <v>965</v>
      </c>
      <c r="D21" s="307">
        <v>25</v>
      </c>
      <c r="E21" s="309"/>
      <c r="F21" s="308">
        <f t="shared" si="0"/>
        <v>0</v>
      </c>
    </row>
    <row r="22" spans="1:7" s="33" customFormat="1">
      <c r="A22" s="553"/>
      <c r="B22" s="305"/>
      <c r="C22" s="307"/>
      <c r="D22" s="307"/>
      <c r="E22" s="309"/>
      <c r="F22" s="308">
        <f t="shared" si="0"/>
        <v>0</v>
      </c>
    </row>
    <row r="23" spans="1:7" s="80" customFormat="1">
      <c r="A23" s="575"/>
      <c r="B23" s="318" t="s">
        <v>987</v>
      </c>
      <c r="C23" s="573"/>
      <c r="D23" s="573"/>
      <c r="E23" s="568"/>
      <c r="F23" s="320">
        <f>SUM(F9:F22)</f>
        <v>0</v>
      </c>
    </row>
    <row r="24" spans="1:7">
      <c r="A24" s="574" t="s">
        <v>0</v>
      </c>
      <c r="B24" s="366" t="s">
        <v>1</v>
      </c>
      <c r="C24" s="365" t="s">
        <v>2</v>
      </c>
      <c r="D24" s="564" t="s">
        <v>785</v>
      </c>
      <c r="E24" s="565" t="s">
        <v>627</v>
      </c>
      <c r="F24" s="566" t="s">
        <v>1168</v>
      </c>
      <c r="G24" s="211"/>
    </row>
    <row r="25" spans="1:7" s="33" customFormat="1">
      <c r="A25" s="574"/>
      <c r="B25" s="366" t="s">
        <v>986</v>
      </c>
      <c r="C25" s="365"/>
      <c r="D25" s="564"/>
      <c r="E25" s="565"/>
      <c r="F25" s="566">
        <f>F23</f>
        <v>0</v>
      </c>
    </row>
    <row r="26" spans="1:7" s="33" customFormat="1">
      <c r="A26" s="574"/>
      <c r="B26" s="366"/>
      <c r="C26" s="365"/>
      <c r="D26" s="564"/>
      <c r="E26" s="565"/>
      <c r="F26" s="566"/>
    </row>
    <row r="27" spans="1:7" s="33" customFormat="1">
      <c r="A27" s="553"/>
      <c r="B27" s="313" t="s">
        <v>969</v>
      </c>
      <c r="C27" s="306"/>
      <c r="D27" s="307"/>
      <c r="E27" s="309"/>
      <c r="F27" s="308">
        <f t="shared" si="0"/>
        <v>0</v>
      </c>
    </row>
    <row r="28" spans="1:7" s="33" customFormat="1">
      <c r="A28" s="553"/>
      <c r="B28" s="305"/>
      <c r="C28" s="306"/>
      <c r="D28" s="307"/>
      <c r="E28" s="309"/>
      <c r="F28" s="308">
        <f t="shared" si="0"/>
        <v>0</v>
      </c>
    </row>
    <row r="29" spans="1:7" s="33" customFormat="1">
      <c r="A29" s="553" t="s">
        <v>1471</v>
      </c>
      <c r="B29" s="305" t="s">
        <v>970</v>
      </c>
      <c r="C29" s="307" t="s">
        <v>971</v>
      </c>
      <c r="D29" s="307">
        <v>20</v>
      </c>
      <c r="E29" s="309"/>
      <c r="F29" s="308">
        <f t="shared" si="0"/>
        <v>0</v>
      </c>
    </row>
    <row r="30" spans="1:7" s="33" customFormat="1">
      <c r="A30" s="553"/>
      <c r="B30" s="305"/>
      <c r="C30" s="307"/>
      <c r="D30" s="307"/>
      <c r="E30" s="309"/>
      <c r="F30" s="308">
        <f t="shared" si="0"/>
        <v>0</v>
      </c>
    </row>
    <row r="31" spans="1:7" s="33" customFormat="1">
      <c r="A31" s="553"/>
      <c r="B31" s="313" t="s">
        <v>972</v>
      </c>
      <c r="C31" s="307"/>
      <c r="D31" s="307"/>
      <c r="E31" s="309"/>
      <c r="F31" s="308">
        <f t="shared" si="0"/>
        <v>0</v>
      </c>
    </row>
    <row r="32" spans="1:7" s="33" customFormat="1">
      <c r="A32" s="553"/>
      <c r="B32" s="305"/>
      <c r="C32" s="306"/>
      <c r="D32" s="307"/>
      <c r="E32" s="309"/>
      <c r="F32" s="308">
        <f t="shared" si="0"/>
        <v>0</v>
      </c>
    </row>
    <row r="33" spans="1:6" s="33" customFormat="1" ht="28.8">
      <c r="A33" s="553" t="s">
        <v>1472</v>
      </c>
      <c r="B33" s="305" t="s">
        <v>977</v>
      </c>
      <c r="C33" s="307" t="s">
        <v>668</v>
      </c>
      <c r="D33" s="307">
        <v>25</v>
      </c>
      <c r="E33" s="309"/>
      <c r="F33" s="308">
        <f t="shared" si="0"/>
        <v>0</v>
      </c>
    </row>
    <row r="34" spans="1:6" s="33" customFormat="1">
      <c r="A34" s="553"/>
      <c r="B34" s="305"/>
      <c r="C34" s="307"/>
      <c r="D34" s="307"/>
      <c r="E34" s="309"/>
      <c r="F34" s="308">
        <f t="shared" si="0"/>
        <v>0</v>
      </c>
    </row>
    <row r="35" spans="1:6" s="33" customFormat="1">
      <c r="A35" s="553"/>
      <c r="B35" s="313" t="s">
        <v>37</v>
      </c>
      <c r="C35" s="306"/>
      <c r="D35" s="307"/>
      <c r="E35" s="309"/>
      <c r="F35" s="308">
        <f t="shared" ref="F35:F47" si="1">D35*E35</f>
        <v>0</v>
      </c>
    </row>
    <row r="36" spans="1:6" s="33" customFormat="1">
      <c r="A36" s="553"/>
      <c r="B36" s="322"/>
      <c r="C36" s="306"/>
      <c r="D36" s="307"/>
      <c r="E36" s="309"/>
      <c r="F36" s="308">
        <f t="shared" si="1"/>
        <v>0</v>
      </c>
    </row>
    <row r="37" spans="1:6" s="33" customFormat="1">
      <c r="A37" s="553"/>
      <c r="B37" s="305" t="s">
        <v>38</v>
      </c>
      <c r="C37" s="306"/>
      <c r="D37" s="307"/>
      <c r="E37" s="309"/>
      <c r="F37" s="308">
        <f t="shared" si="1"/>
        <v>0</v>
      </c>
    </row>
    <row r="38" spans="1:6" s="33" customFormat="1" ht="28.8">
      <c r="A38" s="553" t="s">
        <v>1473</v>
      </c>
      <c r="B38" s="305" t="s">
        <v>39</v>
      </c>
      <c r="C38" s="306"/>
      <c r="D38" s="307"/>
      <c r="E38" s="309"/>
      <c r="F38" s="308">
        <f t="shared" si="1"/>
        <v>0</v>
      </c>
    </row>
    <row r="39" spans="1:6" s="33" customFormat="1" ht="16.2">
      <c r="A39" s="553"/>
      <c r="B39" s="305" t="s">
        <v>403</v>
      </c>
      <c r="C39" s="307" t="s">
        <v>668</v>
      </c>
      <c r="D39" s="307">
        <f>D33</f>
        <v>25</v>
      </c>
      <c r="E39" s="309"/>
      <c r="F39" s="308">
        <f t="shared" si="1"/>
        <v>0</v>
      </c>
    </row>
    <row r="40" spans="1:6" s="33" customFormat="1">
      <c r="A40" s="553"/>
      <c r="B40" s="305"/>
      <c r="C40" s="306"/>
      <c r="D40" s="307"/>
      <c r="E40" s="309"/>
      <c r="F40" s="308">
        <f t="shared" si="1"/>
        <v>0</v>
      </c>
    </row>
    <row r="41" spans="1:6" s="33" customFormat="1">
      <c r="A41" s="553"/>
      <c r="B41" s="313" t="s">
        <v>40</v>
      </c>
      <c r="C41" s="306"/>
      <c r="D41" s="307"/>
      <c r="E41" s="309"/>
      <c r="F41" s="308">
        <f t="shared" si="1"/>
        <v>0</v>
      </c>
    </row>
    <row r="42" spans="1:6" s="33" customFormat="1">
      <c r="A42" s="553"/>
      <c r="B42" s="305"/>
      <c r="C42" s="306"/>
      <c r="D42" s="307"/>
      <c r="E42" s="309"/>
      <c r="F42" s="308">
        <f t="shared" si="1"/>
        <v>0</v>
      </c>
    </row>
    <row r="43" spans="1:6" s="33" customFormat="1" ht="16.2">
      <c r="A43" s="553" t="s">
        <v>1474</v>
      </c>
      <c r="B43" s="305" t="s">
        <v>41</v>
      </c>
      <c r="C43" s="307" t="s">
        <v>668</v>
      </c>
      <c r="D43" s="307">
        <f>D39</f>
        <v>25</v>
      </c>
      <c r="E43" s="309"/>
      <c r="F43" s="308">
        <f t="shared" si="1"/>
        <v>0</v>
      </c>
    </row>
    <row r="44" spans="1:6" s="33" customFormat="1">
      <c r="A44" s="553"/>
      <c r="B44" s="305" t="s">
        <v>42</v>
      </c>
      <c r="C44" s="307"/>
      <c r="D44" s="307"/>
      <c r="E44" s="309"/>
      <c r="F44" s="308">
        <f t="shared" si="1"/>
        <v>0</v>
      </c>
    </row>
    <row r="45" spans="1:6" s="33" customFormat="1">
      <c r="A45" s="553"/>
      <c r="B45" s="305" t="s">
        <v>43</v>
      </c>
      <c r="C45" s="306"/>
      <c r="D45" s="307"/>
      <c r="E45" s="309"/>
      <c r="F45" s="308">
        <f t="shared" si="1"/>
        <v>0</v>
      </c>
    </row>
    <row r="46" spans="1:6" s="33" customFormat="1">
      <c r="A46" s="553"/>
      <c r="B46" s="305" t="s">
        <v>44</v>
      </c>
      <c r="C46" s="306"/>
      <c r="D46" s="307"/>
      <c r="E46" s="309"/>
      <c r="F46" s="308">
        <f t="shared" si="1"/>
        <v>0</v>
      </c>
    </row>
    <row r="47" spans="1:6" s="33" customFormat="1">
      <c r="A47" s="553"/>
      <c r="B47" s="305"/>
      <c r="C47" s="306"/>
      <c r="D47" s="307"/>
      <c r="E47" s="309"/>
      <c r="F47" s="308">
        <f t="shared" si="1"/>
        <v>0</v>
      </c>
    </row>
    <row r="48" spans="1:6" s="679" customFormat="1">
      <c r="A48" s="690"/>
      <c r="B48" s="691"/>
      <c r="C48" s="685"/>
      <c r="D48" s="686"/>
      <c r="E48" s="687"/>
      <c r="F48" s="688"/>
    </row>
    <row r="49" spans="1:7">
      <c r="A49" s="553"/>
      <c r="B49" s="333"/>
      <c r="C49" s="334"/>
      <c r="E49" s="571"/>
      <c r="F49" s="133">
        <f t="shared" ref="F49" si="2">D49*E49</f>
        <v>0</v>
      </c>
      <c r="G49" s="211"/>
    </row>
    <row r="50" spans="1:7">
      <c r="A50" s="574" t="s">
        <v>0</v>
      </c>
      <c r="B50" s="366" t="s">
        <v>1</v>
      </c>
      <c r="C50" s="365" t="s">
        <v>2</v>
      </c>
      <c r="D50" s="564" t="s">
        <v>785</v>
      </c>
      <c r="E50" s="565" t="s">
        <v>627</v>
      </c>
      <c r="F50" s="566" t="s">
        <v>1168</v>
      </c>
      <c r="G50" s="211"/>
    </row>
    <row r="51" spans="1:7" s="827" customFormat="1">
      <c r="A51" s="821"/>
      <c r="B51" s="822" t="s">
        <v>1435</v>
      </c>
      <c r="C51" s="823"/>
      <c r="D51" s="824"/>
      <c r="E51" s="825"/>
      <c r="F51" s="826">
        <f>F47</f>
        <v>0</v>
      </c>
    </row>
    <row r="52" spans="1:7" s="834" customFormat="1">
      <c r="A52" s="828"/>
      <c r="B52" s="829" t="s">
        <v>980</v>
      </c>
      <c r="C52" s="830"/>
      <c r="D52" s="831"/>
      <c r="E52" s="832"/>
      <c r="F52" s="833">
        <f t="shared" ref="F52:F77" si="3">D52*E52</f>
        <v>0</v>
      </c>
    </row>
    <row r="53" spans="1:7" s="834" customFormat="1">
      <c r="A53" s="828"/>
      <c r="B53" s="829"/>
      <c r="C53" s="830"/>
      <c r="D53" s="831"/>
      <c r="E53" s="832"/>
      <c r="F53" s="833">
        <f t="shared" si="3"/>
        <v>0</v>
      </c>
    </row>
    <row r="54" spans="1:7" s="834" customFormat="1">
      <c r="A54" s="828">
        <v>4.2</v>
      </c>
      <c r="B54" s="829" t="s">
        <v>981</v>
      </c>
      <c r="C54" s="830"/>
      <c r="D54" s="831"/>
      <c r="E54" s="832"/>
      <c r="F54" s="833">
        <f t="shared" si="3"/>
        <v>0</v>
      </c>
    </row>
    <row r="55" spans="1:7" s="834" customFormat="1">
      <c r="A55" s="828"/>
      <c r="B55" s="835"/>
      <c r="C55" s="830"/>
      <c r="D55" s="831"/>
      <c r="E55" s="832"/>
      <c r="F55" s="833">
        <f t="shared" si="3"/>
        <v>0</v>
      </c>
    </row>
    <row r="56" spans="1:7" s="834" customFormat="1">
      <c r="A56" s="828" t="s">
        <v>1475</v>
      </c>
      <c r="B56" s="835" t="s">
        <v>982</v>
      </c>
      <c r="C56" s="830"/>
      <c r="D56" s="831"/>
      <c r="E56" s="832"/>
      <c r="F56" s="833">
        <f t="shared" si="3"/>
        <v>0</v>
      </c>
    </row>
    <row r="57" spans="1:7" s="834" customFormat="1">
      <c r="A57" s="828"/>
      <c r="B57" s="835"/>
      <c r="C57" s="830"/>
      <c r="D57" s="831"/>
      <c r="E57" s="832"/>
      <c r="F57" s="833">
        <f t="shared" si="3"/>
        <v>0</v>
      </c>
    </row>
    <row r="58" spans="1:7" s="834" customFormat="1" ht="16.2">
      <c r="A58" s="828" t="s">
        <v>1476</v>
      </c>
      <c r="B58" s="835" t="s">
        <v>713</v>
      </c>
      <c r="C58" s="831" t="s">
        <v>669</v>
      </c>
      <c r="D58" s="831">
        <v>10</v>
      </c>
      <c r="E58" s="832"/>
      <c r="F58" s="833">
        <f t="shared" si="3"/>
        <v>0</v>
      </c>
    </row>
    <row r="59" spans="1:7" s="834" customFormat="1">
      <c r="A59" s="828"/>
      <c r="B59" s="835"/>
      <c r="C59" s="831"/>
      <c r="D59" s="831"/>
      <c r="E59" s="832"/>
      <c r="F59" s="833">
        <f t="shared" si="3"/>
        <v>0</v>
      </c>
    </row>
    <row r="60" spans="1:7" s="834" customFormat="1">
      <c r="A60" s="828"/>
      <c r="B60" s="822" t="s">
        <v>969</v>
      </c>
      <c r="C60" s="831"/>
      <c r="D60" s="831"/>
      <c r="E60" s="832"/>
      <c r="F60" s="833">
        <f t="shared" si="3"/>
        <v>0</v>
      </c>
    </row>
    <row r="61" spans="1:7" s="834" customFormat="1">
      <c r="A61" s="828"/>
      <c r="B61" s="835"/>
      <c r="C61" s="831"/>
      <c r="D61" s="831"/>
      <c r="E61" s="832"/>
      <c r="F61" s="833">
        <f t="shared" si="3"/>
        <v>0</v>
      </c>
    </row>
    <row r="62" spans="1:7" s="834" customFormat="1" ht="16.2">
      <c r="A62" s="828" t="s">
        <v>1477</v>
      </c>
      <c r="B62" s="835" t="s">
        <v>983</v>
      </c>
      <c r="C62" s="831" t="s">
        <v>668</v>
      </c>
      <c r="D62" s="831">
        <v>50</v>
      </c>
      <c r="E62" s="832"/>
      <c r="F62" s="833">
        <f t="shared" si="3"/>
        <v>0</v>
      </c>
    </row>
    <row r="63" spans="1:7" s="834" customFormat="1">
      <c r="A63" s="828"/>
      <c r="B63" s="835"/>
      <c r="C63" s="831"/>
      <c r="D63" s="831"/>
      <c r="E63" s="832"/>
      <c r="F63" s="833">
        <f t="shared" si="3"/>
        <v>0</v>
      </c>
    </row>
    <row r="64" spans="1:7" s="834" customFormat="1">
      <c r="A64" s="828"/>
      <c r="B64" s="829" t="s">
        <v>972</v>
      </c>
      <c r="C64" s="830"/>
      <c r="D64" s="831"/>
      <c r="E64" s="832"/>
      <c r="F64" s="833">
        <f t="shared" si="3"/>
        <v>0</v>
      </c>
    </row>
    <row r="65" spans="1:6" s="834" customFormat="1">
      <c r="A65" s="828"/>
      <c r="B65" s="835"/>
      <c r="C65" s="830"/>
      <c r="D65" s="831"/>
      <c r="E65" s="832"/>
      <c r="F65" s="833">
        <f t="shared" si="3"/>
        <v>0</v>
      </c>
    </row>
    <row r="66" spans="1:6" s="834" customFormat="1" ht="28.8">
      <c r="A66" s="828"/>
      <c r="B66" s="835" t="s">
        <v>973</v>
      </c>
      <c r="C66" s="830"/>
      <c r="D66" s="831"/>
      <c r="E66" s="832"/>
      <c r="F66" s="833">
        <f t="shared" si="3"/>
        <v>0</v>
      </c>
    </row>
    <row r="67" spans="1:6" s="834" customFormat="1">
      <c r="A67" s="828"/>
      <c r="B67" s="835"/>
      <c r="C67" s="830"/>
      <c r="D67" s="831"/>
      <c r="E67" s="832"/>
      <c r="F67" s="833">
        <f t="shared" si="3"/>
        <v>0</v>
      </c>
    </row>
    <row r="68" spans="1:6" s="834" customFormat="1">
      <c r="A68" s="828" t="s">
        <v>1478</v>
      </c>
      <c r="B68" s="835" t="s">
        <v>976</v>
      </c>
      <c r="C68" s="830" t="s">
        <v>20</v>
      </c>
      <c r="D68" s="831">
        <v>60</v>
      </c>
      <c r="E68" s="832"/>
      <c r="F68" s="833">
        <f t="shared" si="3"/>
        <v>0</v>
      </c>
    </row>
    <row r="69" spans="1:6" s="834" customFormat="1">
      <c r="A69" s="828"/>
      <c r="B69" s="835"/>
      <c r="C69" s="830"/>
      <c r="D69" s="831"/>
      <c r="E69" s="832"/>
      <c r="F69" s="833">
        <f t="shared" si="3"/>
        <v>0</v>
      </c>
    </row>
    <row r="70" spans="1:6" s="834" customFormat="1">
      <c r="A70" s="828"/>
      <c r="B70" s="829" t="s">
        <v>984</v>
      </c>
      <c r="C70" s="830"/>
      <c r="D70" s="831"/>
      <c r="E70" s="832"/>
      <c r="F70" s="833">
        <f t="shared" si="3"/>
        <v>0</v>
      </c>
    </row>
    <row r="71" spans="1:6" s="834" customFormat="1">
      <c r="A71" s="828"/>
      <c r="B71" s="829"/>
      <c r="C71" s="830"/>
      <c r="D71" s="831"/>
      <c r="E71" s="832"/>
      <c r="F71" s="833"/>
    </row>
    <row r="72" spans="1:6" s="834" customFormat="1" ht="28.8">
      <c r="A72" s="828" t="s">
        <v>1479</v>
      </c>
      <c r="B72" s="835" t="s">
        <v>1429</v>
      </c>
      <c r="C72" s="831" t="s">
        <v>965</v>
      </c>
      <c r="D72" s="831">
        <v>18</v>
      </c>
      <c r="E72" s="832"/>
      <c r="F72" s="833">
        <f t="shared" si="3"/>
        <v>0</v>
      </c>
    </row>
    <row r="73" spans="1:6" s="834" customFormat="1">
      <c r="A73" s="828"/>
      <c r="B73" s="835"/>
      <c r="C73" s="830"/>
      <c r="D73" s="831"/>
      <c r="E73" s="832"/>
      <c r="F73" s="833">
        <f t="shared" si="3"/>
        <v>0</v>
      </c>
    </row>
    <row r="74" spans="1:6" s="834" customFormat="1" ht="72">
      <c r="A74" s="828"/>
      <c r="B74" s="836" t="s">
        <v>1114</v>
      </c>
      <c r="C74" s="830"/>
      <c r="D74" s="831"/>
      <c r="E74" s="832"/>
      <c r="F74" s="833">
        <f t="shared" si="3"/>
        <v>0</v>
      </c>
    </row>
    <row r="75" spans="1:6" s="834" customFormat="1">
      <c r="A75" s="828"/>
      <c r="B75" s="836"/>
      <c r="C75" s="831"/>
      <c r="D75" s="831"/>
      <c r="E75" s="832"/>
      <c r="F75" s="833">
        <f t="shared" si="3"/>
        <v>0</v>
      </c>
    </row>
    <row r="76" spans="1:6" s="834" customFormat="1">
      <c r="A76" s="828" t="s">
        <v>1480</v>
      </c>
      <c r="B76" s="835" t="s">
        <v>924</v>
      </c>
      <c r="C76" s="831" t="s">
        <v>52</v>
      </c>
      <c r="D76" s="831">
        <v>52</v>
      </c>
      <c r="E76" s="832"/>
      <c r="F76" s="833">
        <f t="shared" si="3"/>
        <v>0</v>
      </c>
    </row>
    <row r="77" spans="1:6" s="834" customFormat="1">
      <c r="A77" s="828"/>
      <c r="B77" s="835"/>
      <c r="C77" s="831"/>
      <c r="D77" s="831"/>
      <c r="E77" s="832"/>
      <c r="F77" s="833">
        <f t="shared" si="3"/>
        <v>0</v>
      </c>
    </row>
    <row r="78" spans="1:6" s="843" customFormat="1">
      <c r="A78" s="837">
        <v>4.3</v>
      </c>
      <c r="B78" s="838" t="s">
        <v>1115</v>
      </c>
      <c r="C78" s="839"/>
      <c r="D78" s="840"/>
      <c r="E78" s="841"/>
      <c r="F78" s="842">
        <f>D78*E78</f>
        <v>0</v>
      </c>
    </row>
    <row r="79" spans="1:6" s="849" customFormat="1">
      <c r="A79" s="844" t="s">
        <v>36</v>
      </c>
      <c r="B79" s="845" t="s">
        <v>629</v>
      </c>
      <c r="C79" s="844" t="s">
        <v>36</v>
      </c>
      <c r="D79" s="846" t="s">
        <v>36</v>
      </c>
      <c r="E79" s="847"/>
      <c r="F79" s="848" t="s">
        <v>631</v>
      </c>
    </row>
    <row r="80" spans="1:6" s="849" customFormat="1">
      <c r="A80" s="844" t="s">
        <v>36</v>
      </c>
      <c r="B80" s="845" t="s">
        <v>633</v>
      </c>
      <c r="C80" s="844" t="s">
        <v>36</v>
      </c>
      <c r="D80" s="846" t="s">
        <v>36</v>
      </c>
      <c r="E80" s="847"/>
      <c r="F80" s="848" t="s">
        <v>631</v>
      </c>
    </row>
    <row r="81" spans="1:6" s="849" customFormat="1" ht="28.8">
      <c r="A81" s="850" t="s">
        <v>1481</v>
      </c>
      <c r="B81" s="844" t="s">
        <v>1116</v>
      </c>
      <c r="C81" s="844" t="s">
        <v>35</v>
      </c>
      <c r="D81" s="846">
        <v>66</v>
      </c>
      <c r="E81" s="847"/>
      <c r="F81" s="848">
        <f>E81*D81</f>
        <v>0</v>
      </c>
    </row>
    <row r="82" spans="1:6" s="849" customFormat="1">
      <c r="A82" s="844" t="s">
        <v>1482</v>
      </c>
      <c r="B82" s="844" t="s">
        <v>635</v>
      </c>
      <c r="C82" s="844" t="s">
        <v>52</v>
      </c>
      <c r="D82" s="846">
        <v>6</v>
      </c>
      <c r="E82" s="847"/>
      <c r="F82" s="848">
        <f t="shared" ref="F82:F103" si="4">E82*D82</f>
        <v>0</v>
      </c>
    </row>
    <row r="83" spans="1:6" s="849" customFormat="1">
      <c r="A83" s="844" t="s">
        <v>36</v>
      </c>
      <c r="B83" s="845" t="s">
        <v>636</v>
      </c>
      <c r="C83" s="844" t="s">
        <v>36</v>
      </c>
      <c r="D83" s="846" t="s">
        <v>36</v>
      </c>
      <c r="E83" s="847"/>
      <c r="F83" s="848"/>
    </row>
    <row r="84" spans="1:6" s="849" customFormat="1">
      <c r="A84" s="844" t="s">
        <v>36</v>
      </c>
      <c r="B84" s="844" t="s">
        <v>637</v>
      </c>
      <c r="C84" s="844" t="s">
        <v>36</v>
      </c>
      <c r="D84" s="846"/>
      <c r="E84" s="847"/>
      <c r="F84" s="848"/>
    </row>
    <row r="85" spans="1:6" s="849" customFormat="1">
      <c r="A85" s="844" t="s">
        <v>36</v>
      </c>
      <c r="B85" s="844" t="s">
        <v>1117</v>
      </c>
      <c r="C85" s="844" t="s">
        <v>36</v>
      </c>
      <c r="D85" s="846"/>
      <c r="E85" s="847"/>
      <c r="F85" s="848"/>
    </row>
    <row r="86" spans="1:6" s="849" customFormat="1">
      <c r="A86" s="844" t="s">
        <v>1483</v>
      </c>
      <c r="B86" s="844" t="s">
        <v>1430</v>
      </c>
      <c r="C86" s="844" t="s">
        <v>52</v>
      </c>
      <c r="D86" s="846">
        <v>50</v>
      </c>
      <c r="E86" s="847"/>
      <c r="F86" s="848">
        <f t="shared" ref="F86" si="5">E86*D86</f>
        <v>0</v>
      </c>
    </row>
    <row r="87" spans="1:6" s="849" customFormat="1">
      <c r="A87" s="844" t="s">
        <v>1484</v>
      </c>
      <c r="B87" s="844" t="s">
        <v>1431</v>
      </c>
      <c r="C87" s="844" t="s">
        <v>52</v>
      </c>
      <c r="D87" s="846">
        <v>92</v>
      </c>
      <c r="E87" s="847"/>
      <c r="F87" s="848">
        <f t="shared" si="4"/>
        <v>0</v>
      </c>
    </row>
    <row r="88" spans="1:6" s="849" customFormat="1">
      <c r="A88" s="844" t="s">
        <v>1485</v>
      </c>
      <c r="B88" s="844" t="s">
        <v>1120</v>
      </c>
      <c r="C88" s="844" t="s">
        <v>52</v>
      </c>
      <c r="D88" s="846">
        <v>60</v>
      </c>
      <c r="E88" s="847"/>
      <c r="F88" s="848">
        <f t="shared" si="4"/>
        <v>0</v>
      </c>
    </row>
    <row r="89" spans="1:6" s="849" customFormat="1">
      <c r="A89" s="844" t="s">
        <v>1486</v>
      </c>
      <c r="B89" s="844" t="s">
        <v>1432</v>
      </c>
      <c r="C89" s="844" t="s">
        <v>52</v>
      </c>
      <c r="D89" s="846">
        <v>6</v>
      </c>
      <c r="E89" s="847"/>
      <c r="F89" s="848">
        <f t="shared" si="4"/>
        <v>0</v>
      </c>
    </row>
    <row r="90" spans="1:6" s="849" customFormat="1">
      <c r="A90" s="844" t="s">
        <v>1488</v>
      </c>
      <c r="B90" s="844" t="s">
        <v>642</v>
      </c>
      <c r="C90" s="844" t="s">
        <v>52</v>
      </c>
      <c r="D90" s="846">
        <v>42</v>
      </c>
      <c r="E90" s="847"/>
      <c r="F90" s="848">
        <f t="shared" si="4"/>
        <v>0</v>
      </c>
    </row>
    <row r="91" spans="1:6" s="854" customFormat="1">
      <c r="A91" s="845"/>
      <c r="B91" s="845" t="s">
        <v>1434</v>
      </c>
      <c r="C91" s="845"/>
      <c r="D91" s="851"/>
      <c r="E91" s="852"/>
      <c r="F91" s="853">
        <f>SUM(F51:F90)</f>
        <v>0</v>
      </c>
    </row>
    <row r="92" spans="1:6" s="843" customFormat="1">
      <c r="A92" s="855" t="s">
        <v>0</v>
      </c>
      <c r="B92" s="856" t="s">
        <v>1</v>
      </c>
      <c r="C92" s="855" t="s">
        <v>2</v>
      </c>
      <c r="D92" s="857" t="s">
        <v>785</v>
      </c>
      <c r="E92" s="858" t="s">
        <v>627</v>
      </c>
      <c r="F92" s="859" t="s">
        <v>1168</v>
      </c>
    </row>
    <row r="93" spans="1:6" s="843" customFormat="1">
      <c r="A93" s="860"/>
      <c r="B93" s="861" t="s">
        <v>1435</v>
      </c>
      <c r="C93" s="860"/>
      <c r="D93" s="862"/>
      <c r="E93" s="863"/>
      <c r="F93" s="864">
        <f>F91</f>
        <v>0</v>
      </c>
    </row>
    <row r="94" spans="1:6" s="849" customFormat="1">
      <c r="A94" s="844" t="s">
        <v>1489</v>
      </c>
      <c r="B94" s="844" t="s">
        <v>644</v>
      </c>
      <c r="C94" s="844" t="s">
        <v>52</v>
      </c>
      <c r="D94" s="846">
        <v>6</v>
      </c>
      <c r="E94" s="847"/>
      <c r="F94" s="848">
        <f t="shared" si="4"/>
        <v>0</v>
      </c>
    </row>
    <row r="95" spans="1:6" s="849" customFormat="1">
      <c r="A95" s="844" t="s">
        <v>1490</v>
      </c>
      <c r="B95" s="844" t="s">
        <v>1433</v>
      </c>
      <c r="C95" s="844" t="s">
        <v>52</v>
      </c>
      <c r="D95" s="846">
        <v>12</v>
      </c>
      <c r="E95" s="847"/>
      <c r="F95" s="848">
        <f t="shared" si="4"/>
        <v>0</v>
      </c>
    </row>
    <row r="96" spans="1:6" s="849" customFormat="1">
      <c r="A96" s="844"/>
      <c r="B96" s="845" t="s">
        <v>655</v>
      </c>
      <c r="C96" s="844" t="s">
        <v>36</v>
      </c>
      <c r="D96" s="846" t="s">
        <v>36</v>
      </c>
      <c r="E96" s="847"/>
      <c r="F96" s="848"/>
    </row>
    <row r="97" spans="1:6" s="849" customFormat="1" ht="43.2">
      <c r="A97" s="844" t="s">
        <v>1491</v>
      </c>
      <c r="B97" s="844" t="s">
        <v>1123</v>
      </c>
      <c r="C97" s="844" t="s">
        <v>52</v>
      </c>
      <c r="D97" s="846">
        <v>12</v>
      </c>
      <c r="E97" s="847"/>
      <c r="F97" s="848">
        <f t="shared" si="4"/>
        <v>0</v>
      </c>
    </row>
    <row r="98" spans="1:6" s="849" customFormat="1" ht="28.8">
      <c r="A98" s="844" t="s">
        <v>1492</v>
      </c>
      <c r="B98" s="844" t="s">
        <v>658</v>
      </c>
      <c r="C98" s="844" t="s">
        <v>52</v>
      </c>
      <c r="D98" s="846">
        <v>4</v>
      </c>
      <c r="E98" s="847"/>
      <c r="F98" s="848">
        <f t="shared" si="4"/>
        <v>0</v>
      </c>
    </row>
    <row r="99" spans="1:6" s="849" customFormat="1" ht="28.8">
      <c r="A99" s="844" t="s">
        <v>1487</v>
      </c>
      <c r="B99" s="844" t="s">
        <v>659</v>
      </c>
      <c r="C99" s="844" t="s">
        <v>647</v>
      </c>
      <c r="D99" s="846">
        <f>D98</f>
        <v>4</v>
      </c>
      <c r="E99" s="847"/>
      <c r="F99" s="848">
        <f t="shared" si="4"/>
        <v>0</v>
      </c>
    </row>
    <row r="100" spans="1:6" s="849" customFormat="1" ht="28.8">
      <c r="A100" s="844" t="s">
        <v>1493</v>
      </c>
      <c r="B100" s="844" t="s">
        <v>660</v>
      </c>
      <c r="C100" s="844" t="s">
        <v>647</v>
      </c>
      <c r="D100" s="846">
        <f>D99</f>
        <v>4</v>
      </c>
      <c r="E100" s="847"/>
      <c r="F100" s="848">
        <f t="shared" si="4"/>
        <v>0</v>
      </c>
    </row>
    <row r="101" spans="1:6" s="849" customFormat="1" ht="28.8">
      <c r="A101" s="844" t="s">
        <v>1494</v>
      </c>
      <c r="B101" s="844" t="s">
        <v>661</v>
      </c>
      <c r="C101" s="844" t="s">
        <v>36</v>
      </c>
      <c r="D101" s="846" t="s">
        <v>36</v>
      </c>
      <c r="E101" s="847"/>
      <c r="F101" s="848"/>
    </row>
    <row r="102" spans="1:6" s="849" customFormat="1" ht="14.4" customHeight="1">
      <c r="A102" s="844" t="s">
        <v>1495</v>
      </c>
      <c r="B102" s="844" t="s">
        <v>662</v>
      </c>
      <c r="C102" s="844" t="s">
        <v>52</v>
      </c>
      <c r="D102" s="846">
        <f>D95</f>
        <v>12</v>
      </c>
      <c r="E102" s="847"/>
      <c r="F102" s="848">
        <f t="shared" si="4"/>
        <v>0</v>
      </c>
    </row>
    <row r="103" spans="1:6" s="849" customFormat="1" ht="21" customHeight="1">
      <c r="A103" s="844" t="s">
        <v>1496</v>
      </c>
      <c r="B103" s="844" t="s">
        <v>663</v>
      </c>
      <c r="C103" s="844" t="s">
        <v>52</v>
      </c>
      <c r="D103" s="846">
        <f>D97*1</f>
        <v>12</v>
      </c>
      <c r="E103" s="847"/>
      <c r="F103" s="848">
        <f t="shared" si="4"/>
        <v>0</v>
      </c>
    </row>
    <row r="104" spans="1:6" s="869" customFormat="1">
      <c r="A104" s="865"/>
      <c r="B104" s="866"/>
      <c r="C104" s="867"/>
      <c r="D104" s="868"/>
      <c r="E104" s="841"/>
      <c r="F104" s="842">
        <f t="shared" ref="F104" si="6">D104*E104</f>
        <v>0</v>
      </c>
    </row>
    <row r="105" spans="1:6" s="843" customFormat="1">
      <c r="A105" s="870">
        <v>4.4000000000000004</v>
      </c>
      <c r="B105" s="838" t="s">
        <v>1124</v>
      </c>
      <c r="C105" s="870"/>
      <c r="D105" s="871"/>
      <c r="E105" s="872"/>
      <c r="F105" s="873"/>
    </row>
    <row r="106" spans="1:6" s="843" customFormat="1" ht="57.6">
      <c r="A106" s="870"/>
      <c r="B106" s="874" t="s">
        <v>1125</v>
      </c>
      <c r="C106" s="875"/>
      <c r="D106" s="840"/>
      <c r="E106" s="841"/>
      <c r="F106" s="842"/>
    </row>
    <row r="107" spans="1:6" s="843" customFormat="1">
      <c r="A107" s="870"/>
      <c r="B107" s="874"/>
      <c r="C107" s="875"/>
      <c r="D107" s="840"/>
      <c r="E107" s="841"/>
      <c r="F107" s="842"/>
    </row>
    <row r="108" spans="1:6" s="843" customFormat="1">
      <c r="A108" s="876" t="s">
        <v>1497</v>
      </c>
      <c r="B108" s="866" t="s">
        <v>1126</v>
      </c>
      <c r="C108" s="875" t="s">
        <v>5</v>
      </c>
      <c r="D108" s="840">
        <v>7</v>
      </c>
      <c r="E108" s="841"/>
      <c r="F108" s="842">
        <f t="shared" ref="F108:F112" si="7">D108*E108</f>
        <v>0</v>
      </c>
    </row>
    <row r="109" spans="1:6" s="843" customFormat="1">
      <c r="A109" s="876"/>
      <c r="B109" s="866"/>
      <c r="C109" s="875"/>
      <c r="D109" s="840"/>
      <c r="E109" s="841"/>
      <c r="F109" s="842">
        <f t="shared" si="7"/>
        <v>0</v>
      </c>
    </row>
    <row r="110" spans="1:6" s="843" customFormat="1">
      <c r="A110" s="876" t="s">
        <v>1498</v>
      </c>
      <c r="B110" s="866" t="s">
        <v>1163</v>
      </c>
      <c r="C110" s="875" t="s">
        <v>5</v>
      </c>
      <c r="D110" s="840">
        <v>2</v>
      </c>
      <c r="E110" s="841"/>
      <c r="F110" s="842">
        <f t="shared" si="7"/>
        <v>0</v>
      </c>
    </row>
    <row r="111" spans="1:6" s="843" customFormat="1">
      <c r="A111" s="876"/>
      <c r="B111" s="866"/>
      <c r="C111" s="875"/>
      <c r="D111" s="840"/>
      <c r="E111" s="841"/>
      <c r="F111" s="842">
        <f t="shared" si="7"/>
        <v>0</v>
      </c>
    </row>
    <row r="112" spans="1:6" s="843" customFormat="1" ht="43.2">
      <c r="A112" s="876" t="s">
        <v>1499</v>
      </c>
      <c r="B112" s="866" t="s">
        <v>1127</v>
      </c>
      <c r="C112" s="875" t="s">
        <v>971</v>
      </c>
      <c r="D112" s="840">
        <v>15</v>
      </c>
      <c r="E112" s="841"/>
      <c r="F112" s="842">
        <f t="shared" si="7"/>
        <v>0</v>
      </c>
    </row>
    <row r="113" spans="1:6" s="882" customFormat="1">
      <c r="A113" s="870"/>
      <c r="B113" s="877"/>
      <c r="C113" s="878"/>
      <c r="D113" s="879"/>
      <c r="E113" s="880"/>
      <c r="F113" s="881"/>
    </row>
    <row r="114" spans="1:6" s="843" customFormat="1">
      <c r="A114" s="876">
        <v>4.5</v>
      </c>
      <c r="B114" s="838" t="s">
        <v>1128</v>
      </c>
      <c r="C114" s="870"/>
      <c r="D114" s="871"/>
      <c r="E114" s="872"/>
      <c r="F114" s="873"/>
    </row>
    <row r="115" spans="1:6" s="843" customFormat="1">
      <c r="A115" s="876"/>
      <c r="B115" s="877" t="s">
        <v>1129</v>
      </c>
      <c r="C115" s="870"/>
      <c r="D115" s="871"/>
      <c r="E115" s="872"/>
      <c r="F115" s="873"/>
    </row>
    <row r="116" spans="1:6" s="843" customFormat="1" ht="57.6">
      <c r="A116" s="876" t="s">
        <v>1500</v>
      </c>
      <c r="B116" s="866" t="s">
        <v>1131</v>
      </c>
      <c r="C116" s="875" t="s">
        <v>5</v>
      </c>
      <c r="D116" s="840">
        <v>1</v>
      </c>
      <c r="E116" s="841"/>
      <c r="F116" s="842">
        <f t="shared" ref="F116:F120" si="8">D116*E116</f>
        <v>0</v>
      </c>
    </row>
    <row r="117" spans="1:6" s="843" customFormat="1">
      <c r="A117" s="876"/>
      <c r="B117" s="866"/>
      <c r="C117" s="875"/>
      <c r="D117" s="840"/>
      <c r="E117" s="841"/>
      <c r="F117" s="842">
        <f t="shared" si="8"/>
        <v>0</v>
      </c>
    </row>
    <row r="118" spans="1:6" s="843" customFormat="1">
      <c r="A118" s="876"/>
      <c r="B118" s="877" t="s">
        <v>1130</v>
      </c>
      <c r="C118" s="875"/>
      <c r="D118" s="840"/>
      <c r="E118" s="841"/>
      <c r="F118" s="842">
        <f t="shared" si="8"/>
        <v>0</v>
      </c>
    </row>
    <row r="119" spans="1:6" s="843" customFormat="1" ht="57.6">
      <c r="A119" s="876" t="s">
        <v>1501</v>
      </c>
      <c r="B119" s="866" t="s">
        <v>1131</v>
      </c>
      <c r="C119" s="875" t="s">
        <v>5</v>
      </c>
      <c r="D119" s="840">
        <v>2</v>
      </c>
      <c r="E119" s="841"/>
      <c r="F119" s="842">
        <f t="shared" si="8"/>
        <v>0</v>
      </c>
    </row>
    <row r="120" spans="1:6" s="843" customFormat="1">
      <c r="A120" s="876"/>
      <c r="B120" s="866"/>
      <c r="C120" s="875"/>
      <c r="D120" s="840"/>
      <c r="E120" s="841"/>
      <c r="F120" s="842">
        <f t="shared" si="8"/>
        <v>0</v>
      </c>
    </row>
    <row r="121" spans="1:6" s="843" customFormat="1">
      <c r="A121" s="870"/>
      <c r="B121" s="866"/>
      <c r="C121" s="875"/>
      <c r="D121" s="840"/>
      <c r="E121" s="841"/>
      <c r="F121" s="842"/>
    </row>
    <row r="122" spans="1:6" s="843" customFormat="1">
      <c r="A122" s="870"/>
      <c r="B122" s="877" t="s">
        <v>1434</v>
      </c>
      <c r="C122" s="878" t="s">
        <v>391</v>
      </c>
      <c r="D122" s="883"/>
      <c r="E122" s="884"/>
      <c r="F122" s="885">
        <f>SUM(F93:F121)</f>
        <v>0</v>
      </c>
    </row>
    <row r="123" spans="1:6" s="843" customFormat="1">
      <c r="A123" s="860"/>
      <c r="B123" s="894"/>
      <c r="C123" s="895"/>
      <c r="D123" s="896"/>
      <c r="E123" s="897"/>
      <c r="F123" s="898"/>
    </row>
    <row r="124" spans="1:6" s="843" customFormat="1">
      <c r="A124" s="855" t="s">
        <v>0</v>
      </c>
      <c r="B124" s="856" t="s">
        <v>1</v>
      </c>
      <c r="C124" s="855" t="s">
        <v>2</v>
      </c>
      <c r="D124" s="857" t="s">
        <v>785</v>
      </c>
      <c r="E124" s="858"/>
      <c r="F124" s="859" t="s">
        <v>1168</v>
      </c>
    </row>
    <row r="125" spans="1:6" s="843" customFormat="1">
      <c r="A125" s="860"/>
      <c r="B125" s="886" t="s">
        <v>1435</v>
      </c>
      <c r="C125" s="860"/>
      <c r="D125" s="862"/>
      <c r="E125" s="863"/>
      <c r="F125" s="864">
        <f>F122</f>
        <v>0</v>
      </c>
    </row>
    <row r="126" spans="1:6" s="843" customFormat="1">
      <c r="A126" s="870">
        <v>4.5999999999999996</v>
      </c>
      <c r="B126" s="838" t="s">
        <v>1132</v>
      </c>
      <c r="C126" s="870"/>
      <c r="D126" s="871"/>
      <c r="E126" s="872"/>
      <c r="F126" s="842">
        <f t="shared" ref="F126:F157" si="9">D126*E126</f>
        <v>0</v>
      </c>
    </row>
    <row r="127" spans="1:6" s="843" customFormat="1">
      <c r="A127" s="867"/>
      <c r="B127" s="838" t="s">
        <v>19</v>
      </c>
      <c r="C127" s="875"/>
      <c r="D127" s="840"/>
      <c r="E127" s="841"/>
      <c r="F127" s="842">
        <f t="shared" si="9"/>
        <v>0</v>
      </c>
    </row>
    <row r="128" spans="1:6" s="843" customFormat="1">
      <c r="A128" s="867"/>
      <c r="B128" s="874" t="s">
        <v>61</v>
      </c>
      <c r="C128" s="875"/>
      <c r="D128" s="840"/>
      <c r="E128" s="841"/>
      <c r="F128" s="842">
        <f t="shared" si="9"/>
        <v>0</v>
      </c>
    </row>
    <row r="129" spans="1:6" s="843" customFormat="1" ht="28.8">
      <c r="A129" s="867" t="s">
        <v>1502</v>
      </c>
      <c r="B129" s="866" t="s">
        <v>505</v>
      </c>
      <c r="C129" s="875"/>
      <c r="D129" s="840"/>
      <c r="E129" s="841"/>
      <c r="F129" s="842">
        <f t="shared" si="9"/>
        <v>0</v>
      </c>
    </row>
    <row r="130" spans="1:6" s="843" customFormat="1">
      <c r="A130" s="867"/>
      <c r="B130" s="866" t="s">
        <v>506</v>
      </c>
      <c r="C130" s="887" t="s">
        <v>35</v>
      </c>
      <c r="D130" s="840">
        <f>D33</f>
        <v>25</v>
      </c>
      <c r="E130" s="841"/>
      <c r="F130" s="842">
        <f t="shared" si="9"/>
        <v>0</v>
      </c>
    </row>
    <row r="131" spans="1:6" s="843" customFormat="1">
      <c r="A131" s="867"/>
      <c r="B131" s="874" t="s">
        <v>432</v>
      </c>
      <c r="C131" s="875"/>
      <c r="D131" s="840"/>
      <c r="E131" s="841"/>
      <c r="F131" s="842">
        <f t="shared" si="9"/>
        <v>0</v>
      </c>
    </row>
    <row r="132" spans="1:6" s="843" customFormat="1" ht="28.8">
      <c r="A132" s="867"/>
      <c r="B132" s="874" t="s">
        <v>1133</v>
      </c>
      <c r="C132" s="875"/>
      <c r="D132" s="840"/>
      <c r="E132" s="841"/>
      <c r="F132" s="842">
        <f t="shared" si="9"/>
        <v>0</v>
      </c>
    </row>
    <row r="133" spans="1:6" s="843" customFormat="1">
      <c r="A133" s="867"/>
      <c r="B133" s="874" t="s">
        <v>1134</v>
      </c>
      <c r="C133" s="875"/>
      <c r="D133" s="840"/>
      <c r="E133" s="841"/>
      <c r="F133" s="842">
        <f t="shared" si="9"/>
        <v>0</v>
      </c>
    </row>
    <row r="134" spans="1:6" s="843" customFormat="1">
      <c r="A134" s="867"/>
      <c r="B134" s="874" t="s">
        <v>1135</v>
      </c>
      <c r="C134" s="875"/>
      <c r="D134" s="840"/>
      <c r="E134" s="841"/>
      <c r="F134" s="842">
        <f t="shared" si="9"/>
        <v>0</v>
      </c>
    </row>
    <row r="135" spans="1:6" s="843" customFormat="1" ht="16.2">
      <c r="A135" s="867" t="s">
        <v>1503</v>
      </c>
      <c r="B135" s="866" t="s">
        <v>510</v>
      </c>
      <c r="C135" s="887" t="s">
        <v>668</v>
      </c>
      <c r="D135" s="840">
        <f>D130</f>
        <v>25</v>
      </c>
      <c r="E135" s="841"/>
      <c r="F135" s="842">
        <f t="shared" si="9"/>
        <v>0</v>
      </c>
    </row>
    <row r="136" spans="1:6" s="843" customFormat="1">
      <c r="A136" s="867"/>
      <c r="B136" s="866"/>
      <c r="C136" s="875"/>
      <c r="D136" s="840"/>
      <c r="E136" s="841"/>
      <c r="F136" s="842">
        <f t="shared" si="9"/>
        <v>0</v>
      </c>
    </row>
    <row r="137" spans="1:6" s="843" customFormat="1">
      <c r="A137" s="867"/>
      <c r="B137" s="838" t="s">
        <v>511</v>
      </c>
      <c r="D137" s="840"/>
      <c r="E137" s="888"/>
      <c r="F137" s="842">
        <f t="shared" si="9"/>
        <v>0</v>
      </c>
    </row>
    <row r="138" spans="1:6" s="843" customFormat="1" ht="28.8">
      <c r="A138" s="867" t="s">
        <v>1504</v>
      </c>
      <c r="B138" s="866" t="s">
        <v>1164</v>
      </c>
      <c r="C138" s="887" t="s">
        <v>971</v>
      </c>
      <c r="D138" s="840">
        <v>42</v>
      </c>
      <c r="E138" s="841"/>
      <c r="F138" s="842">
        <f t="shared" si="9"/>
        <v>0</v>
      </c>
    </row>
    <row r="139" spans="1:6" s="843" customFormat="1">
      <c r="A139" s="867"/>
      <c r="B139" s="889"/>
      <c r="C139" s="875"/>
      <c r="D139" s="840"/>
      <c r="E139" s="841"/>
      <c r="F139" s="842">
        <f t="shared" si="9"/>
        <v>0</v>
      </c>
    </row>
    <row r="140" spans="1:6" s="843" customFormat="1">
      <c r="A140" s="867"/>
      <c r="B140" s="838" t="s">
        <v>515</v>
      </c>
      <c r="C140" s="875"/>
      <c r="D140" s="840"/>
      <c r="E140" s="841"/>
      <c r="F140" s="842">
        <f t="shared" si="9"/>
        <v>0</v>
      </c>
    </row>
    <row r="141" spans="1:6" s="843" customFormat="1">
      <c r="A141" s="867"/>
      <c r="B141" s="877" t="s">
        <v>874</v>
      </c>
      <c r="C141" s="875"/>
      <c r="D141" s="840"/>
      <c r="E141" s="841"/>
      <c r="F141" s="842">
        <f t="shared" si="9"/>
        <v>0</v>
      </c>
    </row>
    <row r="142" spans="1:6" s="843" customFormat="1">
      <c r="A142" s="867" t="s">
        <v>1505</v>
      </c>
      <c r="B142" s="866" t="s">
        <v>1136</v>
      </c>
      <c r="C142" s="887" t="s">
        <v>965</v>
      </c>
      <c r="D142" s="840">
        <v>160</v>
      </c>
      <c r="E142" s="841"/>
      <c r="F142" s="842">
        <f t="shared" si="9"/>
        <v>0</v>
      </c>
    </row>
    <row r="143" spans="1:6" s="843" customFormat="1">
      <c r="A143" s="867"/>
      <c r="B143" s="866"/>
      <c r="C143" s="887"/>
      <c r="D143" s="840"/>
      <c r="E143" s="841"/>
      <c r="F143" s="842">
        <f t="shared" si="9"/>
        <v>0</v>
      </c>
    </row>
    <row r="144" spans="1:6" s="843" customFormat="1" ht="28.8">
      <c r="A144" s="867" t="s">
        <v>1506</v>
      </c>
      <c r="B144" s="866" t="s">
        <v>1137</v>
      </c>
      <c r="C144" s="887" t="s">
        <v>965</v>
      </c>
      <c r="D144" s="840">
        <v>160</v>
      </c>
      <c r="E144" s="841"/>
      <c r="F144" s="842">
        <f t="shared" si="9"/>
        <v>0</v>
      </c>
    </row>
    <row r="145" spans="1:6" s="843" customFormat="1">
      <c r="A145" s="867"/>
      <c r="B145" s="866"/>
      <c r="C145" s="875"/>
      <c r="D145" s="840"/>
      <c r="E145" s="841"/>
      <c r="F145" s="842">
        <f t="shared" si="9"/>
        <v>0</v>
      </c>
    </row>
    <row r="146" spans="1:6" s="843" customFormat="1">
      <c r="A146" s="867"/>
      <c r="B146" s="877" t="s">
        <v>1138</v>
      </c>
      <c r="C146" s="875"/>
      <c r="D146" s="840"/>
      <c r="E146" s="841"/>
      <c r="F146" s="842">
        <f t="shared" si="9"/>
        <v>0</v>
      </c>
    </row>
    <row r="147" spans="1:6" s="843" customFormat="1" ht="43.2">
      <c r="A147" s="867" t="s">
        <v>1507</v>
      </c>
      <c r="B147" s="866" t="s">
        <v>1165</v>
      </c>
      <c r="C147" s="875" t="s">
        <v>965</v>
      </c>
      <c r="D147" s="840">
        <v>84</v>
      </c>
      <c r="E147" s="841"/>
      <c r="F147" s="842">
        <f t="shared" si="9"/>
        <v>0</v>
      </c>
    </row>
    <row r="148" spans="1:6" s="843" customFormat="1">
      <c r="A148" s="867"/>
      <c r="B148" s="866"/>
      <c r="C148" s="875"/>
      <c r="D148" s="840"/>
      <c r="E148" s="841"/>
      <c r="F148" s="842">
        <f t="shared" si="9"/>
        <v>0</v>
      </c>
    </row>
    <row r="149" spans="1:6" s="843" customFormat="1">
      <c r="A149" s="867"/>
      <c r="B149" s="877" t="s">
        <v>433</v>
      </c>
      <c r="C149" s="887"/>
      <c r="D149" s="840"/>
      <c r="E149" s="841"/>
      <c r="F149" s="842">
        <f t="shared" si="9"/>
        <v>0</v>
      </c>
    </row>
    <row r="150" spans="1:6" s="843" customFormat="1" ht="28.8">
      <c r="A150" s="867"/>
      <c r="B150" s="874" t="s">
        <v>1110</v>
      </c>
      <c r="C150" s="867"/>
      <c r="D150" s="840"/>
      <c r="E150" s="841"/>
      <c r="F150" s="842">
        <f t="shared" si="9"/>
        <v>0</v>
      </c>
    </row>
    <row r="151" spans="1:6" s="843" customFormat="1">
      <c r="A151" s="867"/>
      <c r="B151" s="874"/>
      <c r="C151" s="867"/>
      <c r="D151" s="840"/>
      <c r="E151" s="841"/>
      <c r="F151" s="842">
        <f t="shared" si="9"/>
        <v>0</v>
      </c>
    </row>
    <row r="152" spans="1:6" s="843" customFormat="1">
      <c r="A152" s="867" t="s">
        <v>1508</v>
      </c>
      <c r="B152" s="866" t="s">
        <v>436</v>
      </c>
      <c r="C152" s="887" t="s">
        <v>965</v>
      </c>
      <c r="D152" s="840">
        <f>D142+D144-D147</f>
        <v>236</v>
      </c>
      <c r="E152" s="841"/>
      <c r="F152" s="842">
        <f t="shared" si="9"/>
        <v>0</v>
      </c>
    </row>
    <row r="153" spans="1:6" s="843" customFormat="1" ht="28.8">
      <c r="A153" s="867"/>
      <c r="B153" s="874" t="s">
        <v>541</v>
      </c>
      <c r="C153" s="867"/>
      <c r="D153" s="840"/>
      <c r="E153" s="841"/>
      <c r="F153" s="842">
        <f t="shared" si="9"/>
        <v>0</v>
      </c>
    </row>
    <row r="154" spans="1:6" s="843" customFormat="1" ht="28.8">
      <c r="A154" s="867"/>
      <c r="B154" s="890" t="s">
        <v>542</v>
      </c>
      <c r="C154" s="867"/>
      <c r="D154" s="840"/>
      <c r="E154" s="841"/>
      <c r="F154" s="842">
        <f t="shared" si="9"/>
        <v>0</v>
      </c>
    </row>
    <row r="155" spans="1:6" s="843" customFormat="1">
      <c r="A155" s="867"/>
      <c r="B155" s="874" t="s">
        <v>543</v>
      </c>
      <c r="C155" s="867"/>
      <c r="D155" s="840"/>
      <c r="E155" s="841"/>
      <c r="F155" s="842">
        <f t="shared" si="9"/>
        <v>0</v>
      </c>
    </row>
    <row r="156" spans="1:6" s="843" customFormat="1">
      <c r="A156" s="867"/>
      <c r="B156" s="891"/>
      <c r="C156" s="867"/>
      <c r="D156" s="840"/>
      <c r="E156" s="841"/>
      <c r="F156" s="842">
        <f t="shared" si="9"/>
        <v>0</v>
      </c>
    </row>
    <row r="157" spans="1:6" s="843" customFormat="1">
      <c r="A157" s="867" t="s">
        <v>1509</v>
      </c>
      <c r="B157" s="892" t="s">
        <v>437</v>
      </c>
      <c r="C157" s="887" t="s">
        <v>965</v>
      </c>
      <c r="D157" s="840">
        <f>D152</f>
        <v>236</v>
      </c>
      <c r="E157" s="841"/>
      <c r="F157" s="842">
        <f t="shared" si="9"/>
        <v>0</v>
      </c>
    </row>
    <row r="158" spans="1:6" s="843" customFormat="1">
      <c r="A158" s="867"/>
      <c r="B158" s="892"/>
      <c r="C158" s="887"/>
      <c r="D158" s="840"/>
      <c r="E158" s="841"/>
      <c r="F158" s="842"/>
    </row>
    <row r="159" spans="1:6" s="843" customFormat="1">
      <c r="A159" s="867"/>
      <c r="B159" s="877" t="s">
        <v>1436</v>
      </c>
      <c r="C159" s="878" t="s">
        <v>391</v>
      </c>
      <c r="D159" s="883"/>
      <c r="E159" s="884"/>
      <c r="F159" s="885">
        <f>SUM(F125:F158)</f>
        <v>0</v>
      </c>
    </row>
    <row r="160" spans="1:6" s="843" customFormat="1">
      <c r="A160" s="893"/>
      <c r="B160" s="894"/>
      <c r="C160" s="895"/>
      <c r="D160" s="896"/>
      <c r="E160" s="897"/>
      <c r="F160" s="898"/>
    </row>
    <row r="161" spans="1:6" s="843" customFormat="1">
      <c r="A161" s="855" t="s">
        <v>0</v>
      </c>
      <c r="B161" s="856" t="s">
        <v>1</v>
      </c>
      <c r="C161" s="855" t="s">
        <v>2</v>
      </c>
      <c r="D161" s="857" t="s">
        <v>785</v>
      </c>
      <c r="E161" s="858"/>
      <c r="F161" s="859" t="s">
        <v>1168</v>
      </c>
    </row>
    <row r="162" spans="1:6" s="843" customFormat="1" ht="15" customHeight="1">
      <c r="A162" s="867"/>
      <c r="B162" s="899"/>
      <c r="C162" s="900"/>
      <c r="D162" s="840"/>
      <c r="E162" s="901"/>
      <c r="F162" s="842">
        <f t="shared" ref="F162:F172" si="10">D162*E162</f>
        <v>0</v>
      </c>
    </row>
    <row r="163" spans="1:6" s="843" customFormat="1">
      <c r="A163" s="837">
        <v>4.7</v>
      </c>
      <c r="B163" s="838" t="s">
        <v>518</v>
      </c>
      <c r="C163" s="900"/>
      <c r="D163" s="840"/>
      <c r="E163" s="901"/>
      <c r="F163" s="842">
        <f t="shared" si="10"/>
        <v>0</v>
      </c>
    </row>
    <row r="164" spans="1:6" s="843" customFormat="1">
      <c r="A164" s="867"/>
      <c r="B164" s="838"/>
      <c r="C164" s="900"/>
      <c r="D164" s="840"/>
      <c r="E164" s="841"/>
      <c r="F164" s="842">
        <f t="shared" si="10"/>
        <v>0</v>
      </c>
    </row>
    <row r="165" spans="1:6" s="843" customFormat="1">
      <c r="A165" s="867"/>
      <c r="B165" s="874" t="s">
        <v>438</v>
      </c>
      <c r="C165" s="875"/>
      <c r="D165" s="840"/>
      <c r="E165" s="841"/>
      <c r="F165" s="842">
        <f t="shared" si="10"/>
        <v>0</v>
      </c>
    </row>
    <row r="166" spans="1:6" s="843" customFormat="1">
      <c r="A166" s="867"/>
      <c r="B166" s="902"/>
      <c r="C166" s="875"/>
      <c r="D166" s="840"/>
      <c r="E166" s="841"/>
      <c r="F166" s="842">
        <f t="shared" si="10"/>
        <v>0</v>
      </c>
    </row>
    <row r="167" spans="1:6" s="843" customFormat="1" ht="28.8">
      <c r="A167" s="867"/>
      <c r="B167" s="874" t="s">
        <v>439</v>
      </c>
      <c r="C167" s="887"/>
      <c r="D167" s="840"/>
      <c r="E167" s="841"/>
      <c r="F167" s="842">
        <f t="shared" si="10"/>
        <v>0</v>
      </c>
    </row>
    <row r="168" spans="1:6" s="843" customFormat="1" ht="28.8">
      <c r="A168" s="867"/>
      <c r="B168" s="874" t="s">
        <v>440</v>
      </c>
      <c r="C168" s="887"/>
      <c r="D168" s="840"/>
      <c r="E168" s="841"/>
      <c r="F168" s="842">
        <f t="shared" si="10"/>
        <v>0</v>
      </c>
    </row>
    <row r="169" spans="1:6" s="843" customFormat="1">
      <c r="A169" s="867"/>
      <c r="B169" s="874" t="s">
        <v>441</v>
      </c>
      <c r="C169" s="887"/>
      <c r="D169" s="840"/>
      <c r="E169" s="841"/>
      <c r="F169" s="842">
        <f t="shared" si="10"/>
        <v>0</v>
      </c>
    </row>
    <row r="170" spans="1:6" s="843" customFormat="1">
      <c r="A170" s="867"/>
      <c r="B170" s="903"/>
      <c r="C170" s="887"/>
      <c r="D170" s="840"/>
      <c r="E170" s="841"/>
      <c r="F170" s="842">
        <f t="shared" si="10"/>
        <v>0</v>
      </c>
    </row>
    <row r="171" spans="1:6" s="843" customFormat="1" ht="28.8">
      <c r="A171" s="867" t="s">
        <v>1510</v>
      </c>
      <c r="B171" s="866" t="s">
        <v>595</v>
      </c>
      <c r="C171" s="887"/>
      <c r="D171" s="840"/>
      <c r="E171" s="841"/>
      <c r="F171" s="842">
        <f t="shared" si="10"/>
        <v>0</v>
      </c>
    </row>
    <row r="172" spans="1:6" s="843" customFormat="1">
      <c r="A172" s="867"/>
      <c r="B172" s="866" t="s">
        <v>596</v>
      </c>
      <c r="C172" s="887" t="s">
        <v>5</v>
      </c>
      <c r="D172" s="887">
        <v>42</v>
      </c>
      <c r="E172" s="841"/>
      <c r="F172" s="904">
        <f t="shared" si="10"/>
        <v>0</v>
      </c>
    </row>
    <row r="173" spans="1:6" s="843" customFormat="1">
      <c r="A173" s="867"/>
      <c r="B173" s="866"/>
      <c r="C173" s="887"/>
      <c r="D173" s="887"/>
      <c r="E173" s="841"/>
      <c r="F173" s="904"/>
    </row>
    <row r="174" spans="1:6" s="843" customFormat="1">
      <c r="A174" s="867" t="s">
        <v>1511</v>
      </c>
      <c r="B174" s="866" t="s">
        <v>594</v>
      </c>
      <c r="C174" s="887"/>
      <c r="D174" s="887"/>
      <c r="E174" s="841"/>
      <c r="F174" s="904"/>
    </row>
    <row r="175" spans="1:6" s="843" customFormat="1">
      <c r="A175" s="867"/>
      <c r="B175" s="866" t="s">
        <v>596</v>
      </c>
      <c r="C175" s="887" t="s">
        <v>5</v>
      </c>
      <c r="D175" s="887">
        <v>14</v>
      </c>
      <c r="E175" s="841"/>
      <c r="F175" s="904">
        <f>D175*E175</f>
        <v>0</v>
      </c>
    </row>
    <row r="176" spans="1:6" s="843" customFormat="1">
      <c r="A176" s="867"/>
      <c r="B176" s="866"/>
      <c r="C176" s="887"/>
      <c r="D176" s="887"/>
      <c r="E176" s="841"/>
      <c r="F176" s="904"/>
    </row>
    <row r="177" spans="1:6" s="843" customFormat="1" ht="28.8">
      <c r="A177" s="867" t="s">
        <v>1512</v>
      </c>
      <c r="B177" s="866" t="s">
        <v>1169</v>
      </c>
      <c r="C177" s="887" t="s">
        <v>5</v>
      </c>
      <c r="D177" s="887">
        <v>8</v>
      </c>
      <c r="E177" s="841"/>
      <c r="F177" s="904">
        <f>D177*E177</f>
        <v>0</v>
      </c>
    </row>
    <row r="178" spans="1:6" s="843" customFormat="1">
      <c r="A178" s="867"/>
      <c r="B178" s="903"/>
      <c r="C178" s="887"/>
      <c r="D178" s="887"/>
      <c r="E178" s="841"/>
      <c r="F178" s="904"/>
    </row>
    <row r="179" spans="1:6" s="843" customFormat="1">
      <c r="A179" s="867" t="s">
        <v>1513</v>
      </c>
      <c r="B179" s="866" t="s">
        <v>442</v>
      </c>
      <c r="C179" s="887" t="s">
        <v>5</v>
      </c>
      <c r="D179" s="887">
        <v>4</v>
      </c>
      <c r="E179" s="841"/>
      <c r="F179" s="904">
        <f>D179*E179</f>
        <v>0</v>
      </c>
    </row>
    <row r="180" spans="1:6" s="843" customFormat="1">
      <c r="A180" s="867"/>
      <c r="B180" s="903"/>
      <c r="C180" s="887"/>
      <c r="D180" s="887"/>
      <c r="E180" s="841"/>
      <c r="F180" s="904"/>
    </row>
    <row r="181" spans="1:6" s="843" customFormat="1">
      <c r="A181" s="867"/>
      <c r="B181" s="874" t="s">
        <v>443</v>
      </c>
      <c r="C181" s="887"/>
      <c r="D181" s="887"/>
      <c r="E181" s="841"/>
      <c r="F181" s="904"/>
    </row>
    <row r="182" spans="1:6" s="843" customFormat="1">
      <c r="A182" s="867"/>
      <c r="B182" s="902"/>
      <c r="C182" s="887"/>
      <c r="D182" s="887"/>
      <c r="E182" s="841"/>
      <c r="F182" s="904"/>
    </row>
    <row r="183" spans="1:6" s="843" customFormat="1">
      <c r="A183" s="867" t="s">
        <v>1514</v>
      </c>
      <c r="B183" s="866" t="s">
        <v>519</v>
      </c>
      <c r="C183" s="887" t="s">
        <v>13</v>
      </c>
      <c r="D183" s="887">
        <v>24</v>
      </c>
      <c r="E183" s="841"/>
      <c r="F183" s="904">
        <f t="shared" ref="F183" si="11">D183*E183</f>
        <v>0</v>
      </c>
    </row>
    <row r="184" spans="1:6" s="843" customFormat="1">
      <c r="A184" s="867"/>
      <c r="B184" s="866"/>
      <c r="C184" s="887"/>
      <c r="D184" s="887"/>
      <c r="E184" s="841"/>
      <c r="F184" s="904"/>
    </row>
    <row r="185" spans="1:6" s="843" customFormat="1">
      <c r="A185" s="867" t="s">
        <v>1515</v>
      </c>
      <c r="B185" s="866" t="s">
        <v>520</v>
      </c>
      <c r="C185" s="887" t="s">
        <v>13</v>
      </c>
      <c r="D185" s="887">
        <v>8</v>
      </c>
      <c r="E185" s="841"/>
      <c r="F185" s="904">
        <f t="shared" ref="F185:F189" si="12">D185*E185</f>
        <v>0</v>
      </c>
    </row>
    <row r="186" spans="1:6" s="843" customFormat="1">
      <c r="A186" s="867"/>
      <c r="B186" s="902"/>
      <c r="C186" s="875"/>
      <c r="D186" s="840"/>
      <c r="E186" s="841"/>
      <c r="F186" s="842">
        <f t="shared" si="12"/>
        <v>0</v>
      </c>
    </row>
    <row r="187" spans="1:6" s="843" customFormat="1">
      <c r="A187" s="867"/>
      <c r="B187" s="874" t="s">
        <v>444</v>
      </c>
      <c r="C187" s="875"/>
      <c r="D187" s="840"/>
      <c r="E187" s="841"/>
      <c r="F187" s="842">
        <f t="shared" si="12"/>
        <v>0</v>
      </c>
    </row>
    <row r="188" spans="1:6" s="843" customFormat="1">
      <c r="A188" s="867"/>
      <c r="B188" s="903"/>
      <c r="C188" s="875"/>
      <c r="D188" s="840"/>
      <c r="E188" s="841"/>
      <c r="F188" s="842">
        <f t="shared" si="12"/>
        <v>0</v>
      </c>
    </row>
    <row r="189" spans="1:6" s="843" customFormat="1" ht="129.6">
      <c r="A189" s="867"/>
      <c r="B189" s="866" t="s">
        <v>1604</v>
      </c>
      <c r="C189" s="887"/>
      <c r="D189" s="840"/>
      <c r="E189" s="841"/>
      <c r="F189" s="842">
        <f t="shared" si="12"/>
        <v>0</v>
      </c>
    </row>
    <row r="190" spans="1:6" s="843" customFormat="1">
      <c r="A190" s="867"/>
      <c r="B190" s="902"/>
      <c r="C190" s="887"/>
      <c r="D190" s="887"/>
      <c r="E190" s="841"/>
      <c r="F190" s="904"/>
    </row>
    <row r="191" spans="1:6" s="843" customFormat="1">
      <c r="A191" s="867" t="s">
        <v>1516</v>
      </c>
      <c r="B191" s="866" t="s">
        <v>452</v>
      </c>
      <c r="C191" s="887" t="s">
        <v>13</v>
      </c>
      <c r="D191" s="887">
        <v>72</v>
      </c>
      <c r="E191" s="841"/>
      <c r="F191" s="904">
        <f>D191*E191</f>
        <v>0</v>
      </c>
    </row>
    <row r="192" spans="1:6" s="843" customFormat="1">
      <c r="A192" s="867"/>
      <c r="B192" s="903"/>
      <c r="C192" s="875"/>
      <c r="D192" s="887"/>
      <c r="E192" s="841"/>
      <c r="F192" s="904"/>
    </row>
    <row r="193" spans="1:7" s="882" customFormat="1">
      <c r="A193" s="837"/>
      <c r="B193" s="905" t="s">
        <v>1177</v>
      </c>
      <c r="C193" s="878"/>
      <c r="D193" s="906"/>
      <c r="E193" s="880"/>
      <c r="F193" s="885">
        <f>SUM(F162:F192)</f>
        <v>0</v>
      </c>
    </row>
    <row r="194" spans="1:7" s="843" customFormat="1">
      <c r="A194" s="855" t="s">
        <v>0</v>
      </c>
      <c r="B194" s="856" t="s">
        <v>1</v>
      </c>
      <c r="C194" s="855" t="s">
        <v>2</v>
      </c>
      <c r="D194" s="857" t="s">
        <v>785</v>
      </c>
      <c r="E194" s="858"/>
      <c r="F194" s="859" t="s">
        <v>1168</v>
      </c>
    </row>
    <row r="195" spans="1:7" s="882" customFormat="1">
      <c r="A195" s="837"/>
      <c r="B195" s="905" t="s">
        <v>1106</v>
      </c>
      <c r="C195" s="878"/>
      <c r="D195" s="906"/>
      <c r="E195" s="880"/>
      <c r="F195" s="885">
        <f>F193</f>
        <v>0</v>
      </c>
    </row>
    <row r="196" spans="1:7" s="843" customFormat="1">
      <c r="A196" s="867"/>
      <c r="B196" s="874" t="s">
        <v>453</v>
      </c>
      <c r="C196" s="875"/>
      <c r="D196" s="887"/>
      <c r="E196" s="841"/>
      <c r="F196" s="904"/>
    </row>
    <row r="197" spans="1:7" s="843" customFormat="1">
      <c r="A197" s="867"/>
      <c r="B197" s="903"/>
      <c r="C197" s="875"/>
      <c r="D197" s="887"/>
      <c r="E197" s="841"/>
      <c r="F197" s="904"/>
    </row>
    <row r="198" spans="1:7" s="843" customFormat="1" ht="100.8">
      <c r="A198" s="867"/>
      <c r="B198" s="874" t="s">
        <v>988</v>
      </c>
      <c r="C198" s="887"/>
      <c r="D198" s="887"/>
      <c r="E198" s="841"/>
      <c r="F198" s="904"/>
    </row>
    <row r="199" spans="1:7" s="843" customFormat="1">
      <c r="A199" s="867"/>
      <c r="B199" s="874"/>
      <c r="C199" s="887"/>
      <c r="D199" s="887"/>
      <c r="E199" s="841"/>
      <c r="F199" s="904"/>
    </row>
    <row r="200" spans="1:7" s="843" customFormat="1" ht="57.6">
      <c r="A200" s="867" t="s">
        <v>1517</v>
      </c>
      <c r="B200" s="866" t="s">
        <v>1292</v>
      </c>
      <c r="C200" s="887" t="s">
        <v>4</v>
      </c>
      <c r="D200" s="887">
        <v>400</v>
      </c>
      <c r="E200" s="841"/>
      <c r="F200" s="904">
        <f t="shared" ref="F200" si="13">D200*E200</f>
        <v>0</v>
      </c>
    </row>
    <row r="201" spans="1:7" s="843" customFormat="1" ht="57.6">
      <c r="A201" s="867" t="s">
        <v>1518</v>
      </c>
      <c r="B201" s="866" t="s">
        <v>1241</v>
      </c>
      <c r="C201" s="887" t="s">
        <v>5</v>
      </c>
      <c r="D201" s="887">
        <v>1</v>
      </c>
      <c r="E201" s="841"/>
      <c r="F201" s="904">
        <f>D201*E201</f>
        <v>0</v>
      </c>
    </row>
    <row r="202" spans="1:7" s="843" customFormat="1">
      <c r="A202" s="867"/>
      <c r="B202" s="866"/>
      <c r="C202" s="887"/>
      <c r="D202" s="887"/>
      <c r="E202" s="841"/>
      <c r="F202" s="904"/>
    </row>
    <row r="203" spans="1:7" s="843" customFormat="1" ht="28.8">
      <c r="A203" s="867"/>
      <c r="B203" s="866" t="s">
        <v>616</v>
      </c>
      <c r="C203" s="887"/>
      <c r="D203" s="887"/>
      <c r="E203" s="841"/>
      <c r="F203" s="904"/>
    </row>
    <row r="204" spans="1:7" s="843" customFormat="1">
      <c r="A204" s="867" t="s">
        <v>1519</v>
      </c>
      <c r="B204" s="866" t="s">
        <v>617</v>
      </c>
      <c r="C204" s="887" t="s">
        <v>26</v>
      </c>
      <c r="D204" s="887">
        <v>1</v>
      </c>
      <c r="E204" s="841"/>
      <c r="F204" s="904">
        <f t="shared" ref="F204" si="14">D204*E204</f>
        <v>0</v>
      </c>
    </row>
    <row r="205" spans="1:7" s="843" customFormat="1">
      <c r="A205" s="867"/>
      <c r="B205" s="903"/>
      <c r="C205" s="887"/>
      <c r="D205" s="887"/>
      <c r="E205" s="841"/>
      <c r="F205" s="904"/>
    </row>
    <row r="206" spans="1:7" s="843" customFormat="1" ht="187.2">
      <c r="A206" s="867" t="s">
        <v>1520</v>
      </c>
      <c r="B206" s="866" t="s">
        <v>1605</v>
      </c>
      <c r="C206" s="887" t="s">
        <v>5</v>
      </c>
      <c r="D206" s="887">
        <v>1</v>
      </c>
      <c r="E206" s="841"/>
      <c r="F206" s="904">
        <f t="shared" ref="F206" si="15">D206*E206</f>
        <v>0</v>
      </c>
    </row>
    <row r="207" spans="1:7">
      <c r="A207" s="553"/>
      <c r="B207" s="342"/>
      <c r="C207" s="304"/>
      <c r="D207" s="355"/>
      <c r="E207" s="348"/>
      <c r="F207" s="572"/>
      <c r="G207" s="211"/>
    </row>
    <row r="208" spans="1:7" ht="28.8">
      <c r="A208" s="553"/>
      <c r="B208" s="313" t="s">
        <v>468</v>
      </c>
      <c r="C208" s="346"/>
      <c r="D208" s="356"/>
      <c r="E208" s="349"/>
      <c r="F208" s="570">
        <f>SUM(F207:F207)</f>
        <v>0</v>
      </c>
      <c r="G208" s="211"/>
    </row>
    <row r="209" spans="1:7">
      <c r="A209" s="553"/>
      <c r="B209" s="318"/>
      <c r="C209" s="307"/>
      <c r="E209" s="309"/>
      <c r="G209" s="211"/>
    </row>
  </sheetData>
  <pageMargins left="0.7" right="0.7" top="0.75" bottom="0.75" header="0.3" footer="0.3"/>
  <pageSetup scale="96" orientation="portrait" horizontalDpi="1200" verticalDpi="1200" r:id="rId1"/>
  <rowBreaks count="6" manualBreakCount="6">
    <brk id="23" max="5" man="1"/>
    <brk id="49" max="5" man="1"/>
    <brk id="160" max="5" man="1"/>
    <brk id="191" max="5" man="1"/>
    <brk id="256" max="16383" man="1"/>
    <brk id="32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0"/>
  <sheetViews>
    <sheetView view="pageBreakPreview" zoomScale="115" zoomScaleNormal="102" zoomScaleSheetLayoutView="115" workbookViewId="0">
      <pane xSplit="6" ySplit="1" topLeftCell="G2" activePane="bottomRight" state="frozen"/>
      <selection pane="topRight" activeCell="J1" sqref="J1"/>
      <selection pane="bottomLeft" activeCell="A2" sqref="A2"/>
      <selection pane="bottomRight" activeCell="B128" sqref="B128"/>
    </sheetView>
  </sheetViews>
  <sheetFormatPr defaultColWidth="9.109375" defaultRowHeight="14.4"/>
  <cols>
    <col min="1" max="1" width="7" style="34" customWidth="1"/>
    <col min="2" max="2" width="53" style="93" customWidth="1"/>
    <col min="3" max="3" width="5.88671875" style="34" bestFit="1" customWidth="1"/>
    <col min="4" max="4" width="4.33203125" style="361" bestFit="1" customWidth="1"/>
    <col min="5" max="5" width="8.33203125" style="354" bestFit="1" customWidth="1"/>
    <col min="6" max="6" width="10.77734375" style="87" bestFit="1" customWidth="1"/>
    <col min="7" max="16384" width="9.109375" style="33"/>
  </cols>
  <sheetData>
    <row r="1" spans="1:6">
      <c r="A1" s="365" t="s">
        <v>0</v>
      </c>
      <c r="B1" s="366" t="s">
        <v>1</v>
      </c>
      <c r="C1" s="365" t="s">
        <v>2</v>
      </c>
      <c r="D1" s="367" t="s">
        <v>785</v>
      </c>
      <c r="E1" s="368" t="s">
        <v>627</v>
      </c>
      <c r="F1" s="369" t="s">
        <v>628</v>
      </c>
    </row>
    <row r="2" spans="1:6">
      <c r="A2" s="128"/>
      <c r="B2" s="310"/>
      <c r="C2" s="128"/>
      <c r="D2" s="311"/>
      <c r="E2" s="347"/>
      <c r="F2" s="312"/>
    </row>
    <row r="3" spans="1:6">
      <c r="A3" s="128"/>
      <c r="B3" s="313" t="str">
        <f>[1]Offices!B3</f>
        <v>GRANT No. ……………………………………….</v>
      </c>
      <c r="C3" s="128"/>
      <c r="D3" s="311"/>
      <c r="E3" s="347"/>
      <c r="F3" s="312"/>
    </row>
    <row r="4" spans="1:6">
      <c r="A4" s="128"/>
      <c r="B4" s="313" t="str">
        <f>[1]Offices!B4</f>
        <v>PROPOSED ……………………………………....</v>
      </c>
      <c r="C4" s="314"/>
      <c r="D4" s="290"/>
      <c r="E4" s="285"/>
      <c r="F4" s="315"/>
    </row>
    <row r="5" spans="1:6">
      <c r="A5" s="128"/>
      <c r="B5" s="313" t="str">
        <f>[1]Offices!B5</f>
        <v>…….………………………………….. DISTRICT</v>
      </c>
      <c r="C5" s="314"/>
      <c r="D5" s="290"/>
      <c r="E5" s="285"/>
      <c r="F5" s="315"/>
    </row>
    <row r="6" spans="1:6">
      <c r="A6" s="128"/>
      <c r="B6" s="316"/>
      <c r="C6" s="314"/>
      <c r="D6" s="290"/>
      <c r="E6" s="285"/>
      <c r="F6" s="315"/>
    </row>
    <row r="7" spans="1:6">
      <c r="A7" s="304">
        <v>5</v>
      </c>
      <c r="B7" s="313" t="s">
        <v>819</v>
      </c>
      <c r="C7" s="306"/>
      <c r="D7" s="355"/>
      <c r="E7" s="348"/>
      <c r="F7" s="308"/>
    </row>
    <row r="8" spans="1:6">
      <c r="A8" s="304"/>
      <c r="B8" s="318"/>
      <c r="C8" s="306"/>
      <c r="D8" s="355"/>
      <c r="E8" s="348"/>
      <c r="F8" s="308"/>
    </row>
    <row r="9" spans="1:6">
      <c r="A9" s="304">
        <v>5.0999999999999996</v>
      </c>
      <c r="B9" s="313" t="s">
        <v>386</v>
      </c>
      <c r="C9" s="306"/>
      <c r="D9" s="355"/>
      <c r="E9" s="348"/>
      <c r="F9" s="308"/>
    </row>
    <row r="10" spans="1:6">
      <c r="A10" s="304"/>
      <c r="B10" s="313"/>
      <c r="C10" s="306"/>
      <c r="D10" s="355"/>
      <c r="E10" s="348"/>
      <c r="F10" s="308"/>
    </row>
    <row r="11" spans="1:6">
      <c r="A11" s="304"/>
      <c r="B11" s="313"/>
      <c r="C11" s="306"/>
      <c r="D11" s="355"/>
      <c r="E11" s="348"/>
      <c r="F11" s="308"/>
    </row>
    <row r="12" spans="1:6" ht="16.2">
      <c r="A12" s="304" t="s">
        <v>1190</v>
      </c>
      <c r="B12" s="305" t="s">
        <v>387</v>
      </c>
      <c r="C12" s="307" t="s">
        <v>668</v>
      </c>
      <c r="D12" s="355">
        <v>44</v>
      </c>
      <c r="E12" s="348"/>
      <c r="F12" s="308">
        <f>D12*E12</f>
        <v>0</v>
      </c>
    </row>
    <row r="13" spans="1:6">
      <c r="A13" s="304" t="s">
        <v>36</v>
      </c>
      <c r="B13" s="305" t="s">
        <v>388</v>
      </c>
      <c r="C13" s="306"/>
      <c r="D13" s="355"/>
      <c r="E13" s="348"/>
      <c r="F13" s="308">
        <f t="shared" ref="F13:F18" si="0">D13*E13</f>
        <v>0</v>
      </c>
    </row>
    <row r="14" spans="1:6">
      <c r="A14" s="304"/>
      <c r="B14" s="313"/>
      <c r="C14" s="306"/>
      <c r="D14" s="355"/>
      <c r="E14" s="348"/>
      <c r="F14" s="308">
        <f t="shared" si="0"/>
        <v>0</v>
      </c>
    </row>
    <row r="15" spans="1:6">
      <c r="A15" s="304" t="s">
        <v>1191</v>
      </c>
      <c r="B15" s="305" t="s">
        <v>23</v>
      </c>
      <c r="C15" s="306"/>
      <c r="D15" s="355"/>
      <c r="E15" s="348"/>
      <c r="F15" s="308">
        <f t="shared" si="0"/>
        <v>0</v>
      </c>
    </row>
    <row r="16" spans="1:6">
      <c r="A16" s="304"/>
      <c r="B16" s="305" t="s">
        <v>24</v>
      </c>
      <c r="C16" s="306"/>
      <c r="D16" s="355"/>
      <c r="E16" s="348"/>
      <c r="F16" s="308">
        <f t="shared" si="0"/>
        <v>0</v>
      </c>
    </row>
    <row r="17" spans="1:6">
      <c r="A17" s="304"/>
      <c r="B17" s="305" t="s">
        <v>25</v>
      </c>
      <c r="C17" s="306" t="s">
        <v>389</v>
      </c>
      <c r="D17" s="355">
        <v>1</v>
      </c>
      <c r="E17" s="348"/>
      <c r="F17" s="308">
        <f t="shared" si="0"/>
        <v>0</v>
      </c>
    </row>
    <row r="18" spans="1:6">
      <c r="A18" s="304"/>
      <c r="B18" s="305"/>
      <c r="C18" s="306"/>
      <c r="D18" s="355"/>
      <c r="E18" s="348"/>
      <c r="F18" s="308">
        <f t="shared" si="0"/>
        <v>0</v>
      </c>
    </row>
    <row r="19" spans="1:6">
      <c r="A19" s="304"/>
      <c r="B19" s="318" t="s">
        <v>1434</v>
      </c>
      <c r="C19" s="319"/>
      <c r="D19" s="356"/>
      <c r="E19" s="349"/>
      <c r="F19" s="320"/>
    </row>
    <row r="20" spans="1:6">
      <c r="A20" s="304"/>
      <c r="B20" s="318"/>
      <c r="C20" s="306"/>
      <c r="D20" s="356"/>
      <c r="E20" s="349"/>
      <c r="F20" s="320"/>
    </row>
    <row r="21" spans="1:6">
      <c r="A21" s="365" t="s">
        <v>0</v>
      </c>
      <c r="B21" s="366" t="s">
        <v>1</v>
      </c>
      <c r="C21" s="365" t="s">
        <v>2</v>
      </c>
      <c r="D21" s="367" t="s">
        <v>785</v>
      </c>
      <c r="E21" s="368" t="s">
        <v>627</v>
      </c>
      <c r="F21" s="369" t="s">
        <v>628</v>
      </c>
    </row>
    <row r="22" spans="1:6">
      <c r="A22" s="365"/>
      <c r="B22" s="785" t="s">
        <v>1435</v>
      </c>
      <c r="C22" s="365"/>
      <c r="D22" s="367"/>
      <c r="E22" s="368"/>
      <c r="F22" s="369"/>
    </row>
    <row r="23" spans="1:6">
      <c r="A23" s="304">
        <v>5.2</v>
      </c>
      <c r="B23" s="313" t="s">
        <v>392</v>
      </c>
      <c r="C23" s="306"/>
      <c r="D23" s="355"/>
      <c r="E23" s="348"/>
      <c r="F23" s="315"/>
    </row>
    <row r="24" spans="1:6">
      <c r="A24" s="304"/>
      <c r="B24" s="313"/>
      <c r="C24" s="306"/>
      <c r="D24" s="355"/>
      <c r="E24" s="348"/>
      <c r="F24" s="315"/>
    </row>
    <row r="25" spans="1:6">
      <c r="A25" s="304"/>
      <c r="B25" s="321" t="s">
        <v>27</v>
      </c>
      <c r="C25" s="306"/>
      <c r="D25" s="355"/>
      <c r="E25" s="348"/>
      <c r="F25" s="315"/>
    </row>
    <row r="26" spans="1:6">
      <c r="A26" s="304"/>
      <c r="B26" s="321" t="s">
        <v>28</v>
      </c>
      <c r="C26" s="306"/>
      <c r="D26" s="355"/>
      <c r="E26" s="348"/>
      <c r="F26" s="315"/>
    </row>
    <row r="27" spans="1:6">
      <c r="A27" s="304"/>
      <c r="B27" s="321"/>
      <c r="C27" s="306"/>
      <c r="D27" s="355"/>
      <c r="E27" s="348"/>
      <c r="F27" s="315"/>
    </row>
    <row r="28" spans="1:6" ht="16.2">
      <c r="A28" s="304" t="s">
        <v>1192</v>
      </c>
      <c r="B28" s="305" t="s">
        <v>393</v>
      </c>
      <c r="C28" s="307" t="s">
        <v>668</v>
      </c>
      <c r="D28" s="355">
        <v>44</v>
      </c>
      <c r="E28" s="348"/>
      <c r="F28" s="315">
        <f>D28*E28</f>
        <v>0</v>
      </c>
    </row>
    <row r="29" spans="1:6">
      <c r="A29" s="304" t="s">
        <v>1193</v>
      </c>
      <c r="B29" s="305" t="s">
        <v>481</v>
      </c>
      <c r="C29" s="306"/>
      <c r="D29" s="355"/>
      <c r="E29" s="348"/>
      <c r="F29" s="315">
        <f t="shared" ref="F29:F60" si="1">D29*E29</f>
        <v>0</v>
      </c>
    </row>
    <row r="30" spans="1:6" ht="16.2">
      <c r="A30" s="304"/>
      <c r="B30" s="305" t="s">
        <v>394</v>
      </c>
      <c r="C30" s="307" t="s">
        <v>669</v>
      </c>
      <c r="D30" s="355">
        <f>34*1.5*0.8</f>
        <v>40.800000000000004</v>
      </c>
      <c r="E30" s="348"/>
      <c r="F30" s="315">
        <f t="shared" si="1"/>
        <v>0</v>
      </c>
    </row>
    <row r="31" spans="1:6">
      <c r="A31" s="304"/>
      <c r="B31" s="305"/>
      <c r="C31" s="306"/>
      <c r="D31" s="355"/>
      <c r="E31" s="348"/>
      <c r="F31" s="315">
        <f t="shared" si="1"/>
        <v>0</v>
      </c>
    </row>
    <row r="32" spans="1:6">
      <c r="A32" s="304"/>
      <c r="B32" s="321" t="s">
        <v>395</v>
      </c>
      <c r="C32" s="306"/>
      <c r="D32" s="355"/>
      <c r="E32" s="348"/>
      <c r="F32" s="315">
        <f t="shared" si="1"/>
        <v>0</v>
      </c>
    </row>
    <row r="33" spans="1:6">
      <c r="A33" s="304" t="s">
        <v>1195</v>
      </c>
      <c r="B33" s="305" t="s">
        <v>396</v>
      </c>
      <c r="C33" s="306"/>
      <c r="D33" s="355"/>
      <c r="E33" s="348"/>
      <c r="F33" s="315">
        <f t="shared" si="1"/>
        <v>0</v>
      </c>
    </row>
    <row r="34" spans="1:6">
      <c r="A34" s="304"/>
      <c r="B34" s="305" t="s">
        <v>397</v>
      </c>
      <c r="C34" s="306" t="s">
        <v>26</v>
      </c>
      <c r="D34" s="355">
        <v>1</v>
      </c>
      <c r="E34" s="348"/>
      <c r="F34" s="315">
        <f>E34</f>
        <v>0</v>
      </c>
    </row>
    <row r="35" spans="1:6">
      <c r="A35" s="304"/>
      <c r="B35" s="305"/>
      <c r="C35" s="306"/>
      <c r="D35" s="355"/>
      <c r="E35" s="348"/>
      <c r="F35" s="315">
        <f t="shared" si="1"/>
        <v>0</v>
      </c>
    </row>
    <row r="36" spans="1:6">
      <c r="A36" s="304"/>
      <c r="B36" s="321" t="s">
        <v>29</v>
      </c>
      <c r="C36" s="306"/>
      <c r="D36" s="355"/>
      <c r="E36" s="348"/>
      <c r="F36" s="315">
        <f t="shared" si="1"/>
        <v>0</v>
      </c>
    </row>
    <row r="37" spans="1:6">
      <c r="A37" s="304" t="s">
        <v>1196</v>
      </c>
      <c r="B37" s="305" t="s">
        <v>30</v>
      </c>
      <c r="C37" s="306"/>
      <c r="D37" s="355"/>
      <c r="E37" s="348"/>
      <c r="F37" s="315">
        <f t="shared" si="1"/>
        <v>0</v>
      </c>
    </row>
    <row r="38" spans="1:6" ht="16.2">
      <c r="A38" s="304"/>
      <c r="B38" s="305" t="s">
        <v>31</v>
      </c>
      <c r="C38" s="307" t="s">
        <v>669</v>
      </c>
      <c r="D38" s="290">
        <f>D30*0.4</f>
        <v>16.320000000000004</v>
      </c>
      <c r="E38" s="348"/>
      <c r="F38" s="315"/>
    </row>
    <row r="39" spans="1:6">
      <c r="A39" s="304" t="s">
        <v>1197</v>
      </c>
      <c r="B39" s="305" t="s">
        <v>398</v>
      </c>
      <c r="C39" s="306"/>
      <c r="D39" s="290"/>
      <c r="E39" s="348"/>
      <c r="F39" s="315">
        <f t="shared" si="1"/>
        <v>0</v>
      </c>
    </row>
    <row r="40" spans="1:6">
      <c r="A40" s="304"/>
      <c r="B40" s="305" t="s">
        <v>399</v>
      </c>
      <c r="C40" s="306"/>
      <c r="D40" s="290"/>
      <c r="E40" s="348"/>
      <c r="F40" s="315">
        <f t="shared" si="1"/>
        <v>0</v>
      </c>
    </row>
    <row r="41" spans="1:6" ht="16.2">
      <c r="A41" s="304"/>
      <c r="B41" s="305" t="s">
        <v>400</v>
      </c>
      <c r="C41" s="307" t="s">
        <v>669</v>
      </c>
      <c r="D41" s="290">
        <f>D30*0.6</f>
        <v>24.48</v>
      </c>
      <c r="E41" s="348"/>
      <c r="F41" s="315">
        <f t="shared" si="1"/>
        <v>0</v>
      </c>
    </row>
    <row r="42" spans="1:6">
      <c r="A42" s="304"/>
      <c r="B42" s="305"/>
      <c r="C42" s="306"/>
      <c r="D42" s="290"/>
      <c r="E42" s="348"/>
      <c r="F42" s="315">
        <f t="shared" si="1"/>
        <v>0</v>
      </c>
    </row>
    <row r="43" spans="1:6">
      <c r="A43" s="304"/>
      <c r="B43" s="321" t="s">
        <v>32</v>
      </c>
      <c r="C43" s="306"/>
      <c r="D43" s="290"/>
      <c r="E43" s="348"/>
      <c r="F43" s="315">
        <f t="shared" si="1"/>
        <v>0</v>
      </c>
    </row>
    <row r="44" spans="1:6">
      <c r="A44" s="304" t="s">
        <v>1198</v>
      </c>
      <c r="B44" s="305" t="s">
        <v>33</v>
      </c>
      <c r="C44" s="306"/>
      <c r="D44" s="290"/>
      <c r="E44" s="348"/>
      <c r="F44" s="315">
        <f t="shared" si="1"/>
        <v>0</v>
      </c>
    </row>
    <row r="45" spans="1:6" ht="16.2">
      <c r="A45" s="304"/>
      <c r="B45" s="305" t="s">
        <v>34</v>
      </c>
      <c r="C45" s="307" t="s">
        <v>668</v>
      </c>
      <c r="D45" s="290">
        <v>44</v>
      </c>
      <c r="E45" s="348"/>
      <c r="F45" s="315">
        <f t="shared" si="1"/>
        <v>0</v>
      </c>
    </row>
    <row r="46" spans="1:6" ht="28.8">
      <c r="A46" s="304" t="s">
        <v>1199</v>
      </c>
      <c r="B46" s="305" t="s">
        <v>401</v>
      </c>
      <c r="C46" s="307" t="s">
        <v>668</v>
      </c>
      <c r="D46" s="355">
        <v>44</v>
      </c>
      <c r="E46" s="348"/>
      <c r="F46" s="315">
        <f t="shared" si="1"/>
        <v>0</v>
      </c>
    </row>
    <row r="47" spans="1:6">
      <c r="A47" s="304"/>
      <c r="B47" s="305" t="s">
        <v>402</v>
      </c>
      <c r="C47" s="306"/>
      <c r="D47" s="355"/>
      <c r="E47" s="348"/>
      <c r="F47" s="315">
        <f t="shared" si="1"/>
        <v>0</v>
      </c>
    </row>
    <row r="48" spans="1:6">
      <c r="A48" s="304"/>
      <c r="B48" s="305"/>
      <c r="C48" s="306"/>
      <c r="D48" s="355"/>
      <c r="E48" s="348"/>
      <c r="F48" s="315">
        <f t="shared" si="1"/>
        <v>0</v>
      </c>
    </row>
    <row r="49" spans="1:6">
      <c r="A49" s="304"/>
      <c r="B49" s="321" t="s">
        <v>37</v>
      </c>
      <c r="C49" s="306"/>
      <c r="D49" s="355"/>
      <c r="E49" s="348"/>
      <c r="F49" s="315">
        <f t="shared" si="1"/>
        <v>0</v>
      </c>
    </row>
    <row r="50" spans="1:6">
      <c r="A50" s="304"/>
      <c r="B50" s="322"/>
      <c r="C50" s="306"/>
      <c r="D50" s="355"/>
      <c r="E50" s="348"/>
      <c r="F50" s="315">
        <f t="shared" si="1"/>
        <v>0</v>
      </c>
    </row>
    <row r="51" spans="1:6">
      <c r="A51" s="304" t="s">
        <v>1200</v>
      </c>
      <c r="B51" s="305" t="s">
        <v>38</v>
      </c>
      <c r="C51" s="306"/>
      <c r="D51" s="355"/>
      <c r="E51" s="348"/>
      <c r="F51" s="315">
        <f t="shared" si="1"/>
        <v>0</v>
      </c>
    </row>
    <row r="52" spans="1:6">
      <c r="A52" s="304"/>
      <c r="B52" s="305" t="s">
        <v>39</v>
      </c>
      <c r="C52" s="306"/>
      <c r="D52" s="355"/>
      <c r="E52" s="348"/>
      <c r="F52" s="315">
        <f t="shared" si="1"/>
        <v>0</v>
      </c>
    </row>
    <row r="53" spans="1:6" ht="16.2">
      <c r="A53" s="304"/>
      <c r="B53" s="305" t="s">
        <v>403</v>
      </c>
      <c r="C53" s="307" t="s">
        <v>668</v>
      </c>
      <c r="D53" s="355">
        <f>D46</f>
        <v>44</v>
      </c>
      <c r="E53" s="348"/>
      <c r="F53" s="315">
        <f t="shared" si="1"/>
        <v>0</v>
      </c>
    </row>
    <row r="54" spans="1:6">
      <c r="A54" s="304"/>
      <c r="B54" s="305"/>
      <c r="C54" s="306"/>
      <c r="D54" s="355"/>
      <c r="E54" s="348"/>
      <c r="F54" s="315"/>
    </row>
    <row r="55" spans="1:6">
      <c r="A55" s="304"/>
      <c r="B55" s="321" t="s">
        <v>40</v>
      </c>
      <c r="C55" s="306"/>
      <c r="D55" s="355"/>
      <c r="E55" s="348"/>
      <c r="F55" s="315">
        <f t="shared" si="1"/>
        <v>0</v>
      </c>
    </row>
    <row r="56" spans="1:6">
      <c r="A56" s="304" t="s">
        <v>1201</v>
      </c>
      <c r="B56" s="305" t="s">
        <v>41</v>
      </c>
      <c r="C56" s="306"/>
      <c r="D56" s="355"/>
      <c r="E56" s="348"/>
      <c r="F56" s="315">
        <f t="shared" si="1"/>
        <v>0</v>
      </c>
    </row>
    <row r="57" spans="1:6">
      <c r="A57" s="304"/>
      <c r="B57" s="305" t="s">
        <v>42</v>
      </c>
      <c r="C57" s="306"/>
      <c r="D57" s="355"/>
      <c r="E57" s="348"/>
      <c r="F57" s="315">
        <f t="shared" si="1"/>
        <v>0</v>
      </c>
    </row>
    <row r="58" spans="1:6">
      <c r="A58" s="304"/>
      <c r="B58" s="305" t="s">
        <v>43</v>
      </c>
      <c r="C58" s="306"/>
      <c r="D58" s="355"/>
      <c r="E58" s="348"/>
      <c r="F58" s="315">
        <f t="shared" si="1"/>
        <v>0</v>
      </c>
    </row>
    <row r="59" spans="1:6" ht="16.2">
      <c r="A59" s="304"/>
      <c r="B59" s="305" t="s">
        <v>44</v>
      </c>
      <c r="C59" s="307" t="s">
        <v>668</v>
      </c>
      <c r="D59" s="355">
        <f>D53</f>
        <v>44</v>
      </c>
      <c r="E59" s="348"/>
      <c r="F59" s="315">
        <f t="shared" si="1"/>
        <v>0</v>
      </c>
    </row>
    <row r="60" spans="1:6">
      <c r="A60" s="304"/>
      <c r="B60" s="305"/>
      <c r="C60" s="306"/>
      <c r="D60" s="355"/>
      <c r="E60" s="348"/>
      <c r="F60" s="315">
        <f t="shared" si="1"/>
        <v>0</v>
      </c>
    </row>
    <row r="61" spans="1:6">
      <c r="A61" s="304"/>
      <c r="B61" s="321" t="s">
        <v>422</v>
      </c>
      <c r="C61" s="306"/>
      <c r="D61" s="355"/>
      <c r="E61" s="348"/>
      <c r="F61" s="315">
        <f t="shared" ref="F61:F63" si="2">D61*E61</f>
        <v>0</v>
      </c>
    </row>
    <row r="62" spans="1:6">
      <c r="A62" s="304"/>
      <c r="B62" s="321" t="s">
        <v>423</v>
      </c>
      <c r="C62" s="306"/>
      <c r="D62" s="355"/>
      <c r="E62" s="348"/>
      <c r="F62" s="315">
        <f t="shared" si="2"/>
        <v>0</v>
      </c>
    </row>
    <row r="63" spans="1:6">
      <c r="A63" s="304"/>
      <c r="B63" s="321" t="s">
        <v>424</v>
      </c>
      <c r="C63" s="306"/>
      <c r="D63" s="355"/>
      <c r="E63" s="348"/>
      <c r="F63" s="315">
        <f t="shared" si="2"/>
        <v>0</v>
      </c>
    </row>
    <row r="64" spans="1:6" ht="16.2">
      <c r="A64" s="304" t="s">
        <v>1203</v>
      </c>
      <c r="B64" s="305" t="s">
        <v>1202</v>
      </c>
      <c r="C64" s="307" t="s">
        <v>668</v>
      </c>
      <c r="D64" s="355">
        <v>44</v>
      </c>
      <c r="E64" s="348"/>
      <c r="F64" s="315">
        <f>D64*E64</f>
        <v>0</v>
      </c>
    </row>
    <row r="65" spans="1:6" s="80" customFormat="1">
      <c r="A65" s="323"/>
      <c r="B65" s="318" t="s">
        <v>1434</v>
      </c>
      <c r="C65" s="573"/>
      <c r="D65" s="356"/>
      <c r="E65" s="349"/>
      <c r="F65" s="923"/>
    </row>
    <row r="66" spans="1:6">
      <c r="A66" s="365" t="s">
        <v>0</v>
      </c>
      <c r="B66" s="366" t="s">
        <v>1</v>
      </c>
      <c r="C66" s="365" t="s">
        <v>2</v>
      </c>
      <c r="D66" s="367" t="s">
        <v>785</v>
      </c>
      <c r="E66" s="368" t="s">
        <v>627</v>
      </c>
      <c r="F66" s="369" t="s">
        <v>628</v>
      </c>
    </row>
    <row r="67" spans="1:6">
      <c r="A67" s="365"/>
      <c r="B67" s="785" t="s">
        <v>1435</v>
      </c>
      <c r="C67" s="365"/>
      <c r="D67" s="367"/>
      <c r="E67" s="368"/>
      <c r="F67" s="369"/>
    </row>
    <row r="68" spans="1:6">
      <c r="A68" s="304">
        <v>5.3</v>
      </c>
      <c r="B68" s="313" t="s">
        <v>404</v>
      </c>
      <c r="C68" s="306"/>
      <c r="D68" s="355"/>
      <c r="E68" s="348"/>
      <c r="F68" s="315"/>
    </row>
    <row r="69" spans="1:6">
      <c r="A69" s="304"/>
      <c r="B69" s="313"/>
      <c r="C69" s="306"/>
      <c r="D69" s="355"/>
      <c r="E69" s="348"/>
      <c r="F69" s="315"/>
    </row>
    <row r="70" spans="1:6">
      <c r="A70" s="304"/>
      <c r="B70" s="321" t="s">
        <v>45</v>
      </c>
      <c r="C70" s="306"/>
      <c r="D70" s="355"/>
      <c r="E70" s="348"/>
      <c r="F70" s="315"/>
    </row>
    <row r="71" spans="1:6">
      <c r="A71" s="304"/>
      <c r="B71" s="305"/>
      <c r="C71" s="306"/>
      <c r="D71" s="355"/>
      <c r="E71" s="348"/>
      <c r="F71" s="315"/>
    </row>
    <row r="72" spans="1:6" ht="16.2">
      <c r="A72" s="304" t="s">
        <v>1204</v>
      </c>
      <c r="B72" s="305" t="s">
        <v>482</v>
      </c>
      <c r="C72" s="307" t="s">
        <v>668</v>
      </c>
      <c r="D72" s="355">
        <f>34*0.8</f>
        <v>27.200000000000003</v>
      </c>
      <c r="E72" s="348"/>
      <c r="F72" s="315">
        <f>D72*E72</f>
        <v>0</v>
      </c>
    </row>
    <row r="73" spans="1:6">
      <c r="A73" s="304"/>
      <c r="B73" s="313"/>
      <c r="C73" s="306"/>
      <c r="D73" s="355"/>
      <c r="E73" s="348"/>
      <c r="F73" s="315">
        <f t="shared" ref="F73:F102" si="3">D73*E73</f>
        <v>0</v>
      </c>
    </row>
    <row r="74" spans="1:6" ht="28.8">
      <c r="A74" s="304"/>
      <c r="B74" s="321" t="s">
        <v>483</v>
      </c>
      <c r="C74" s="306"/>
      <c r="D74" s="355"/>
      <c r="E74" s="348"/>
      <c r="F74" s="315">
        <f t="shared" si="3"/>
        <v>0</v>
      </c>
    </row>
    <row r="75" spans="1:6">
      <c r="A75" s="304"/>
      <c r="B75" s="321"/>
      <c r="C75" s="306"/>
      <c r="D75" s="355"/>
      <c r="E75" s="348"/>
      <c r="F75" s="315">
        <f t="shared" si="3"/>
        <v>0</v>
      </c>
    </row>
    <row r="76" spans="1:6">
      <c r="A76" s="304"/>
      <c r="B76" s="321" t="s">
        <v>405</v>
      </c>
      <c r="C76" s="306"/>
      <c r="D76" s="355"/>
      <c r="E76" s="348"/>
      <c r="F76" s="315">
        <f t="shared" si="3"/>
        <v>0</v>
      </c>
    </row>
    <row r="77" spans="1:6">
      <c r="A77" s="304"/>
      <c r="B77" s="305"/>
      <c r="C77" s="306"/>
      <c r="D77" s="355"/>
      <c r="E77" s="348"/>
      <c r="F77" s="315">
        <f t="shared" si="3"/>
        <v>0</v>
      </c>
    </row>
    <row r="78" spans="1:6" ht="16.2">
      <c r="A78" s="304" t="s">
        <v>1205</v>
      </c>
      <c r="B78" s="305" t="s">
        <v>12</v>
      </c>
      <c r="C78" s="307" t="s">
        <v>669</v>
      </c>
      <c r="D78" s="355">
        <f>34*0.3*0.8</f>
        <v>8.16</v>
      </c>
      <c r="E78" s="348"/>
      <c r="F78" s="315">
        <f t="shared" si="3"/>
        <v>0</v>
      </c>
    </row>
    <row r="79" spans="1:6">
      <c r="A79" s="304"/>
      <c r="B79" s="305"/>
      <c r="C79" s="306"/>
      <c r="D79" s="355"/>
      <c r="E79" s="348"/>
      <c r="F79" s="315">
        <f t="shared" si="3"/>
        <v>0</v>
      </c>
    </row>
    <row r="80" spans="1:6" ht="16.2">
      <c r="A80" s="304" t="s">
        <v>1206</v>
      </c>
      <c r="B80" s="305" t="s">
        <v>406</v>
      </c>
      <c r="C80" s="307" t="s">
        <v>669</v>
      </c>
      <c r="D80" s="355">
        <f>34*0.45*0.2</f>
        <v>3.0600000000000005</v>
      </c>
      <c r="E80" s="348"/>
      <c r="F80" s="315">
        <f t="shared" si="3"/>
        <v>0</v>
      </c>
    </row>
    <row r="81" spans="1:6">
      <c r="A81" s="304"/>
      <c r="B81" s="305"/>
      <c r="C81" s="306"/>
      <c r="D81" s="355"/>
      <c r="E81" s="348"/>
      <c r="F81" s="315">
        <f t="shared" si="3"/>
        <v>0</v>
      </c>
    </row>
    <row r="82" spans="1:6">
      <c r="A82" s="304"/>
      <c r="B82" s="321" t="s">
        <v>410</v>
      </c>
      <c r="C82" s="306"/>
      <c r="D82" s="355"/>
      <c r="E82" s="348"/>
      <c r="F82" s="315">
        <f t="shared" si="3"/>
        <v>0</v>
      </c>
    </row>
    <row r="83" spans="1:6">
      <c r="A83" s="304"/>
      <c r="B83" s="305"/>
      <c r="C83" s="306"/>
      <c r="D83" s="355"/>
      <c r="E83" s="348"/>
      <c r="F83" s="315">
        <f t="shared" si="3"/>
        <v>0</v>
      </c>
    </row>
    <row r="84" spans="1:6">
      <c r="A84" s="304" t="s">
        <v>1207</v>
      </c>
      <c r="B84" s="305" t="s">
        <v>411</v>
      </c>
      <c r="C84" s="306"/>
      <c r="D84" s="355"/>
      <c r="E84" s="348"/>
      <c r="F84" s="315">
        <f t="shared" si="3"/>
        <v>0</v>
      </c>
    </row>
    <row r="85" spans="1:6" ht="16.2">
      <c r="A85" s="304"/>
      <c r="B85" s="305" t="s">
        <v>46</v>
      </c>
      <c r="C85" s="307" t="s">
        <v>669</v>
      </c>
      <c r="D85" s="355">
        <f>11.4*4*0.15</f>
        <v>6.84</v>
      </c>
      <c r="E85" s="348"/>
      <c r="F85" s="315">
        <f t="shared" si="3"/>
        <v>0</v>
      </c>
    </row>
    <row r="86" spans="1:6">
      <c r="A86" s="304"/>
      <c r="B86" s="305"/>
      <c r="C86" s="306"/>
      <c r="D86" s="355"/>
      <c r="E86" s="348"/>
      <c r="F86" s="315">
        <f t="shared" si="3"/>
        <v>0</v>
      </c>
    </row>
    <row r="87" spans="1:6">
      <c r="A87" s="304"/>
      <c r="B87" s="321" t="s">
        <v>47</v>
      </c>
      <c r="C87" s="306"/>
      <c r="D87" s="355"/>
      <c r="E87" s="348"/>
      <c r="F87" s="315">
        <f t="shared" si="3"/>
        <v>0</v>
      </c>
    </row>
    <row r="88" spans="1:6">
      <c r="A88" s="304"/>
      <c r="B88" s="305"/>
      <c r="C88" s="306"/>
      <c r="D88" s="355"/>
      <c r="E88" s="348"/>
      <c r="F88" s="315">
        <f t="shared" si="3"/>
        <v>0</v>
      </c>
    </row>
    <row r="89" spans="1:6">
      <c r="A89" s="304"/>
      <c r="B89" s="321" t="s">
        <v>48</v>
      </c>
      <c r="C89" s="306"/>
      <c r="D89" s="355"/>
      <c r="E89" s="348"/>
      <c r="F89" s="315">
        <f t="shared" si="3"/>
        <v>0</v>
      </c>
    </row>
    <row r="90" spans="1:6">
      <c r="A90" s="304"/>
      <c r="B90" s="321"/>
      <c r="C90" s="306"/>
      <c r="D90" s="355"/>
      <c r="E90" s="348"/>
      <c r="F90" s="315">
        <f t="shared" si="3"/>
        <v>0</v>
      </c>
    </row>
    <row r="91" spans="1:6">
      <c r="A91" s="304"/>
      <c r="B91" s="321" t="s">
        <v>405</v>
      </c>
      <c r="C91" s="306"/>
      <c r="D91" s="355"/>
      <c r="E91" s="348"/>
      <c r="F91" s="315">
        <f t="shared" si="3"/>
        <v>0</v>
      </c>
    </row>
    <row r="92" spans="1:6">
      <c r="A92" s="304"/>
      <c r="B92" s="322"/>
      <c r="C92" s="306"/>
      <c r="D92" s="355"/>
      <c r="E92" s="348"/>
      <c r="F92" s="315">
        <f t="shared" si="3"/>
        <v>0</v>
      </c>
    </row>
    <row r="93" spans="1:6">
      <c r="A93" s="304" t="s">
        <v>1208</v>
      </c>
      <c r="B93" s="305" t="s">
        <v>418</v>
      </c>
      <c r="C93" s="306" t="s">
        <v>20</v>
      </c>
      <c r="D93" s="355">
        <f>4*34*0.888</f>
        <v>120.768</v>
      </c>
      <c r="E93" s="348"/>
      <c r="F93" s="315">
        <f t="shared" si="3"/>
        <v>0</v>
      </c>
    </row>
    <row r="94" spans="1:6">
      <c r="A94" s="304"/>
      <c r="B94" s="322"/>
      <c r="C94" s="306"/>
      <c r="D94" s="355"/>
      <c r="E94" s="348"/>
      <c r="F94" s="315">
        <f t="shared" si="3"/>
        <v>0</v>
      </c>
    </row>
    <row r="95" spans="1:6">
      <c r="A95" s="304" t="s">
        <v>1209</v>
      </c>
      <c r="B95" s="305" t="s">
        <v>419</v>
      </c>
      <c r="C95" s="306" t="s">
        <v>20</v>
      </c>
      <c r="D95" s="355">
        <f>1.2*(34/0.2+1)*0.617</f>
        <v>126.60839999999999</v>
      </c>
      <c r="E95" s="348"/>
      <c r="F95" s="315">
        <f t="shared" si="3"/>
        <v>0</v>
      </c>
    </row>
    <row r="96" spans="1:6">
      <c r="A96" s="304"/>
      <c r="B96" s="305"/>
      <c r="C96" s="306"/>
      <c r="D96" s="355"/>
      <c r="E96" s="348"/>
      <c r="F96" s="315">
        <f t="shared" si="3"/>
        <v>0</v>
      </c>
    </row>
    <row r="97" spans="1:6">
      <c r="A97" s="304"/>
      <c r="B97" s="321" t="s">
        <v>51</v>
      </c>
      <c r="C97" s="319"/>
      <c r="D97" s="356"/>
      <c r="E97" s="349"/>
      <c r="F97" s="315">
        <f t="shared" si="3"/>
        <v>0</v>
      </c>
    </row>
    <row r="98" spans="1:6">
      <c r="A98" s="304"/>
      <c r="B98" s="322"/>
      <c r="C98" s="319"/>
      <c r="D98" s="356"/>
      <c r="E98" s="349"/>
      <c r="F98" s="315">
        <f t="shared" si="3"/>
        <v>0</v>
      </c>
    </row>
    <row r="99" spans="1:6" ht="16.2">
      <c r="A99" s="304" t="s">
        <v>1210</v>
      </c>
      <c r="B99" s="305" t="s">
        <v>425</v>
      </c>
      <c r="C99" s="307" t="s">
        <v>668</v>
      </c>
      <c r="D99" s="355">
        <f>34*0.15</f>
        <v>5.0999999999999996</v>
      </c>
      <c r="E99" s="348"/>
      <c r="F99" s="315">
        <f t="shared" si="3"/>
        <v>0</v>
      </c>
    </row>
    <row r="100" spans="1:6">
      <c r="A100" s="304"/>
      <c r="B100" s="305"/>
      <c r="C100" s="306"/>
      <c r="D100" s="355"/>
      <c r="E100" s="348"/>
      <c r="F100" s="315">
        <f t="shared" si="3"/>
        <v>0</v>
      </c>
    </row>
    <row r="101" spans="1:6" ht="16.2">
      <c r="A101" s="304" t="s">
        <v>1211</v>
      </c>
      <c r="B101" s="305" t="s">
        <v>426</v>
      </c>
      <c r="C101" s="307" t="s">
        <v>668</v>
      </c>
      <c r="D101" s="355">
        <v>50</v>
      </c>
      <c r="E101" s="348"/>
      <c r="F101" s="315">
        <f t="shared" si="3"/>
        <v>0</v>
      </c>
    </row>
    <row r="102" spans="1:6">
      <c r="A102" s="304"/>
      <c r="B102" s="305"/>
      <c r="C102" s="306"/>
      <c r="D102" s="355"/>
      <c r="E102" s="348"/>
      <c r="F102" s="315">
        <f t="shared" si="3"/>
        <v>0</v>
      </c>
    </row>
    <row r="103" spans="1:6">
      <c r="A103" s="304"/>
      <c r="B103" s="318" t="s">
        <v>1434</v>
      </c>
      <c r="C103" s="319"/>
      <c r="D103" s="356"/>
      <c r="E103" s="349"/>
      <c r="F103" s="315"/>
    </row>
    <row r="104" spans="1:6">
      <c r="A104" s="365" t="s">
        <v>0</v>
      </c>
      <c r="B104" s="366" t="s">
        <v>1</v>
      </c>
      <c r="C104" s="365" t="s">
        <v>2</v>
      </c>
      <c r="D104" s="367" t="s">
        <v>785</v>
      </c>
      <c r="E104" s="368" t="s">
        <v>627</v>
      </c>
      <c r="F104" s="369" t="s">
        <v>628</v>
      </c>
    </row>
    <row r="105" spans="1:6">
      <c r="A105" s="365"/>
      <c r="B105" s="366" t="s">
        <v>1435</v>
      </c>
      <c r="C105" s="365"/>
      <c r="D105" s="367"/>
      <c r="E105" s="368"/>
      <c r="F105" s="369"/>
    </row>
    <row r="106" spans="1:6">
      <c r="A106" s="304">
        <v>5.4</v>
      </c>
      <c r="B106" s="313" t="s">
        <v>427</v>
      </c>
      <c r="C106" s="319"/>
      <c r="D106" s="356"/>
      <c r="E106" s="349"/>
      <c r="F106" s="315"/>
    </row>
    <row r="107" spans="1:6">
      <c r="A107" s="304"/>
      <c r="B107" s="318"/>
      <c r="C107" s="319"/>
      <c r="D107" s="356"/>
      <c r="E107" s="349"/>
      <c r="F107" s="315"/>
    </row>
    <row r="108" spans="1:6">
      <c r="A108" s="304"/>
      <c r="B108" s="321" t="s">
        <v>487</v>
      </c>
      <c r="C108" s="319"/>
      <c r="D108" s="356"/>
      <c r="E108" s="349"/>
      <c r="F108" s="315"/>
    </row>
    <row r="109" spans="1:6">
      <c r="A109" s="304"/>
      <c r="B109" s="305"/>
      <c r="C109" s="306"/>
      <c r="D109" s="355"/>
      <c r="E109" s="348"/>
      <c r="F109" s="315"/>
    </row>
    <row r="110" spans="1:6">
      <c r="A110" s="304"/>
      <c r="B110" s="324" t="s">
        <v>488</v>
      </c>
      <c r="C110" s="306"/>
      <c r="D110" s="355"/>
      <c r="E110" s="348"/>
      <c r="F110" s="315"/>
    </row>
    <row r="111" spans="1:6">
      <c r="A111" s="304"/>
      <c r="B111" s="321" t="s">
        <v>428</v>
      </c>
      <c r="C111" s="306"/>
      <c r="D111" s="355"/>
      <c r="E111" s="348"/>
      <c r="F111" s="315"/>
    </row>
    <row r="112" spans="1:6">
      <c r="A112" s="304"/>
      <c r="B112" s="321"/>
      <c r="C112" s="306"/>
      <c r="D112" s="355"/>
      <c r="E112" s="348"/>
      <c r="F112" s="315"/>
    </row>
    <row r="113" spans="1:6" ht="16.2">
      <c r="A113" s="304" t="s">
        <v>1212</v>
      </c>
      <c r="B113" s="305" t="s">
        <v>429</v>
      </c>
      <c r="C113" s="307" t="s">
        <v>669</v>
      </c>
      <c r="D113" s="355">
        <f>34*0.4*1.2</f>
        <v>16.32</v>
      </c>
      <c r="E113" s="285"/>
      <c r="F113" s="315">
        <f>D113*E113</f>
        <v>0</v>
      </c>
    </row>
    <row r="114" spans="1:6">
      <c r="A114" s="304"/>
      <c r="B114" s="305"/>
      <c r="C114" s="306"/>
      <c r="D114" s="355"/>
      <c r="E114" s="348"/>
      <c r="F114" s="315">
        <f t="shared" ref="F114:F132" si="4">D114*E114</f>
        <v>0</v>
      </c>
    </row>
    <row r="115" spans="1:6">
      <c r="A115" s="304"/>
      <c r="B115" s="321" t="s">
        <v>430</v>
      </c>
      <c r="C115" s="306"/>
      <c r="D115" s="355"/>
      <c r="E115" s="348"/>
      <c r="F115" s="315">
        <f t="shared" si="4"/>
        <v>0</v>
      </c>
    </row>
    <row r="116" spans="1:6">
      <c r="A116" s="304"/>
      <c r="B116" s="305"/>
      <c r="C116" s="306"/>
      <c r="D116" s="355"/>
      <c r="E116" s="348"/>
      <c r="F116" s="315">
        <f t="shared" si="4"/>
        <v>0</v>
      </c>
    </row>
    <row r="117" spans="1:6">
      <c r="A117" s="304"/>
      <c r="B117" s="324" t="s">
        <v>54</v>
      </c>
      <c r="C117" s="306"/>
      <c r="D117" s="355"/>
      <c r="E117" s="348"/>
      <c r="F117" s="315">
        <f t="shared" si="4"/>
        <v>0</v>
      </c>
    </row>
    <row r="118" spans="1:6">
      <c r="A118" s="304"/>
      <c r="B118" s="321" t="s">
        <v>55</v>
      </c>
      <c r="C118" s="306"/>
      <c r="D118" s="355"/>
      <c r="E118" s="348"/>
      <c r="F118" s="315">
        <f t="shared" si="4"/>
        <v>0</v>
      </c>
    </row>
    <row r="119" spans="1:6">
      <c r="A119" s="304"/>
      <c r="B119" s="321" t="s">
        <v>56</v>
      </c>
      <c r="C119" s="306"/>
      <c r="D119" s="355"/>
      <c r="E119" s="348"/>
      <c r="F119" s="315">
        <f t="shared" si="4"/>
        <v>0</v>
      </c>
    </row>
    <row r="120" spans="1:6">
      <c r="A120" s="304"/>
      <c r="B120" s="321" t="s">
        <v>57</v>
      </c>
      <c r="C120" s="306"/>
      <c r="D120" s="355"/>
      <c r="E120" s="348"/>
      <c r="F120" s="315">
        <f t="shared" si="4"/>
        <v>0</v>
      </c>
    </row>
    <row r="121" spans="1:6">
      <c r="A121" s="304"/>
      <c r="B121" s="322"/>
      <c r="C121" s="306"/>
      <c r="D121" s="355"/>
      <c r="E121" s="348"/>
      <c r="F121" s="315">
        <f t="shared" si="4"/>
        <v>0</v>
      </c>
    </row>
    <row r="122" spans="1:6" ht="16.2">
      <c r="A122" s="304" t="s">
        <v>1213</v>
      </c>
      <c r="B122" s="305" t="s">
        <v>1608</v>
      </c>
      <c r="C122" s="307" t="s">
        <v>668</v>
      </c>
      <c r="D122" s="355">
        <f>46*3</f>
        <v>138</v>
      </c>
      <c r="E122" s="348"/>
      <c r="F122" s="315">
        <f t="shared" si="4"/>
        <v>0</v>
      </c>
    </row>
    <row r="123" spans="1:6">
      <c r="A123" s="304"/>
      <c r="B123" s="305"/>
      <c r="C123" s="306"/>
      <c r="D123" s="355"/>
      <c r="E123" s="348"/>
      <c r="F123" s="315">
        <f t="shared" si="4"/>
        <v>0</v>
      </c>
    </row>
    <row r="124" spans="1:6" ht="28.8">
      <c r="A124" s="304"/>
      <c r="B124" s="324" t="s">
        <v>490</v>
      </c>
      <c r="C124" s="306"/>
      <c r="D124" s="355"/>
      <c r="E124" s="348"/>
      <c r="F124" s="315">
        <f t="shared" si="4"/>
        <v>0</v>
      </c>
    </row>
    <row r="125" spans="1:6">
      <c r="A125" s="304"/>
      <c r="B125" s="324" t="s">
        <v>491</v>
      </c>
      <c r="C125" s="306"/>
      <c r="D125" s="355"/>
      <c r="E125" s="348"/>
      <c r="F125" s="315">
        <f t="shared" si="4"/>
        <v>0</v>
      </c>
    </row>
    <row r="126" spans="1:6">
      <c r="A126" s="304"/>
      <c r="B126" s="324"/>
      <c r="C126" s="306"/>
      <c r="D126" s="355"/>
      <c r="E126" s="348"/>
      <c r="F126" s="315">
        <f t="shared" si="4"/>
        <v>0</v>
      </c>
    </row>
    <row r="127" spans="1:6" ht="43.2">
      <c r="A127" s="304" t="s">
        <v>1214</v>
      </c>
      <c r="B127" s="305" t="s">
        <v>1215</v>
      </c>
      <c r="C127" s="306" t="s">
        <v>52</v>
      </c>
      <c r="D127" s="355">
        <v>34</v>
      </c>
      <c r="E127" s="348"/>
      <c r="F127" s="315">
        <f>D127*E127</f>
        <v>0</v>
      </c>
    </row>
    <row r="128" spans="1:6" ht="18.600000000000001" customHeight="1">
      <c r="A128" s="304"/>
      <c r="B128" s="305" t="s">
        <v>36</v>
      </c>
      <c r="C128" s="306"/>
      <c r="D128" s="355"/>
      <c r="E128" s="348"/>
      <c r="F128" s="315">
        <f t="shared" si="4"/>
        <v>0</v>
      </c>
    </row>
    <row r="129" spans="1:6">
      <c r="A129" s="304" t="s">
        <v>1216</v>
      </c>
      <c r="B129" s="305" t="s">
        <v>495</v>
      </c>
      <c r="C129" s="306" t="s">
        <v>52</v>
      </c>
      <c r="D129" s="355">
        <v>12</v>
      </c>
      <c r="E129" s="348"/>
      <c r="F129" s="315">
        <f t="shared" si="4"/>
        <v>0</v>
      </c>
    </row>
    <row r="130" spans="1:6">
      <c r="A130" s="304"/>
      <c r="B130" s="305"/>
      <c r="C130" s="306"/>
      <c r="D130" s="355"/>
      <c r="E130" s="348"/>
      <c r="F130" s="315">
        <f t="shared" si="4"/>
        <v>0</v>
      </c>
    </row>
    <row r="131" spans="1:6">
      <c r="A131" s="304"/>
      <c r="B131" s="305"/>
      <c r="C131" s="306"/>
      <c r="D131" s="355"/>
      <c r="E131" s="348"/>
      <c r="F131" s="315">
        <f t="shared" si="4"/>
        <v>0</v>
      </c>
    </row>
    <row r="132" spans="1:6">
      <c r="A132" s="304"/>
      <c r="B132" s="305"/>
      <c r="C132" s="306"/>
      <c r="D132" s="355"/>
      <c r="E132" s="348"/>
      <c r="F132" s="315">
        <f t="shared" si="4"/>
        <v>0</v>
      </c>
    </row>
    <row r="133" spans="1:6">
      <c r="A133" s="304"/>
      <c r="B133" s="305"/>
      <c r="C133" s="306"/>
      <c r="D133" s="355"/>
      <c r="E133" s="348"/>
      <c r="F133" s="315"/>
    </row>
    <row r="134" spans="1:6">
      <c r="A134" s="304"/>
      <c r="B134" s="318" t="s">
        <v>1434</v>
      </c>
      <c r="C134" s="319"/>
      <c r="D134" s="356"/>
      <c r="E134" s="349"/>
      <c r="F134" s="315"/>
    </row>
    <row r="135" spans="1:6">
      <c r="A135" s="365" t="s">
        <v>0</v>
      </c>
      <c r="B135" s="366" t="s">
        <v>1</v>
      </c>
      <c r="C135" s="365" t="s">
        <v>2</v>
      </c>
      <c r="D135" s="367" t="s">
        <v>785</v>
      </c>
      <c r="E135" s="368" t="s">
        <v>627</v>
      </c>
      <c r="F135" s="369" t="s">
        <v>628</v>
      </c>
    </row>
    <row r="136" spans="1:6">
      <c r="A136" s="365"/>
      <c r="B136" s="366" t="s">
        <v>1435</v>
      </c>
      <c r="C136" s="365"/>
      <c r="D136" s="367"/>
      <c r="E136" s="368"/>
      <c r="F136" s="369"/>
    </row>
    <row r="137" spans="1:6" s="374" customFormat="1">
      <c r="A137" s="310">
        <v>5.5</v>
      </c>
      <c r="B137" s="370" t="s">
        <v>629</v>
      </c>
      <c r="C137" s="129" t="s">
        <v>36</v>
      </c>
      <c r="D137" s="371" t="s">
        <v>36</v>
      </c>
      <c r="E137" s="372"/>
      <c r="F137" s="373" t="s">
        <v>631</v>
      </c>
    </row>
    <row r="138" spans="1:6" s="374" customFormat="1">
      <c r="A138" s="310" t="s">
        <v>36</v>
      </c>
      <c r="B138" s="129" t="s">
        <v>632</v>
      </c>
      <c r="C138" s="129" t="s">
        <v>36</v>
      </c>
      <c r="D138" s="371" t="s">
        <v>36</v>
      </c>
      <c r="E138" s="372"/>
      <c r="F138" s="373" t="s">
        <v>631</v>
      </c>
    </row>
    <row r="139" spans="1:6" s="374" customFormat="1">
      <c r="A139" s="310" t="s">
        <v>36</v>
      </c>
      <c r="B139" s="129" t="s">
        <v>633</v>
      </c>
      <c r="C139" s="129" t="s">
        <v>36</v>
      </c>
      <c r="D139" s="371" t="s">
        <v>36</v>
      </c>
      <c r="E139" s="372"/>
      <c r="F139" s="373" t="s">
        <v>631</v>
      </c>
    </row>
    <row r="140" spans="1:6" s="374" customFormat="1" ht="28.8">
      <c r="A140" s="310" t="s">
        <v>1217</v>
      </c>
      <c r="B140" s="129" t="s">
        <v>634</v>
      </c>
      <c r="C140" s="129" t="s">
        <v>35</v>
      </c>
      <c r="D140" s="371">
        <v>7</v>
      </c>
      <c r="E140" s="372"/>
      <c r="F140" s="373">
        <f>E140*D140</f>
        <v>0</v>
      </c>
    </row>
    <row r="141" spans="1:6" s="374" customFormat="1">
      <c r="A141" s="310" t="s">
        <v>1218</v>
      </c>
      <c r="B141" s="129" t="s">
        <v>635</v>
      </c>
      <c r="C141" s="129" t="s">
        <v>52</v>
      </c>
      <c r="D141" s="371">
        <v>11</v>
      </c>
      <c r="E141" s="372"/>
      <c r="F141" s="373">
        <f t="shared" ref="F141:F167" si="5">E141*D141</f>
        <v>0</v>
      </c>
    </row>
    <row r="142" spans="1:6" s="374" customFormat="1">
      <c r="A142" s="310" t="s">
        <v>36</v>
      </c>
      <c r="B142" s="370" t="s">
        <v>636</v>
      </c>
      <c r="C142" s="129" t="s">
        <v>36</v>
      </c>
      <c r="D142" s="371" t="s">
        <v>36</v>
      </c>
      <c r="E142" s="372"/>
      <c r="F142" s="373"/>
    </row>
    <row r="143" spans="1:6" s="374" customFormat="1">
      <c r="A143" s="310" t="s">
        <v>36</v>
      </c>
      <c r="B143" s="129" t="s">
        <v>637</v>
      </c>
      <c r="C143" s="129" t="s">
        <v>36</v>
      </c>
      <c r="D143" s="371"/>
      <c r="E143" s="372"/>
      <c r="F143" s="373"/>
    </row>
    <row r="144" spans="1:6" s="374" customFormat="1">
      <c r="A144" s="310" t="s">
        <v>36</v>
      </c>
      <c r="B144" s="129" t="s">
        <v>638</v>
      </c>
      <c r="C144" s="129" t="s">
        <v>36</v>
      </c>
      <c r="D144" s="371"/>
      <c r="E144" s="372"/>
      <c r="F144" s="373"/>
    </row>
    <row r="145" spans="1:6" s="374" customFormat="1">
      <c r="A145" s="310" t="s">
        <v>1194</v>
      </c>
      <c r="B145" s="129" t="s">
        <v>639</v>
      </c>
      <c r="C145" s="129" t="s">
        <v>52</v>
      </c>
      <c r="D145" s="371">
        <f>5.2*8</f>
        <v>41.6</v>
      </c>
      <c r="E145" s="372"/>
      <c r="F145" s="373">
        <f t="shared" si="5"/>
        <v>0</v>
      </c>
    </row>
    <row r="146" spans="1:6" s="374" customFormat="1">
      <c r="A146" s="310" t="s">
        <v>1219</v>
      </c>
      <c r="B146" s="129" t="s">
        <v>640</v>
      </c>
      <c r="C146" s="129" t="s">
        <v>52</v>
      </c>
      <c r="D146" s="371">
        <v>62</v>
      </c>
      <c r="E146" s="372"/>
      <c r="F146" s="373">
        <f t="shared" si="5"/>
        <v>0</v>
      </c>
    </row>
    <row r="147" spans="1:6" s="374" customFormat="1">
      <c r="A147" s="310" t="s">
        <v>1220</v>
      </c>
      <c r="B147" s="129" t="s">
        <v>1418</v>
      </c>
      <c r="C147" s="129" t="s">
        <v>52</v>
      </c>
      <c r="D147" s="371">
        <v>22</v>
      </c>
      <c r="E147" s="372"/>
      <c r="F147" s="373">
        <f t="shared" si="5"/>
        <v>0</v>
      </c>
    </row>
    <row r="148" spans="1:6" s="374" customFormat="1">
      <c r="A148" s="310" t="s">
        <v>1221</v>
      </c>
      <c r="B148" s="129" t="s">
        <v>642</v>
      </c>
      <c r="C148" s="129" t="s">
        <v>52</v>
      </c>
      <c r="D148" s="371">
        <v>22</v>
      </c>
      <c r="E148" s="372"/>
      <c r="F148" s="373">
        <f t="shared" si="5"/>
        <v>0</v>
      </c>
    </row>
    <row r="149" spans="1:6" s="374" customFormat="1">
      <c r="A149" s="310" t="s">
        <v>1222</v>
      </c>
      <c r="B149" s="129" t="s">
        <v>643</v>
      </c>
      <c r="C149" s="129" t="s">
        <v>52</v>
      </c>
      <c r="D149" s="371">
        <v>22</v>
      </c>
      <c r="E149" s="372"/>
      <c r="F149" s="373">
        <f t="shared" si="5"/>
        <v>0</v>
      </c>
    </row>
    <row r="150" spans="1:6" s="374" customFormat="1">
      <c r="A150" s="310" t="s">
        <v>1223</v>
      </c>
      <c r="B150" s="129" t="s">
        <v>644</v>
      </c>
      <c r="C150" s="129" t="s">
        <v>52</v>
      </c>
      <c r="D150" s="371">
        <v>12</v>
      </c>
      <c r="E150" s="372"/>
      <c r="F150" s="373">
        <f t="shared" si="5"/>
        <v>0</v>
      </c>
    </row>
    <row r="151" spans="1:6" s="374" customFormat="1">
      <c r="A151" s="310"/>
      <c r="B151" s="129" t="s">
        <v>645</v>
      </c>
      <c r="C151" s="129" t="s">
        <v>36</v>
      </c>
      <c r="D151" s="371" t="s">
        <v>36</v>
      </c>
      <c r="E151" s="372"/>
      <c r="F151" s="373"/>
    </row>
    <row r="152" spans="1:6" s="374" customFormat="1">
      <c r="A152" s="310" t="s">
        <v>1224</v>
      </c>
      <c r="B152" s="129" t="s">
        <v>646</v>
      </c>
      <c r="C152" s="129" t="s">
        <v>647</v>
      </c>
      <c r="D152" s="371">
        <v>25</v>
      </c>
      <c r="E152" s="372"/>
      <c r="F152" s="373">
        <f t="shared" si="5"/>
        <v>0</v>
      </c>
    </row>
    <row r="153" spans="1:6" s="374" customFormat="1">
      <c r="A153" s="310" t="s">
        <v>36</v>
      </c>
      <c r="B153" s="370" t="s">
        <v>648</v>
      </c>
      <c r="C153" s="129" t="s">
        <v>36</v>
      </c>
      <c r="D153" s="371" t="s">
        <v>36</v>
      </c>
      <c r="E153" s="372"/>
      <c r="F153" s="373"/>
    </row>
    <row r="154" spans="1:6" s="374" customFormat="1">
      <c r="A154" s="310" t="s">
        <v>36</v>
      </c>
      <c r="B154" s="129" t="s">
        <v>649</v>
      </c>
      <c r="C154" s="129" t="s">
        <v>36</v>
      </c>
      <c r="D154" s="371" t="s">
        <v>36</v>
      </c>
      <c r="E154" s="372"/>
      <c r="F154" s="373"/>
    </row>
    <row r="155" spans="1:6" s="374" customFormat="1">
      <c r="A155" s="310" t="s">
        <v>1225</v>
      </c>
      <c r="B155" s="129" t="s">
        <v>651</v>
      </c>
      <c r="C155" s="129" t="s">
        <v>52</v>
      </c>
      <c r="D155" s="371">
        <v>22</v>
      </c>
      <c r="E155" s="372"/>
      <c r="F155" s="373">
        <f t="shared" si="5"/>
        <v>0</v>
      </c>
    </row>
    <row r="156" spans="1:6" s="374" customFormat="1">
      <c r="A156" s="310" t="s">
        <v>36</v>
      </c>
      <c r="B156" s="129" t="s">
        <v>652</v>
      </c>
      <c r="C156" s="129" t="s">
        <v>36</v>
      </c>
      <c r="D156" s="371" t="s">
        <v>36</v>
      </c>
      <c r="E156" s="372"/>
      <c r="F156" s="373"/>
    </row>
    <row r="157" spans="1:6" s="374" customFormat="1" ht="28.8">
      <c r="A157" s="310" t="s">
        <v>1226</v>
      </c>
      <c r="B157" s="129" t="s">
        <v>654</v>
      </c>
      <c r="C157" s="129" t="s">
        <v>52</v>
      </c>
      <c r="D157" s="371">
        <f>D155</f>
        <v>22</v>
      </c>
      <c r="E157" s="372"/>
      <c r="F157" s="373">
        <f t="shared" si="5"/>
        <v>0</v>
      </c>
    </row>
    <row r="158" spans="1:6" s="374" customFormat="1">
      <c r="A158" s="310" t="s">
        <v>36</v>
      </c>
      <c r="B158" s="370" t="s">
        <v>655</v>
      </c>
      <c r="C158" s="129" t="s">
        <v>36</v>
      </c>
      <c r="D158" s="371" t="s">
        <v>36</v>
      </c>
      <c r="E158" s="372"/>
      <c r="F158" s="373"/>
    </row>
    <row r="159" spans="1:6" s="374" customFormat="1" ht="28.8">
      <c r="A159" s="310" t="s">
        <v>1227</v>
      </c>
      <c r="B159" s="129" t="s">
        <v>656</v>
      </c>
      <c r="C159" s="129" t="s">
        <v>52</v>
      </c>
      <c r="D159" s="371">
        <v>22</v>
      </c>
      <c r="E159" s="372"/>
      <c r="F159" s="373">
        <f t="shared" si="5"/>
        <v>0</v>
      </c>
    </row>
    <row r="160" spans="1:6" s="374" customFormat="1">
      <c r="A160" s="310" t="s">
        <v>36</v>
      </c>
      <c r="B160" s="370" t="s">
        <v>657</v>
      </c>
      <c r="C160" s="129" t="s">
        <v>36</v>
      </c>
      <c r="D160" s="371" t="s">
        <v>36</v>
      </c>
      <c r="E160" s="372"/>
      <c r="F160" s="373"/>
    </row>
    <row r="161" spans="1:6" s="374" customFormat="1" ht="28.8">
      <c r="A161" s="310" t="s">
        <v>1228</v>
      </c>
      <c r="B161" s="129" t="s">
        <v>658</v>
      </c>
      <c r="C161" s="129" t="s">
        <v>52</v>
      </c>
      <c r="D161" s="371">
        <v>18</v>
      </c>
      <c r="E161" s="372"/>
      <c r="F161" s="373">
        <f t="shared" si="5"/>
        <v>0</v>
      </c>
    </row>
    <row r="162" spans="1:6" s="374" customFormat="1">
      <c r="A162" s="310" t="s">
        <v>1229</v>
      </c>
      <c r="B162" s="129" t="s">
        <v>659</v>
      </c>
      <c r="C162" s="129" t="s">
        <v>647</v>
      </c>
      <c r="D162" s="371">
        <v>6</v>
      </c>
      <c r="E162" s="372"/>
      <c r="F162" s="373">
        <f t="shared" si="5"/>
        <v>0</v>
      </c>
    </row>
    <row r="163" spans="1:6" s="374" customFormat="1">
      <c r="A163" s="310" t="s">
        <v>1230</v>
      </c>
      <c r="B163" s="129" t="s">
        <v>660</v>
      </c>
      <c r="C163" s="129" t="s">
        <v>647</v>
      </c>
      <c r="D163" s="371">
        <v>6</v>
      </c>
      <c r="E163" s="372"/>
      <c r="F163" s="373">
        <f t="shared" si="5"/>
        <v>0</v>
      </c>
    </row>
    <row r="164" spans="1:6" s="374" customFormat="1">
      <c r="A164" s="310" t="s">
        <v>1231</v>
      </c>
      <c r="B164" s="129" t="s">
        <v>661</v>
      </c>
      <c r="C164" s="129" t="s">
        <v>36</v>
      </c>
      <c r="D164" s="371" t="s">
        <v>36</v>
      </c>
      <c r="E164" s="372"/>
      <c r="F164" s="373"/>
    </row>
    <row r="165" spans="1:6" s="374" customFormat="1">
      <c r="A165" s="310" t="s">
        <v>1232</v>
      </c>
      <c r="B165" s="129" t="s">
        <v>662</v>
      </c>
      <c r="C165" s="129" t="s">
        <v>52</v>
      </c>
      <c r="D165" s="371">
        <f>D155</f>
        <v>22</v>
      </c>
      <c r="E165" s="372"/>
      <c r="F165" s="373">
        <f t="shared" si="5"/>
        <v>0</v>
      </c>
    </row>
    <row r="166" spans="1:6" s="374" customFormat="1">
      <c r="A166" s="310" t="s">
        <v>1233</v>
      </c>
      <c r="B166" s="129" t="s">
        <v>663</v>
      </c>
      <c r="C166" s="129" t="s">
        <v>35</v>
      </c>
      <c r="D166" s="371">
        <v>22</v>
      </c>
      <c r="E166" s="372"/>
      <c r="F166" s="373">
        <f t="shared" si="5"/>
        <v>0</v>
      </c>
    </row>
    <row r="167" spans="1:6" s="374" customFormat="1">
      <c r="A167" s="310" t="s">
        <v>1234</v>
      </c>
      <c r="B167" s="129" t="s">
        <v>664</v>
      </c>
      <c r="C167" s="129" t="s">
        <v>35</v>
      </c>
      <c r="D167" s="371">
        <v>22</v>
      </c>
      <c r="E167" s="372"/>
      <c r="F167" s="373">
        <f t="shared" si="5"/>
        <v>0</v>
      </c>
    </row>
    <row r="168" spans="1:6">
      <c r="A168" s="304"/>
      <c r="B168" s="324"/>
      <c r="C168" s="317"/>
      <c r="D168" s="290"/>
      <c r="E168" s="285"/>
      <c r="F168" s="315"/>
    </row>
    <row r="169" spans="1:6" s="66" customFormat="1">
      <c r="A169" s="326"/>
      <c r="B169" s="305"/>
      <c r="C169" s="304"/>
      <c r="D169" s="295"/>
      <c r="E169" s="294"/>
      <c r="F169" s="327"/>
    </row>
    <row r="170" spans="1:6">
      <c r="A170" s="304"/>
      <c r="B170" s="318"/>
      <c r="C170" s="319"/>
      <c r="D170" s="356"/>
      <c r="E170" s="349"/>
      <c r="F170" s="320"/>
    </row>
    <row r="171" spans="1:6">
      <c r="A171" s="304"/>
      <c r="B171" s="318" t="s">
        <v>1434</v>
      </c>
      <c r="C171" s="319"/>
      <c r="D171" s="356"/>
      <c r="E171" s="349"/>
      <c r="F171" s="315"/>
    </row>
    <row r="172" spans="1:6">
      <c r="A172" s="365" t="s">
        <v>0</v>
      </c>
      <c r="B172" s="366" t="s">
        <v>1</v>
      </c>
      <c r="C172" s="365" t="s">
        <v>2</v>
      </c>
      <c r="D172" s="367" t="s">
        <v>785</v>
      </c>
      <c r="E172" s="368" t="s">
        <v>627</v>
      </c>
      <c r="F172" s="369" t="s">
        <v>628</v>
      </c>
    </row>
    <row r="173" spans="1:6">
      <c r="A173" s="365"/>
      <c r="B173" s="366" t="s">
        <v>1435</v>
      </c>
      <c r="C173" s="365"/>
      <c r="D173" s="367"/>
      <c r="E173" s="368"/>
      <c r="F173" s="369"/>
    </row>
    <row r="174" spans="1:6">
      <c r="A174" s="323">
        <v>5.6</v>
      </c>
      <c r="B174" s="313" t="s">
        <v>431</v>
      </c>
      <c r="C174" s="306"/>
      <c r="D174" s="355"/>
      <c r="E174" s="348"/>
      <c r="F174" s="315"/>
    </row>
    <row r="175" spans="1:6">
      <c r="A175" s="304"/>
      <c r="B175" s="313"/>
      <c r="C175" s="306"/>
      <c r="D175" s="355"/>
      <c r="E175" s="348"/>
      <c r="F175" s="315"/>
    </row>
    <row r="176" spans="1:6">
      <c r="A176" s="304"/>
      <c r="B176" s="321" t="s">
        <v>19</v>
      </c>
      <c r="C176" s="306"/>
      <c r="D176" s="355"/>
      <c r="E176" s="348"/>
      <c r="F176" s="315"/>
    </row>
    <row r="177" spans="1:6">
      <c r="A177" s="304"/>
      <c r="B177" s="322"/>
      <c r="C177" s="306"/>
      <c r="D177" s="355"/>
      <c r="E177" s="348"/>
      <c r="F177" s="315"/>
    </row>
    <row r="178" spans="1:6">
      <c r="A178" s="304"/>
      <c r="B178" s="321" t="s">
        <v>61</v>
      </c>
      <c r="C178" s="306"/>
      <c r="D178" s="355"/>
      <c r="E178" s="348"/>
      <c r="F178" s="315"/>
    </row>
    <row r="179" spans="1:6">
      <c r="A179" s="304"/>
      <c r="B179" s="322"/>
      <c r="C179" s="306"/>
      <c r="D179" s="355"/>
      <c r="E179" s="348"/>
      <c r="F179" s="315"/>
    </row>
    <row r="180" spans="1:6" ht="16.2">
      <c r="A180" s="304" t="s">
        <v>1235</v>
      </c>
      <c r="B180" s="305" t="s">
        <v>1417</v>
      </c>
      <c r="C180" s="307" t="s">
        <v>668</v>
      </c>
      <c r="D180" s="355">
        <v>44</v>
      </c>
      <c r="E180" s="348"/>
      <c r="F180" s="315">
        <f>D180*E180</f>
        <v>0</v>
      </c>
    </row>
    <row r="181" spans="1:6">
      <c r="A181" s="304"/>
      <c r="B181" s="305"/>
      <c r="C181" s="306"/>
      <c r="D181" s="355"/>
      <c r="E181" s="348"/>
      <c r="F181" s="315">
        <f t="shared" ref="F181:F205" si="6">D181*E181</f>
        <v>0</v>
      </c>
    </row>
    <row r="182" spans="1:6" ht="15" customHeight="1">
      <c r="A182" s="304"/>
      <c r="B182" s="321" t="s">
        <v>511</v>
      </c>
      <c r="C182" s="127"/>
      <c r="D182" s="290"/>
      <c r="E182" s="285"/>
      <c r="F182" s="315">
        <f t="shared" si="6"/>
        <v>0</v>
      </c>
    </row>
    <row r="183" spans="1:6" ht="15" customHeight="1">
      <c r="A183" s="304" t="s">
        <v>1246</v>
      </c>
      <c r="B183" s="305" t="s">
        <v>1245</v>
      </c>
      <c r="C183" s="307" t="s">
        <v>668</v>
      </c>
      <c r="D183" s="355">
        <f>62*0.1</f>
        <v>6.2</v>
      </c>
      <c r="E183" s="348"/>
      <c r="F183" s="315">
        <f t="shared" si="6"/>
        <v>0</v>
      </c>
    </row>
    <row r="184" spans="1:6" ht="15" customHeight="1">
      <c r="A184" s="304"/>
      <c r="B184" s="305"/>
      <c r="C184" s="306"/>
      <c r="D184" s="355"/>
      <c r="E184" s="348"/>
      <c r="F184" s="315">
        <f t="shared" si="6"/>
        <v>0</v>
      </c>
    </row>
    <row r="185" spans="1:6" ht="15" customHeight="1">
      <c r="A185" s="304" t="s">
        <v>1247</v>
      </c>
      <c r="B185" s="305" t="s">
        <v>514</v>
      </c>
      <c r="C185" s="307" t="s">
        <v>668</v>
      </c>
      <c r="D185" s="355">
        <f>29*0.15</f>
        <v>4.3499999999999996</v>
      </c>
      <c r="E185" s="348"/>
      <c r="F185" s="315">
        <f t="shared" si="6"/>
        <v>0</v>
      </c>
    </row>
    <row r="186" spans="1:6">
      <c r="A186" s="304"/>
      <c r="B186" s="328"/>
      <c r="C186" s="306"/>
      <c r="D186" s="355"/>
      <c r="E186" s="348"/>
      <c r="F186" s="315">
        <f t="shared" si="6"/>
        <v>0</v>
      </c>
    </row>
    <row r="187" spans="1:6">
      <c r="A187" s="304"/>
      <c r="B187" s="321" t="s">
        <v>515</v>
      </c>
      <c r="C187" s="306"/>
      <c r="D187" s="355"/>
      <c r="E187" s="348"/>
      <c r="F187" s="315">
        <f t="shared" si="6"/>
        <v>0</v>
      </c>
    </row>
    <row r="188" spans="1:6">
      <c r="A188" s="304"/>
      <c r="B188" s="328"/>
      <c r="C188" s="306"/>
      <c r="D188" s="355"/>
      <c r="E188" s="348"/>
      <c r="F188" s="315">
        <f t="shared" si="6"/>
        <v>0</v>
      </c>
    </row>
    <row r="189" spans="1:6">
      <c r="A189" s="304"/>
      <c r="B189" s="321" t="s">
        <v>58</v>
      </c>
      <c r="C189" s="306"/>
      <c r="D189" s="355"/>
      <c r="E189" s="348"/>
      <c r="F189" s="315">
        <f t="shared" si="6"/>
        <v>0</v>
      </c>
    </row>
    <row r="190" spans="1:6">
      <c r="A190" s="304"/>
      <c r="B190" s="321" t="s">
        <v>59</v>
      </c>
      <c r="C190" s="306"/>
      <c r="D190" s="355"/>
      <c r="E190" s="348"/>
      <c r="F190" s="315">
        <f t="shared" si="6"/>
        <v>0</v>
      </c>
    </row>
    <row r="191" spans="1:6">
      <c r="A191" s="304"/>
      <c r="B191" s="322"/>
      <c r="C191" s="306"/>
      <c r="D191" s="355"/>
      <c r="E191" s="348"/>
      <c r="F191" s="315">
        <f t="shared" si="6"/>
        <v>0</v>
      </c>
    </row>
    <row r="192" spans="1:6">
      <c r="A192" s="304" t="s">
        <v>1248</v>
      </c>
      <c r="B192" s="305" t="s">
        <v>60</v>
      </c>
      <c r="C192" s="306"/>
      <c r="D192" s="355"/>
      <c r="E192" s="348"/>
      <c r="F192" s="315">
        <f t="shared" si="6"/>
        <v>0</v>
      </c>
    </row>
    <row r="193" spans="1:6" ht="16.2">
      <c r="A193" s="304"/>
      <c r="B193" s="305" t="s">
        <v>433</v>
      </c>
      <c r="C193" s="307" t="s">
        <v>668</v>
      </c>
      <c r="D193" s="357">
        <f>91*3</f>
        <v>273</v>
      </c>
      <c r="E193" s="350"/>
      <c r="F193" s="315">
        <f t="shared" si="6"/>
        <v>0</v>
      </c>
    </row>
    <row r="194" spans="1:6">
      <c r="A194" s="304"/>
      <c r="B194" s="305"/>
      <c r="C194" s="304"/>
      <c r="D194" s="357"/>
      <c r="E194" s="350"/>
      <c r="F194" s="315">
        <f t="shared" si="6"/>
        <v>0</v>
      </c>
    </row>
    <row r="195" spans="1:6">
      <c r="A195" s="304"/>
      <c r="B195" s="321" t="s">
        <v>434</v>
      </c>
      <c r="C195" s="304"/>
      <c r="D195" s="357"/>
      <c r="E195" s="350"/>
      <c r="F195" s="315">
        <f t="shared" si="6"/>
        <v>0</v>
      </c>
    </row>
    <row r="196" spans="1:6">
      <c r="A196" s="304"/>
      <c r="B196" s="321" t="s">
        <v>435</v>
      </c>
      <c r="C196" s="304"/>
      <c r="D196" s="357"/>
      <c r="E196" s="350"/>
      <c r="F196" s="315">
        <f t="shared" si="6"/>
        <v>0</v>
      </c>
    </row>
    <row r="197" spans="1:6">
      <c r="A197" s="304"/>
      <c r="B197" s="305"/>
      <c r="C197" s="304"/>
      <c r="D197" s="357"/>
      <c r="E197" s="350"/>
      <c r="F197" s="315">
        <f t="shared" si="6"/>
        <v>0</v>
      </c>
    </row>
    <row r="198" spans="1:6" ht="16.2">
      <c r="A198" s="304" t="s">
        <v>1249</v>
      </c>
      <c r="B198" s="305" t="s">
        <v>436</v>
      </c>
      <c r="C198" s="307" t="s">
        <v>668</v>
      </c>
      <c r="D198" s="357">
        <f>D193</f>
        <v>273</v>
      </c>
      <c r="E198" s="350"/>
      <c r="F198" s="315">
        <f t="shared" si="6"/>
        <v>0</v>
      </c>
    </row>
    <row r="199" spans="1:6">
      <c r="A199" s="304"/>
      <c r="B199" s="329"/>
      <c r="C199" s="304"/>
      <c r="D199" s="357"/>
      <c r="E199" s="350"/>
      <c r="F199" s="315">
        <f t="shared" si="6"/>
        <v>0</v>
      </c>
    </row>
    <row r="200" spans="1:6" ht="43.2">
      <c r="A200" s="304"/>
      <c r="B200" s="321" t="s">
        <v>1236</v>
      </c>
      <c r="C200" s="304"/>
      <c r="D200" s="357"/>
      <c r="E200" s="350"/>
      <c r="F200" s="315">
        <f t="shared" si="6"/>
        <v>0</v>
      </c>
    </row>
    <row r="201" spans="1:6">
      <c r="A201" s="304"/>
      <c r="B201" s="330"/>
      <c r="C201" s="304"/>
      <c r="D201" s="357"/>
      <c r="E201" s="350"/>
      <c r="F201" s="315">
        <f t="shared" si="6"/>
        <v>0</v>
      </c>
    </row>
    <row r="202" spans="1:6" ht="16.2">
      <c r="A202" s="304" t="s">
        <v>1250</v>
      </c>
      <c r="B202" s="329" t="s">
        <v>437</v>
      </c>
      <c r="C202" s="307" t="s">
        <v>668</v>
      </c>
      <c r="D202" s="357">
        <f>D198</f>
        <v>273</v>
      </c>
      <c r="E202" s="350"/>
      <c r="F202" s="315">
        <f t="shared" si="6"/>
        <v>0</v>
      </c>
    </row>
    <row r="203" spans="1:6">
      <c r="A203" s="304"/>
      <c r="B203" s="329"/>
      <c r="C203" s="304"/>
      <c r="D203" s="357"/>
      <c r="E203" s="350"/>
      <c r="F203" s="315">
        <f t="shared" si="6"/>
        <v>0</v>
      </c>
    </row>
    <row r="204" spans="1:6">
      <c r="A204" s="304" t="s">
        <v>1251</v>
      </c>
      <c r="B204" s="305" t="s">
        <v>517</v>
      </c>
      <c r="C204" s="306" t="s">
        <v>26</v>
      </c>
      <c r="D204" s="357">
        <v>1</v>
      </c>
      <c r="E204" s="350"/>
      <c r="F204" s="315">
        <f t="shared" si="6"/>
        <v>0</v>
      </c>
    </row>
    <row r="205" spans="1:6">
      <c r="A205" s="304"/>
      <c r="B205" s="305"/>
      <c r="C205" s="306"/>
      <c r="D205" s="355"/>
      <c r="E205" s="348"/>
      <c r="F205" s="315">
        <f t="shared" si="6"/>
        <v>0</v>
      </c>
    </row>
    <row r="206" spans="1:6">
      <c r="A206" s="304"/>
      <c r="B206" s="318" t="s">
        <v>1434</v>
      </c>
      <c r="C206" s="319"/>
      <c r="D206" s="356"/>
      <c r="E206" s="349"/>
      <c r="F206" s="315"/>
    </row>
    <row r="207" spans="1:6">
      <c r="A207" s="365" t="s">
        <v>0</v>
      </c>
      <c r="B207" s="366" t="s">
        <v>1</v>
      </c>
      <c r="C207" s="365" t="s">
        <v>2</v>
      </c>
      <c r="D207" s="367" t="s">
        <v>785</v>
      </c>
      <c r="E207" s="368" t="s">
        <v>627</v>
      </c>
      <c r="F207" s="369" t="s">
        <v>628</v>
      </c>
    </row>
    <row r="208" spans="1:6">
      <c r="A208" s="365"/>
      <c r="B208" s="366" t="s">
        <v>1435</v>
      </c>
      <c r="C208" s="365"/>
      <c r="D208" s="367"/>
      <c r="E208" s="368"/>
      <c r="F208" s="369"/>
    </row>
    <row r="209" spans="1:6">
      <c r="A209" s="323">
        <v>5.7</v>
      </c>
      <c r="B209" s="313" t="s">
        <v>518</v>
      </c>
      <c r="C209" s="334"/>
      <c r="D209" s="358"/>
      <c r="E209" s="351"/>
      <c r="F209" s="315"/>
    </row>
    <row r="210" spans="1:6">
      <c r="A210" s="304"/>
      <c r="B210" s="313"/>
      <c r="C210" s="334"/>
      <c r="D210" s="358"/>
      <c r="E210" s="351"/>
      <c r="F210" s="315"/>
    </row>
    <row r="211" spans="1:6">
      <c r="A211" s="304"/>
      <c r="B211" s="321" t="s">
        <v>438</v>
      </c>
      <c r="C211" s="306"/>
      <c r="D211" s="295"/>
      <c r="E211" s="294"/>
      <c r="F211" s="315"/>
    </row>
    <row r="212" spans="1:6">
      <c r="A212" s="304"/>
      <c r="B212" s="305" t="s">
        <v>439</v>
      </c>
      <c r="C212" s="307"/>
      <c r="D212" s="295"/>
      <c r="E212" s="294"/>
      <c r="F212" s="315"/>
    </row>
    <row r="213" spans="1:6">
      <c r="A213" s="304"/>
      <c r="B213" s="305" t="s">
        <v>440</v>
      </c>
      <c r="C213" s="307"/>
      <c r="D213" s="295"/>
      <c r="E213" s="294"/>
      <c r="F213" s="315"/>
    </row>
    <row r="214" spans="1:6">
      <c r="A214" s="304"/>
      <c r="B214" s="305" t="s">
        <v>441</v>
      </c>
      <c r="C214" s="307"/>
      <c r="D214" s="295"/>
      <c r="E214" s="294"/>
      <c r="F214" s="315"/>
    </row>
    <row r="215" spans="1:6">
      <c r="A215" s="304"/>
      <c r="B215" s="336"/>
      <c r="C215" s="307"/>
      <c r="D215" s="295"/>
      <c r="E215" s="294"/>
      <c r="F215" s="315"/>
    </row>
    <row r="216" spans="1:6">
      <c r="A216" s="304" t="s">
        <v>1252</v>
      </c>
      <c r="B216" s="305" t="s">
        <v>538</v>
      </c>
      <c r="C216" s="307" t="s">
        <v>5</v>
      </c>
      <c r="D216" s="307">
        <v>6</v>
      </c>
      <c r="E216" s="309"/>
      <c r="F216" s="362">
        <f>D216*E216</f>
        <v>0</v>
      </c>
    </row>
    <row r="217" spans="1:6">
      <c r="A217" s="304"/>
      <c r="B217" s="305"/>
      <c r="C217" s="307"/>
      <c r="D217" s="307"/>
      <c r="E217" s="309"/>
      <c r="F217" s="362"/>
    </row>
    <row r="218" spans="1:6">
      <c r="A218" s="304" t="s">
        <v>1253</v>
      </c>
      <c r="B218" s="305" t="s">
        <v>539</v>
      </c>
      <c r="C218" s="307"/>
      <c r="D218" s="307"/>
      <c r="E218" s="309"/>
      <c r="F218" s="362"/>
    </row>
    <row r="219" spans="1:6">
      <c r="A219" s="304"/>
      <c r="B219" s="305" t="s">
        <v>540</v>
      </c>
      <c r="C219" s="307" t="s">
        <v>5</v>
      </c>
      <c r="D219" s="307">
        <v>1</v>
      </c>
      <c r="E219" s="309"/>
      <c r="F219" s="362">
        <f>D219*E219</f>
        <v>0</v>
      </c>
    </row>
    <row r="220" spans="1:6">
      <c r="A220" s="304"/>
      <c r="B220" s="336"/>
      <c r="C220" s="307"/>
      <c r="D220" s="307"/>
      <c r="E220" s="309"/>
      <c r="F220" s="362"/>
    </row>
    <row r="221" spans="1:6">
      <c r="A221" s="304"/>
      <c r="B221" s="321" t="s">
        <v>443</v>
      </c>
      <c r="C221" s="307"/>
      <c r="D221" s="307"/>
      <c r="E221" s="309"/>
      <c r="F221" s="362"/>
    </row>
    <row r="222" spans="1:6">
      <c r="A222" s="304" t="s">
        <v>1254</v>
      </c>
      <c r="B222" s="305" t="s">
        <v>520</v>
      </c>
      <c r="C222" s="307" t="s">
        <v>13</v>
      </c>
      <c r="D222" s="307">
        <v>2</v>
      </c>
      <c r="E222" s="309"/>
      <c r="F222" s="362">
        <f t="shared" ref="F222" si="7">D222*E222</f>
        <v>0</v>
      </c>
    </row>
    <row r="223" spans="1:6">
      <c r="A223" s="304"/>
      <c r="B223" s="335"/>
      <c r="C223" s="306"/>
      <c r="D223" s="307"/>
      <c r="E223" s="309"/>
      <c r="F223" s="362"/>
    </row>
    <row r="224" spans="1:6">
      <c r="A224" s="304"/>
      <c r="B224" s="321" t="s">
        <v>444</v>
      </c>
      <c r="C224" s="306"/>
      <c r="D224" s="307"/>
      <c r="E224" s="309"/>
      <c r="F224" s="362"/>
    </row>
    <row r="225" spans="1:6">
      <c r="A225" s="304"/>
      <c r="B225" s="336"/>
      <c r="C225" s="306"/>
      <c r="D225" s="307"/>
      <c r="E225" s="309"/>
      <c r="F225" s="362"/>
    </row>
    <row r="226" spans="1:6" ht="10.8" customHeight="1">
      <c r="A226" s="304"/>
      <c r="B226" s="321" t="s">
        <v>445</v>
      </c>
      <c r="C226" s="307"/>
      <c r="D226" s="307"/>
      <c r="E226" s="309"/>
      <c r="F226" s="362"/>
    </row>
    <row r="227" spans="1:6" ht="18" customHeight="1">
      <c r="A227" s="304"/>
      <c r="B227" s="321" t="s">
        <v>446</v>
      </c>
      <c r="C227" s="307"/>
      <c r="D227" s="307"/>
      <c r="E227" s="309"/>
      <c r="F227" s="362"/>
    </row>
    <row r="228" spans="1:6" ht="13.8" customHeight="1">
      <c r="A228" s="304"/>
      <c r="B228" s="321" t="s">
        <v>447</v>
      </c>
      <c r="C228" s="307"/>
      <c r="D228" s="307"/>
      <c r="E228" s="309"/>
      <c r="F228" s="362"/>
    </row>
    <row r="229" spans="1:6" ht="57.6">
      <c r="A229" s="304"/>
      <c r="B229" s="321" t="s">
        <v>1237</v>
      </c>
      <c r="C229" s="307"/>
      <c r="D229" s="307"/>
      <c r="E229" s="309"/>
      <c r="F229" s="362"/>
    </row>
    <row r="230" spans="1:6">
      <c r="A230" s="304"/>
      <c r="B230" s="321"/>
      <c r="C230" s="307"/>
      <c r="D230" s="307"/>
      <c r="E230" s="309"/>
      <c r="F230" s="362"/>
    </row>
    <row r="231" spans="1:6">
      <c r="A231" s="304"/>
      <c r="B231" s="321" t="s">
        <v>451</v>
      </c>
      <c r="C231" s="307"/>
      <c r="D231" s="307"/>
      <c r="E231" s="309"/>
      <c r="F231" s="362"/>
    </row>
    <row r="232" spans="1:6">
      <c r="A232" s="304"/>
      <c r="B232" s="335"/>
      <c r="C232" s="307"/>
      <c r="D232" s="307"/>
      <c r="E232" s="309"/>
      <c r="F232" s="362"/>
    </row>
    <row r="233" spans="1:6">
      <c r="A233" s="304" t="s">
        <v>1255</v>
      </c>
      <c r="B233" s="305" t="s">
        <v>452</v>
      </c>
      <c r="C233" s="307" t="s">
        <v>13</v>
      </c>
      <c r="D233" s="307">
        <v>2</v>
      </c>
      <c r="E233" s="309"/>
      <c r="F233" s="362">
        <f t="shared" ref="F233" si="8">D233*E233</f>
        <v>0</v>
      </c>
    </row>
    <row r="234" spans="1:6">
      <c r="A234" s="304"/>
      <c r="B234" s="321" t="s">
        <v>453</v>
      </c>
      <c r="C234" s="306"/>
      <c r="D234" s="307"/>
      <c r="E234" s="309"/>
      <c r="F234" s="362"/>
    </row>
    <row r="235" spans="1:6" ht="43.2">
      <c r="A235" s="304"/>
      <c r="B235" s="321" t="s">
        <v>1240</v>
      </c>
      <c r="C235" s="307"/>
      <c r="D235" s="307"/>
      <c r="E235" s="309"/>
      <c r="F235" s="362"/>
    </row>
    <row r="236" spans="1:6" ht="43.2">
      <c r="A236" s="304"/>
      <c r="B236" s="321" t="s">
        <v>1239</v>
      </c>
      <c r="C236" s="307"/>
      <c r="D236" s="307"/>
      <c r="E236" s="309"/>
      <c r="F236" s="362"/>
    </row>
    <row r="237" spans="1:6">
      <c r="A237" s="304"/>
      <c r="B237" s="321"/>
      <c r="C237" s="307"/>
      <c r="D237" s="307"/>
      <c r="E237" s="309"/>
      <c r="F237" s="362"/>
    </row>
    <row r="238" spans="1:6" ht="57.6">
      <c r="A238" s="304" t="s">
        <v>1256</v>
      </c>
      <c r="B238" s="305" t="s">
        <v>1238</v>
      </c>
      <c r="C238" s="307" t="s">
        <v>4</v>
      </c>
      <c r="D238" s="307">
        <v>20</v>
      </c>
      <c r="E238" s="309"/>
      <c r="F238" s="362">
        <f t="shared" ref="F238" si="9">D238*E238</f>
        <v>0</v>
      </c>
    </row>
    <row r="239" spans="1:6">
      <c r="A239" s="304"/>
      <c r="B239" s="335"/>
      <c r="C239" s="307"/>
      <c r="D239" s="307"/>
      <c r="E239" s="309"/>
      <c r="F239" s="362"/>
    </row>
    <row r="240" spans="1:6" ht="44.4" customHeight="1">
      <c r="A240" s="304" t="s">
        <v>1257</v>
      </c>
      <c r="B240" s="305" t="s">
        <v>1241</v>
      </c>
      <c r="C240" s="307" t="s">
        <v>5</v>
      </c>
      <c r="D240" s="307">
        <v>1</v>
      </c>
      <c r="E240" s="309"/>
      <c r="F240" s="362">
        <f t="shared" ref="F240" si="10">D240*E240</f>
        <v>0</v>
      </c>
    </row>
    <row r="241" spans="1:6">
      <c r="A241" s="304"/>
      <c r="B241" s="305"/>
      <c r="C241" s="307"/>
      <c r="D241" s="307"/>
      <c r="E241" s="309"/>
      <c r="F241" s="362"/>
    </row>
    <row r="242" spans="1:6">
      <c r="A242" s="304"/>
      <c r="B242" s="318" t="s">
        <v>1434</v>
      </c>
      <c r="C242" s="319"/>
      <c r="D242" s="356"/>
      <c r="E242" s="349"/>
      <c r="F242" s="315"/>
    </row>
    <row r="243" spans="1:6">
      <c r="A243" s="365" t="s">
        <v>0</v>
      </c>
      <c r="B243" s="366" t="s">
        <v>1</v>
      </c>
      <c r="C243" s="365" t="s">
        <v>2</v>
      </c>
      <c r="D243" s="367" t="s">
        <v>785</v>
      </c>
      <c r="E243" s="368" t="s">
        <v>627</v>
      </c>
      <c r="F243" s="369" t="s">
        <v>628</v>
      </c>
    </row>
    <row r="244" spans="1:6">
      <c r="A244" s="365"/>
      <c r="B244" s="366" t="s">
        <v>1435</v>
      </c>
      <c r="C244" s="365"/>
      <c r="D244" s="367"/>
      <c r="E244" s="368"/>
      <c r="F244" s="369"/>
    </row>
    <row r="245" spans="1:6">
      <c r="A245" s="323">
        <v>5.8</v>
      </c>
      <c r="B245" s="313" t="s">
        <v>787</v>
      </c>
      <c r="C245" s="304"/>
      <c r="D245" s="355"/>
      <c r="E245" s="348"/>
      <c r="F245" s="315"/>
    </row>
    <row r="246" spans="1:6" s="94" customFormat="1" ht="16.2" customHeight="1">
      <c r="A246" s="337"/>
      <c r="B246" s="321" t="s">
        <v>27</v>
      </c>
      <c r="C246" s="338"/>
      <c r="D246" s="359"/>
      <c r="E246" s="352"/>
      <c r="F246" s="363"/>
    </row>
    <row r="247" spans="1:6" s="94" customFormat="1" ht="16.95" customHeight="1">
      <c r="A247" s="337"/>
      <c r="B247" s="321" t="s">
        <v>28</v>
      </c>
      <c r="C247" s="338"/>
      <c r="D247" s="359"/>
      <c r="E247" s="352"/>
      <c r="F247" s="363"/>
    </row>
    <row r="248" spans="1:6" s="94" customFormat="1" ht="15.6" customHeight="1">
      <c r="A248" s="337"/>
      <c r="B248" s="339"/>
      <c r="C248" s="338"/>
      <c r="D248" s="359"/>
      <c r="E248" s="352"/>
      <c r="F248" s="363"/>
    </row>
    <row r="249" spans="1:6" s="94" customFormat="1" ht="43.2">
      <c r="A249" s="340" t="s">
        <v>1258</v>
      </c>
      <c r="B249" s="305" t="s">
        <v>1243</v>
      </c>
      <c r="C249" s="341" t="s">
        <v>737</v>
      </c>
      <c r="D249" s="360">
        <f>1.8*3*11</f>
        <v>59.400000000000006</v>
      </c>
      <c r="E249" s="353"/>
      <c r="F249" s="364">
        <f>D249*E249</f>
        <v>0</v>
      </c>
    </row>
    <row r="250" spans="1:6" s="94" customFormat="1">
      <c r="A250" s="340"/>
      <c r="B250" s="305"/>
      <c r="C250" s="341"/>
      <c r="D250" s="360"/>
      <c r="E250" s="353"/>
      <c r="F250" s="364"/>
    </row>
    <row r="251" spans="1:6" s="94" customFormat="1" ht="43.8" customHeight="1">
      <c r="A251" s="340" t="s">
        <v>1259</v>
      </c>
      <c r="B251" s="305" t="s">
        <v>1242</v>
      </c>
      <c r="C251" s="341" t="s">
        <v>737</v>
      </c>
      <c r="D251" s="360">
        <v>15</v>
      </c>
      <c r="E251" s="353"/>
      <c r="F251" s="364">
        <f>D251*E251</f>
        <v>0</v>
      </c>
    </row>
    <row r="252" spans="1:6" s="94" customFormat="1">
      <c r="A252" s="340"/>
      <c r="B252" s="305"/>
    </row>
    <row r="253" spans="1:6" s="94" customFormat="1">
      <c r="A253" s="340"/>
      <c r="B253" s="321" t="s">
        <v>742</v>
      </c>
      <c r="C253" s="341"/>
      <c r="D253" s="360"/>
      <c r="E253" s="353"/>
      <c r="F253" s="364"/>
    </row>
    <row r="254" spans="1:6" s="94" customFormat="1">
      <c r="A254" s="340"/>
      <c r="B254" s="343"/>
      <c r="C254" s="341"/>
      <c r="D254" s="360"/>
      <c r="E254" s="353"/>
      <c r="F254" s="364"/>
    </row>
    <row r="255" spans="1:6" s="94" customFormat="1" ht="21" customHeight="1">
      <c r="A255" s="340" t="s">
        <v>1260</v>
      </c>
      <c r="B255" s="305" t="s">
        <v>743</v>
      </c>
      <c r="C255" s="341" t="s">
        <v>737</v>
      </c>
      <c r="D255" s="360">
        <v>1.88</v>
      </c>
      <c r="E255" s="353"/>
      <c r="F255" s="364">
        <f>D255*E255</f>
        <v>0</v>
      </c>
    </row>
    <row r="256" spans="1:6" s="94" customFormat="1" ht="21" customHeight="1">
      <c r="A256" s="340"/>
      <c r="B256" s="305" t="s">
        <v>744</v>
      </c>
      <c r="C256" s="341"/>
      <c r="D256" s="360"/>
      <c r="E256" s="353"/>
      <c r="F256" s="364"/>
    </row>
    <row r="257" spans="1:6" s="94" customFormat="1">
      <c r="A257" s="340"/>
      <c r="B257" s="343"/>
      <c r="C257" s="341"/>
      <c r="D257" s="360"/>
      <c r="E257" s="353"/>
      <c r="F257" s="364"/>
    </row>
    <row r="258" spans="1:6" s="94" customFormat="1">
      <c r="A258" s="340"/>
      <c r="B258" s="321" t="s">
        <v>745</v>
      </c>
      <c r="C258" s="341"/>
      <c r="D258" s="360"/>
      <c r="E258" s="353"/>
      <c r="F258" s="364"/>
    </row>
    <row r="259" spans="1:6" s="94" customFormat="1">
      <c r="A259" s="340"/>
      <c r="B259" s="321"/>
      <c r="C259" s="341"/>
      <c r="D259" s="360"/>
      <c r="E259" s="353"/>
      <c r="F259" s="364"/>
    </row>
    <row r="260" spans="1:6" s="94" customFormat="1">
      <c r="A260" s="340"/>
      <c r="B260" s="321" t="s">
        <v>746</v>
      </c>
      <c r="C260" s="341"/>
      <c r="D260" s="360"/>
      <c r="E260" s="353"/>
      <c r="F260" s="364"/>
    </row>
    <row r="261" spans="1:6" s="94" customFormat="1">
      <c r="A261" s="340" t="s">
        <v>1261</v>
      </c>
      <c r="B261" s="305" t="s">
        <v>747</v>
      </c>
      <c r="C261" s="341" t="s">
        <v>748</v>
      </c>
      <c r="D261" s="360">
        <v>130</v>
      </c>
      <c r="E261" s="353"/>
      <c r="F261" s="364">
        <f>D261*E261</f>
        <v>0</v>
      </c>
    </row>
    <row r="262" spans="1:6" s="94" customFormat="1">
      <c r="A262" s="340"/>
      <c r="B262" s="305" t="s">
        <v>749</v>
      </c>
      <c r="C262" s="341"/>
      <c r="D262" s="360"/>
      <c r="E262" s="353"/>
      <c r="F262" s="364"/>
    </row>
    <row r="263" spans="1:6" s="94" customFormat="1">
      <c r="A263" s="340"/>
      <c r="B263" s="305" t="s">
        <v>750</v>
      </c>
      <c r="C263" s="341"/>
      <c r="D263" s="360"/>
      <c r="E263" s="353"/>
      <c r="F263" s="364"/>
    </row>
    <row r="264" spans="1:6" s="94" customFormat="1">
      <c r="A264" s="340"/>
      <c r="B264" s="343"/>
      <c r="C264" s="341"/>
      <c r="D264" s="360"/>
      <c r="E264" s="353"/>
      <c r="F264" s="364"/>
    </row>
    <row r="265" spans="1:6" s="94" customFormat="1">
      <c r="A265" s="340" t="s">
        <v>1262</v>
      </c>
      <c r="B265" s="305" t="s">
        <v>751</v>
      </c>
      <c r="C265" s="341" t="s">
        <v>752</v>
      </c>
      <c r="D265" s="360">
        <v>12.5</v>
      </c>
      <c r="E265" s="353"/>
      <c r="F265" s="364">
        <f>D265*E265</f>
        <v>0</v>
      </c>
    </row>
    <row r="266" spans="1:6" s="94" customFormat="1">
      <c r="A266" s="340"/>
      <c r="B266" s="343"/>
      <c r="C266" s="341"/>
      <c r="D266" s="360"/>
      <c r="E266" s="353"/>
      <c r="F266" s="364"/>
    </row>
    <row r="267" spans="1:6" s="94" customFormat="1">
      <c r="A267" s="340"/>
      <c r="B267" s="324" t="s">
        <v>753</v>
      </c>
      <c r="C267" s="341"/>
      <c r="D267" s="360"/>
      <c r="E267" s="353"/>
      <c r="F267" s="364"/>
    </row>
    <row r="268" spans="1:6" s="94" customFormat="1">
      <c r="A268" s="340"/>
      <c r="B268" s="321" t="s">
        <v>55</v>
      </c>
      <c r="C268" s="341"/>
      <c r="D268" s="360"/>
      <c r="E268" s="353"/>
      <c r="F268" s="364"/>
    </row>
    <row r="269" spans="1:6" s="94" customFormat="1">
      <c r="A269" s="340"/>
      <c r="B269" s="321" t="s">
        <v>56</v>
      </c>
      <c r="C269" s="341"/>
      <c r="D269" s="360"/>
      <c r="E269" s="353"/>
      <c r="F269" s="364"/>
    </row>
    <row r="270" spans="1:6" s="94" customFormat="1">
      <c r="A270" s="340"/>
      <c r="B270" s="321" t="s">
        <v>57</v>
      </c>
      <c r="C270" s="341"/>
      <c r="D270" s="360"/>
      <c r="E270" s="353"/>
      <c r="F270" s="364"/>
    </row>
    <row r="271" spans="1:6" s="94" customFormat="1">
      <c r="A271" s="340"/>
      <c r="B271" s="343"/>
      <c r="C271" s="341"/>
      <c r="D271" s="360"/>
      <c r="E271" s="353"/>
      <c r="F271" s="364"/>
    </row>
    <row r="272" spans="1:6" s="94" customFormat="1">
      <c r="A272" s="340" t="s">
        <v>1263</v>
      </c>
      <c r="B272" s="305" t="s">
        <v>754</v>
      </c>
      <c r="C272" s="341" t="s">
        <v>755</v>
      </c>
      <c r="D272" s="360">
        <v>32</v>
      </c>
      <c r="E272" s="353"/>
      <c r="F272" s="364">
        <f>D272*E272</f>
        <v>0</v>
      </c>
    </row>
    <row r="273" spans="1:6" s="94" customFormat="1">
      <c r="A273" s="340"/>
      <c r="B273" s="305"/>
      <c r="C273" s="341"/>
      <c r="D273" s="360"/>
      <c r="E273" s="353"/>
      <c r="F273" s="364"/>
    </row>
    <row r="274" spans="1:6" s="94" customFormat="1">
      <c r="A274" s="340"/>
      <c r="B274" s="321" t="s">
        <v>61</v>
      </c>
      <c r="C274" s="341"/>
      <c r="D274" s="360"/>
      <c r="E274" s="353"/>
      <c r="F274" s="364"/>
    </row>
    <row r="275" spans="1:6" s="94" customFormat="1">
      <c r="A275" s="340"/>
      <c r="B275" s="343"/>
      <c r="C275" s="341"/>
      <c r="D275" s="360"/>
      <c r="E275" s="353"/>
      <c r="F275" s="364"/>
    </row>
    <row r="276" spans="1:6" s="94" customFormat="1" ht="28.8">
      <c r="A276" s="340" t="s">
        <v>1264</v>
      </c>
      <c r="B276" s="305" t="s">
        <v>756</v>
      </c>
      <c r="C276" s="341" t="s">
        <v>755</v>
      </c>
      <c r="D276" s="360">
        <v>62.5</v>
      </c>
      <c r="E276" s="353"/>
      <c r="F276" s="364">
        <f>D276*E276</f>
        <v>0</v>
      </c>
    </row>
    <row r="277" spans="1:6" s="94" customFormat="1" ht="28.8">
      <c r="A277" s="340"/>
      <c r="B277" s="305" t="s">
        <v>757</v>
      </c>
      <c r="C277" s="341"/>
      <c r="D277" s="360"/>
      <c r="E277" s="353"/>
      <c r="F277" s="364"/>
    </row>
    <row r="278" spans="1:6" s="94" customFormat="1">
      <c r="A278" s="340"/>
      <c r="B278" s="305"/>
      <c r="C278" s="341"/>
      <c r="D278" s="360"/>
      <c r="E278" s="353"/>
      <c r="F278" s="364"/>
    </row>
    <row r="279" spans="1:6" s="94" customFormat="1">
      <c r="A279" s="340"/>
      <c r="B279" s="305"/>
      <c r="C279" s="341"/>
      <c r="D279" s="360"/>
      <c r="E279" s="353"/>
      <c r="F279" s="364"/>
    </row>
    <row r="280" spans="1:6" s="94" customFormat="1">
      <c r="A280" s="340"/>
      <c r="B280" s="305"/>
      <c r="C280" s="341"/>
      <c r="D280" s="360"/>
      <c r="E280" s="353"/>
      <c r="F280" s="364"/>
    </row>
    <row r="281" spans="1:6" s="379" customFormat="1">
      <c r="A281" s="337"/>
      <c r="B281" s="318" t="s">
        <v>1176</v>
      </c>
      <c r="C281" s="375"/>
      <c r="D281" s="376"/>
      <c r="E281" s="377"/>
      <c r="F281" s="378">
        <f>SUM(F247:F280)</f>
        <v>0</v>
      </c>
    </row>
    <row r="282" spans="1:6">
      <c r="A282" s="365" t="s">
        <v>0</v>
      </c>
      <c r="B282" s="366" t="s">
        <v>1</v>
      </c>
      <c r="C282" s="365" t="s">
        <v>2</v>
      </c>
      <c r="D282" s="367" t="s">
        <v>785</v>
      </c>
      <c r="E282" s="368" t="s">
        <v>627</v>
      </c>
      <c r="F282" s="369" t="s">
        <v>628</v>
      </c>
    </row>
    <row r="283" spans="1:6">
      <c r="A283" s="365"/>
      <c r="B283" s="366" t="s">
        <v>1244</v>
      </c>
      <c r="C283" s="365"/>
      <c r="D283" s="367"/>
      <c r="E283" s="368"/>
      <c r="F283" s="369">
        <f>F281</f>
        <v>0</v>
      </c>
    </row>
    <row r="284" spans="1:6" s="94" customFormat="1">
      <c r="A284" s="340"/>
      <c r="B284" s="321" t="s">
        <v>742</v>
      </c>
      <c r="C284" s="341"/>
      <c r="D284" s="360"/>
      <c r="E284" s="353"/>
      <c r="F284" s="364"/>
    </row>
    <row r="285" spans="1:6" s="94" customFormat="1">
      <c r="A285" s="340"/>
      <c r="B285" s="343"/>
      <c r="C285" s="341"/>
      <c r="D285" s="360"/>
      <c r="E285" s="353"/>
      <c r="F285" s="364"/>
    </row>
    <row r="286" spans="1:6" s="94" customFormat="1" ht="28.8">
      <c r="A286" s="340" t="s">
        <v>1265</v>
      </c>
      <c r="B286" s="305" t="s">
        <v>758</v>
      </c>
      <c r="C286" s="341" t="s">
        <v>737</v>
      </c>
      <c r="D286" s="360">
        <v>1.6</v>
      </c>
      <c r="E286" s="353"/>
      <c r="F286" s="364">
        <f>D286*E286</f>
        <v>0</v>
      </c>
    </row>
    <row r="287" spans="1:6" s="94" customFormat="1" ht="28.8">
      <c r="A287" s="340"/>
      <c r="B287" s="305" t="s">
        <v>759</v>
      </c>
      <c r="C287" s="341"/>
      <c r="D287" s="360"/>
      <c r="E287" s="353"/>
      <c r="F287" s="364"/>
    </row>
    <row r="288" spans="1:6" s="94" customFormat="1">
      <c r="A288" s="340"/>
      <c r="B288" s="305"/>
      <c r="C288" s="341"/>
      <c r="D288" s="360"/>
      <c r="E288" s="353"/>
      <c r="F288" s="364"/>
    </row>
    <row r="289" spans="1:6" s="94" customFormat="1">
      <c r="A289" s="340"/>
      <c r="B289" s="321" t="s">
        <v>745</v>
      </c>
      <c r="C289" s="341"/>
      <c r="D289" s="360"/>
      <c r="E289" s="353"/>
      <c r="F289" s="364"/>
    </row>
    <row r="290" spans="1:6" s="94" customFormat="1">
      <c r="A290" s="340"/>
      <c r="B290" s="321"/>
      <c r="C290" s="341"/>
      <c r="D290" s="360"/>
      <c r="E290" s="353"/>
      <c r="F290" s="364"/>
    </row>
    <row r="291" spans="1:6" s="94" customFormat="1">
      <c r="A291" s="340"/>
      <c r="B291" s="321" t="s">
        <v>746</v>
      </c>
      <c r="C291" s="341"/>
      <c r="D291" s="360"/>
      <c r="E291" s="353"/>
      <c r="F291" s="364"/>
    </row>
    <row r="292" spans="1:6" s="94" customFormat="1">
      <c r="A292" s="340"/>
      <c r="B292" s="343"/>
      <c r="C292" s="341"/>
      <c r="D292" s="360"/>
      <c r="E292" s="353"/>
      <c r="F292" s="364"/>
    </row>
    <row r="293" spans="1:6" s="94" customFormat="1">
      <c r="A293" s="340" t="s">
        <v>1267</v>
      </c>
      <c r="B293" s="305" t="s">
        <v>747</v>
      </c>
      <c r="C293" s="341" t="s">
        <v>748</v>
      </c>
      <c r="D293" s="360">
        <v>130</v>
      </c>
      <c r="E293" s="353"/>
      <c r="F293" s="364">
        <f>D293*E293</f>
        <v>0</v>
      </c>
    </row>
    <row r="294" spans="1:6" s="94" customFormat="1" ht="28.8">
      <c r="A294" s="340"/>
      <c r="B294" s="305" t="s">
        <v>1266</v>
      </c>
      <c r="C294" s="341"/>
      <c r="D294" s="360"/>
      <c r="E294" s="353"/>
      <c r="F294" s="364"/>
    </row>
    <row r="295" spans="1:6" s="94" customFormat="1">
      <c r="A295" s="340"/>
      <c r="B295" s="343"/>
      <c r="C295" s="341"/>
      <c r="D295" s="360"/>
      <c r="E295" s="353"/>
      <c r="F295" s="364"/>
    </row>
    <row r="296" spans="1:6" s="94" customFormat="1">
      <c r="A296" s="340" t="s">
        <v>1268</v>
      </c>
      <c r="B296" s="305" t="s">
        <v>751</v>
      </c>
      <c r="C296" s="341" t="s">
        <v>752</v>
      </c>
      <c r="D296" s="360">
        <v>12.5</v>
      </c>
      <c r="E296" s="353"/>
      <c r="F296" s="364">
        <f>D296*E296</f>
        <v>0</v>
      </c>
    </row>
    <row r="297" spans="1:6" s="94" customFormat="1">
      <c r="A297" s="340"/>
      <c r="B297" s="305"/>
      <c r="C297" s="341"/>
      <c r="D297" s="360"/>
      <c r="E297" s="353"/>
      <c r="F297" s="364"/>
    </row>
    <row r="298" spans="1:6" s="94" customFormat="1">
      <c r="A298" s="340" t="s">
        <v>1269</v>
      </c>
      <c r="B298" s="305" t="s">
        <v>762</v>
      </c>
      <c r="C298" s="341" t="s">
        <v>755</v>
      </c>
      <c r="D298" s="360">
        <v>12.5</v>
      </c>
      <c r="E298" s="353"/>
      <c r="F298" s="364">
        <f>D298*E298</f>
        <v>0</v>
      </c>
    </row>
    <row r="299" spans="1:6" s="94" customFormat="1">
      <c r="A299" s="340"/>
      <c r="B299" s="305"/>
      <c r="C299" s="341"/>
      <c r="D299" s="360"/>
      <c r="E299" s="353"/>
      <c r="F299" s="364"/>
    </row>
    <row r="300" spans="1:6" s="94" customFormat="1">
      <c r="A300" s="340" t="s">
        <v>1270</v>
      </c>
      <c r="B300" s="305" t="s">
        <v>764</v>
      </c>
      <c r="C300" s="341" t="s">
        <v>765</v>
      </c>
      <c r="D300" s="360">
        <v>4</v>
      </c>
      <c r="E300" s="353"/>
      <c r="F300" s="364">
        <f>D300*E300</f>
        <v>0</v>
      </c>
    </row>
    <row r="301" spans="1:6" s="94" customFormat="1">
      <c r="A301" s="340"/>
      <c r="B301" s="343"/>
      <c r="C301" s="341"/>
      <c r="D301" s="360"/>
      <c r="E301" s="353"/>
      <c r="F301" s="364"/>
    </row>
    <row r="302" spans="1:6" s="94" customFormat="1" ht="43.2">
      <c r="A302" s="340" t="s">
        <v>1271</v>
      </c>
      <c r="B302" s="305" t="s">
        <v>1272</v>
      </c>
      <c r="C302" s="341" t="s">
        <v>389</v>
      </c>
      <c r="D302" s="360">
        <v>1</v>
      </c>
      <c r="E302" s="353"/>
      <c r="F302" s="364">
        <f>D302*E302</f>
        <v>0</v>
      </c>
    </row>
    <row r="303" spans="1:6" s="94" customFormat="1">
      <c r="A303" s="340"/>
      <c r="B303" s="305" t="s">
        <v>36</v>
      </c>
      <c r="C303" s="341"/>
      <c r="D303" s="360"/>
      <c r="E303" s="353"/>
      <c r="F303" s="364"/>
    </row>
    <row r="304" spans="1:6" s="94" customFormat="1" ht="28.8">
      <c r="A304" s="340" t="s">
        <v>1273</v>
      </c>
      <c r="B304" s="305" t="s">
        <v>769</v>
      </c>
      <c r="C304" s="341" t="s">
        <v>752</v>
      </c>
      <c r="D304" s="360">
        <v>12</v>
      </c>
      <c r="E304" s="353"/>
      <c r="F304" s="364">
        <f>D304*E304</f>
        <v>0</v>
      </c>
    </row>
    <row r="305" spans="1:6" s="94" customFormat="1">
      <c r="A305" s="340"/>
      <c r="B305" s="305" t="s">
        <v>770</v>
      </c>
      <c r="C305" s="341"/>
      <c r="D305" s="360"/>
      <c r="E305" s="353"/>
      <c r="F305" s="364"/>
    </row>
    <row r="306" spans="1:6" s="94" customFormat="1">
      <c r="A306" s="340"/>
      <c r="B306" s="343"/>
      <c r="C306" s="341"/>
      <c r="D306" s="360"/>
      <c r="E306" s="353"/>
      <c r="F306" s="364"/>
    </row>
    <row r="307" spans="1:6" s="94" customFormat="1">
      <c r="A307" s="340"/>
      <c r="B307" s="321" t="s">
        <v>742</v>
      </c>
      <c r="C307" s="341"/>
      <c r="D307" s="360"/>
      <c r="E307" s="353"/>
      <c r="F307" s="364"/>
    </row>
    <row r="308" spans="1:6" s="94" customFormat="1">
      <c r="A308" s="340"/>
      <c r="B308" s="343"/>
      <c r="C308" s="341"/>
      <c r="D308" s="360"/>
      <c r="E308" s="353"/>
      <c r="F308" s="364"/>
    </row>
    <row r="309" spans="1:6" s="94" customFormat="1" ht="28.8">
      <c r="A309" s="340" t="s">
        <v>1274</v>
      </c>
      <c r="B309" s="305" t="s">
        <v>771</v>
      </c>
      <c r="C309" s="341" t="s">
        <v>737</v>
      </c>
      <c r="D309" s="360">
        <v>0.3</v>
      </c>
      <c r="E309" s="353"/>
      <c r="F309" s="364">
        <f>D309*E309</f>
        <v>0</v>
      </c>
    </row>
    <row r="310" spans="1:6" s="94" customFormat="1">
      <c r="A310" s="340"/>
      <c r="B310" s="305" t="s">
        <v>772</v>
      </c>
      <c r="C310" s="341"/>
      <c r="D310" s="360"/>
      <c r="E310" s="353"/>
      <c r="F310" s="364"/>
    </row>
    <row r="311" spans="1:6" s="94" customFormat="1">
      <c r="A311" s="340"/>
      <c r="B311" s="343"/>
      <c r="C311" s="341"/>
      <c r="D311" s="360"/>
      <c r="E311" s="353"/>
      <c r="F311" s="364"/>
    </row>
    <row r="312" spans="1:6" s="94" customFormat="1" ht="28.8">
      <c r="A312" s="340" t="s">
        <v>1275</v>
      </c>
      <c r="B312" s="305" t="s">
        <v>773</v>
      </c>
      <c r="C312" s="341" t="s">
        <v>748</v>
      </c>
      <c r="D312" s="360">
        <v>22</v>
      </c>
      <c r="E312" s="353"/>
      <c r="F312" s="364">
        <f>D312*E312</f>
        <v>0</v>
      </c>
    </row>
    <row r="313" spans="1:6" s="94" customFormat="1" ht="28.8">
      <c r="A313" s="340"/>
      <c r="B313" s="305" t="s">
        <v>774</v>
      </c>
      <c r="C313" s="341"/>
      <c r="D313" s="360"/>
      <c r="E313" s="353"/>
      <c r="F313" s="364"/>
    </row>
    <row r="314" spans="1:6" s="94" customFormat="1">
      <c r="A314" s="340"/>
      <c r="B314" s="305" t="s">
        <v>775</v>
      </c>
      <c r="C314" s="341"/>
      <c r="D314" s="360"/>
      <c r="E314" s="353"/>
      <c r="F314" s="364"/>
    </row>
    <row r="315" spans="1:6">
      <c r="A315" s="304"/>
      <c r="B315" s="333"/>
      <c r="C315" s="304"/>
      <c r="D315" s="355"/>
      <c r="E315" s="348"/>
      <c r="F315" s="315"/>
    </row>
    <row r="316" spans="1:6">
      <c r="A316" s="304"/>
      <c r="B316" s="318" t="s">
        <v>1434</v>
      </c>
      <c r="C316" s="319"/>
      <c r="D316" s="356"/>
      <c r="E316" s="349"/>
      <c r="F316" s="315"/>
    </row>
    <row r="317" spans="1:6">
      <c r="A317" s="365" t="s">
        <v>0</v>
      </c>
      <c r="B317" s="366" t="s">
        <v>1</v>
      </c>
      <c r="C317" s="365" t="s">
        <v>2</v>
      </c>
      <c r="D317" s="367" t="s">
        <v>785</v>
      </c>
      <c r="E317" s="368" t="s">
        <v>627</v>
      </c>
      <c r="F317" s="369" t="s">
        <v>628</v>
      </c>
    </row>
    <row r="318" spans="1:6">
      <c r="A318" s="365"/>
      <c r="B318" s="366" t="s">
        <v>1435</v>
      </c>
      <c r="C318" s="365"/>
      <c r="D318" s="367"/>
      <c r="E318" s="368"/>
      <c r="F318" s="369"/>
    </row>
    <row r="319" spans="1:6">
      <c r="A319" s="304">
        <v>5.9</v>
      </c>
      <c r="B319" s="313" t="s">
        <v>465</v>
      </c>
      <c r="C319" s="306"/>
      <c r="D319" s="355"/>
      <c r="E319" s="348"/>
      <c r="F319" s="315"/>
    </row>
    <row r="320" spans="1:6">
      <c r="A320" s="304"/>
      <c r="B320" s="313"/>
      <c r="C320" s="306"/>
      <c r="D320" s="355"/>
      <c r="E320" s="348"/>
      <c r="F320" s="315"/>
    </row>
    <row r="321" spans="1:6">
      <c r="A321" s="304"/>
      <c r="B321" s="321" t="s">
        <v>527</v>
      </c>
      <c r="C321" s="306"/>
      <c r="D321" s="355"/>
      <c r="E321" s="348"/>
      <c r="F321" s="315"/>
    </row>
    <row r="322" spans="1:6">
      <c r="A322" s="304"/>
      <c r="B322" s="305"/>
      <c r="C322" s="306"/>
      <c r="D322" s="355"/>
      <c r="E322" s="348"/>
      <c r="F322" s="315"/>
    </row>
    <row r="323" spans="1:6" ht="28.8">
      <c r="A323" s="304"/>
      <c r="B323" s="321" t="s">
        <v>582</v>
      </c>
      <c r="C323" s="306"/>
      <c r="D323" s="355"/>
      <c r="E323" s="348"/>
      <c r="F323" s="315"/>
    </row>
    <row r="324" spans="1:6" ht="28.8">
      <c r="A324" s="304"/>
      <c r="B324" s="321" t="s">
        <v>583</v>
      </c>
      <c r="C324" s="306"/>
      <c r="D324" s="355"/>
      <c r="E324" s="348"/>
      <c r="F324" s="315"/>
    </row>
    <row r="325" spans="1:6">
      <c r="A325" s="304"/>
      <c r="B325" s="321" t="s">
        <v>584</v>
      </c>
      <c r="C325" s="306"/>
      <c r="D325" s="355"/>
      <c r="E325" s="348"/>
      <c r="F325" s="315"/>
    </row>
    <row r="326" spans="1:6">
      <c r="A326" s="304"/>
      <c r="B326" s="321"/>
      <c r="C326" s="306"/>
      <c r="D326" s="355"/>
      <c r="E326" s="348"/>
      <c r="F326" s="315"/>
    </row>
    <row r="327" spans="1:6">
      <c r="A327" s="304" t="s">
        <v>1276</v>
      </c>
      <c r="B327" s="305" t="s">
        <v>622</v>
      </c>
      <c r="C327" s="306" t="s">
        <v>5</v>
      </c>
      <c r="D327" s="355">
        <v>8</v>
      </c>
      <c r="E327" s="348"/>
      <c r="F327" s="315">
        <f>D327*E327</f>
        <v>0</v>
      </c>
    </row>
    <row r="328" spans="1:6">
      <c r="A328" s="304"/>
      <c r="B328" s="305"/>
      <c r="C328" s="306"/>
      <c r="D328" s="355"/>
      <c r="E328" s="348"/>
      <c r="F328" s="315">
        <f t="shared" ref="F328:F358" si="11">D328*E328</f>
        <v>0</v>
      </c>
    </row>
    <row r="329" spans="1:6">
      <c r="A329" s="304" t="s">
        <v>1277</v>
      </c>
      <c r="B329" s="305" t="s">
        <v>623</v>
      </c>
      <c r="C329" s="306" t="s">
        <v>5</v>
      </c>
      <c r="D329" s="355">
        <v>2</v>
      </c>
      <c r="E329" s="348"/>
      <c r="F329" s="315">
        <f t="shared" si="11"/>
        <v>0</v>
      </c>
    </row>
    <row r="330" spans="1:6">
      <c r="A330" s="304"/>
      <c r="B330" s="305"/>
      <c r="C330" s="306"/>
      <c r="D330" s="355"/>
      <c r="E330" s="348"/>
      <c r="F330" s="315">
        <f t="shared" si="11"/>
        <v>0</v>
      </c>
    </row>
    <row r="331" spans="1:6" ht="28.8">
      <c r="A331" s="304" t="s">
        <v>1278</v>
      </c>
      <c r="B331" s="305" t="s">
        <v>528</v>
      </c>
      <c r="C331" s="306"/>
      <c r="D331" s="355"/>
      <c r="E331" s="348"/>
      <c r="F331" s="315">
        <f t="shared" si="11"/>
        <v>0</v>
      </c>
    </row>
    <row r="332" spans="1:6">
      <c r="A332" s="304"/>
      <c r="B332" s="305" t="s">
        <v>529</v>
      </c>
      <c r="C332" s="306" t="s">
        <v>5</v>
      </c>
      <c r="D332" s="355">
        <v>10</v>
      </c>
      <c r="E332" s="348"/>
      <c r="F332" s="315">
        <f t="shared" si="11"/>
        <v>0</v>
      </c>
    </row>
    <row r="333" spans="1:6">
      <c r="A333" s="304"/>
      <c r="B333" s="305"/>
      <c r="C333" s="306"/>
      <c r="D333" s="355"/>
      <c r="E333" s="348"/>
      <c r="F333" s="315">
        <f t="shared" si="11"/>
        <v>0</v>
      </c>
    </row>
    <row r="334" spans="1:6">
      <c r="A334" s="304"/>
      <c r="B334" s="321" t="s">
        <v>530</v>
      </c>
      <c r="C334" s="306"/>
      <c r="D334" s="355"/>
      <c r="E334" s="348"/>
      <c r="F334" s="315">
        <f t="shared" si="11"/>
        <v>0</v>
      </c>
    </row>
    <row r="335" spans="1:6">
      <c r="A335" s="304"/>
      <c r="B335" s="305"/>
      <c r="C335" s="307"/>
      <c r="D335" s="355"/>
      <c r="E335" s="348"/>
      <c r="F335" s="315">
        <f t="shared" si="11"/>
        <v>0</v>
      </c>
    </row>
    <row r="336" spans="1:6">
      <c r="A336" s="304" t="s">
        <v>1279</v>
      </c>
      <c r="B336" s="305" t="s">
        <v>586</v>
      </c>
      <c r="C336" s="307" t="s">
        <v>5</v>
      </c>
      <c r="D336" s="355">
        <v>50</v>
      </c>
      <c r="E336" s="348"/>
      <c r="F336" s="315">
        <f t="shared" si="11"/>
        <v>0</v>
      </c>
    </row>
    <row r="337" spans="1:6">
      <c r="A337" s="304"/>
      <c r="B337" s="305"/>
      <c r="C337" s="307"/>
      <c r="D337" s="355"/>
      <c r="E337" s="348"/>
      <c r="F337" s="315">
        <f t="shared" si="11"/>
        <v>0</v>
      </c>
    </row>
    <row r="338" spans="1:6">
      <c r="A338" s="304"/>
      <c r="B338" s="305"/>
      <c r="C338" s="307"/>
      <c r="D338" s="355"/>
      <c r="E338" s="348"/>
      <c r="F338" s="315">
        <f t="shared" si="11"/>
        <v>0</v>
      </c>
    </row>
    <row r="339" spans="1:6">
      <c r="A339" s="304"/>
      <c r="B339" s="313" t="s">
        <v>62</v>
      </c>
      <c r="C339" s="325"/>
      <c r="D339" s="355"/>
      <c r="E339" s="348"/>
      <c r="F339" s="315">
        <f t="shared" si="11"/>
        <v>0</v>
      </c>
    </row>
    <row r="340" spans="1:6">
      <c r="A340" s="304"/>
      <c r="B340" s="321" t="s">
        <v>587</v>
      </c>
      <c r="C340" s="306"/>
      <c r="D340" s="355"/>
      <c r="E340" s="348"/>
      <c r="F340" s="315">
        <f t="shared" si="11"/>
        <v>0</v>
      </c>
    </row>
    <row r="341" spans="1:6">
      <c r="A341" s="304"/>
      <c r="B341" s="321" t="s">
        <v>588</v>
      </c>
      <c r="C341" s="306"/>
      <c r="D341" s="355"/>
      <c r="E341" s="348"/>
      <c r="F341" s="315">
        <f t="shared" si="11"/>
        <v>0</v>
      </c>
    </row>
    <row r="342" spans="1:6">
      <c r="A342" s="304"/>
      <c r="B342" s="321" t="s">
        <v>589</v>
      </c>
      <c r="C342" s="306"/>
      <c r="D342" s="355"/>
      <c r="E342" s="348"/>
      <c r="F342" s="315">
        <f t="shared" si="11"/>
        <v>0</v>
      </c>
    </row>
    <row r="343" spans="1:6">
      <c r="A343" s="304"/>
      <c r="B343" s="321" t="s">
        <v>590</v>
      </c>
      <c r="C343" s="306"/>
      <c r="D343" s="355"/>
      <c r="E343" s="348"/>
      <c r="F343" s="315">
        <f t="shared" si="11"/>
        <v>0</v>
      </c>
    </row>
    <row r="344" spans="1:6">
      <c r="A344" s="304"/>
      <c r="B344" s="321"/>
      <c r="C344" s="306"/>
      <c r="D344" s="355"/>
      <c r="E344" s="348"/>
      <c r="F344" s="315">
        <f t="shared" si="11"/>
        <v>0</v>
      </c>
    </row>
    <row r="345" spans="1:6">
      <c r="A345" s="304" t="s">
        <v>1280</v>
      </c>
      <c r="B345" s="305" t="s">
        <v>531</v>
      </c>
      <c r="C345" s="306" t="s">
        <v>5</v>
      </c>
      <c r="D345" s="355">
        <v>8</v>
      </c>
      <c r="E345" s="348"/>
      <c r="F345" s="315">
        <f t="shared" si="11"/>
        <v>0</v>
      </c>
    </row>
    <row r="346" spans="1:6">
      <c r="A346" s="304"/>
      <c r="B346" s="305"/>
      <c r="C346" s="306"/>
      <c r="D346" s="355"/>
      <c r="E346" s="348"/>
      <c r="F346" s="315">
        <f t="shared" si="11"/>
        <v>0</v>
      </c>
    </row>
    <row r="347" spans="1:6">
      <c r="A347" s="304" t="s">
        <v>1281</v>
      </c>
      <c r="B347" s="305" t="s">
        <v>531</v>
      </c>
      <c r="C347" s="306" t="s">
        <v>5</v>
      </c>
      <c r="D347" s="355">
        <v>2</v>
      </c>
      <c r="E347" s="348"/>
      <c r="F347" s="315">
        <f t="shared" si="11"/>
        <v>0</v>
      </c>
    </row>
    <row r="348" spans="1:6">
      <c r="A348" s="304"/>
      <c r="B348" s="305"/>
      <c r="C348" s="306"/>
      <c r="D348" s="355"/>
      <c r="E348" s="348"/>
      <c r="F348" s="315">
        <f t="shared" si="11"/>
        <v>0</v>
      </c>
    </row>
    <row r="349" spans="1:6">
      <c r="A349" s="304"/>
      <c r="B349" s="321" t="s">
        <v>532</v>
      </c>
      <c r="C349" s="306"/>
      <c r="D349" s="356"/>
      <c r="E349" s="349"/>
      <c r="F349" s="315">
        <f t="shared" si="11"/>
        <v>0</v>
      </c>
    </row>
    <row r="350" spans="1:6">
      <c r="A350" s="304"/>
      <c r="B350" s="321" t="s">
        <v>533</v>
      </c>
      <c r="C350" s="306"/>
      <c r="D350" s="355"/>
      <c r="E350" s="348"/>
      <c r="F350" s="315">
        <f t="shared" si="11"/>
        <v>0</v>
      </c>
    </row>
    <row r="351" spans="1:6" ht="13.95" customHeight="1">
      <c r="A351" s="304"/>
      <c r="B351" s="305"/>
      <c r="C351" s="306"/>
      <c r="D351" s="355"/>
      <c r="E351" s="348"/>
      <c r="F351" s="315">
        <f t="shared" si="11"/>
        <v>0</v>
      </c>
    </row>
    <row r="352" spans="1:6" ht="13.95" customHeight="1">
      <c r="A352" s="304" t="s">
        <v>1282</v>
      </c>
      <c r="B352" s="305" t="s">
        <v>534</v>
      </c>
      <c r="C352" s="306" t="s">
        <v>5</v>
      </c>
      <c r="D352" s="355">
        <v>30</v>
      </c>
      <c r="E352" s="348"/>
      <c r="F352" s="315">
        <f t="shared" si="11"/>
        <v>0</v>
      </c>
    </row>
    <row r="353" spans="1:6" ht="13.95" customHeight="1">
      <c r="A353" s="304"/>
      <c r="B353" s="305"/>
      <c r="C353" s="306"/>
      <c r="D353" s="355"/>
      <c r="E353" s="348"/>
      <c r="F353" s="315">
        <f t="shared" si="11"/>
        <v>0</v>
      </c>
    </row>
    <row r="354" spans="1:6" ht="13.95" customHeight="1">
      <c r="A354" s="304" t="s">
        <v>1283</v>
      </c>
      <c r="B354" s="344" t="s">
        <v>535</v>
      </c>
      <c r="C354" s="306"/>
      <c r="D354" s="355"/>
      <c r="E354" s="348"/>
      <c r="F354" s="315">
        <f t="shared" si="11"/>
        <v>0</v>
      </c>
    </row>
    <row r="355" spans="1:6">
      <c r="A355" s="304"/>
      <c r="B355" s="344" t="s">
        <v>536</v>
      </c>
      <c r="C355" s="306" t="s">
        <v>5</v>
      </c>
      <c r="D355" s="355">
        <v>2</v>
      </c>
      <c r="E355" s="348"/>
      <c r="F355" s="315">
        <f t="shared" si="11"/>
        <v>0</v>
      </c>
    </row>
    <row r="356" spans="1:6">
      <c r="A356" s="304"/>
      <c r="B356" s="344"/>
      <c r="C356" s="306"/>
      <c r="D356" s="355"/>
      <c r="E356" s="348"/>
      <c r="F356" s="315">
        <f t="shared" si="11"/>
        <v>0</v>
      </c>
    </row>
    <row r="357" spans="1:6">
      <c r="A357" s="304" t="s">
        <v>1284</v>
      </c>
      <c r="B357" s="305" t="s">
        <v>537</v>
      </c>
      <c r="C357" s="307" t="s">
        <v>26</v>
      </c>
      <c r="D357" s="355">
        <v>1</v>
      </c>
      <c r="E357" s="348"/>
      <c r="F357" s="315">
        <f t="shared" si="11"/>
        <v>0</v>
      </c>
    </row>
    <row r="358" spans="1:6">
      <c r="A358" s="304"/>
      <c r="B358" s="305"/>
      <c r="C358" s="307"/>
      <c r="D358" s="355"/>
      <c r="E358" s="348"/>
      <c r="F358" s="315">
        <f t="shared" si="11"/>
        <v>0</v>
      </c>
    </row>
    <row r="359" spans="1:6">
      <c r="A359" s="304"/>
      <c r="B359" s="305"/>
      <c r="C359" s="307"/>
      <c r="D359" s="355"/>
      <c r="E359" s="348"/>
      <c r="F359" s="315"/>
    </row>
    <row r="360" spans="1:6">
      <c r="A360" s="304"/>
      <c r="B360" s="318" t="s">
        <v>1442</v>
      </c>
      <c r="C360" s="319"/>
      <c r="D360" s="356"/>
      <c r="E360" s="349"/>
      <c r="F360" s="320">
        <f>SUM(F327:F359)</f>
        <v>0</v>
      </c>
    </row>
  </sheetData>
  <pageMargins left="0.7" right="0.7" top="0.75" bottom="0.75" header="0.3" footer="0.3"/>
  <pageSetup orientation="portrait" r:id="rId1"/>
  <rowBreaks count="7" manualBreakCount="7">
    <brk id="20" max="16383" man="1"/>
    <brk id="103" max="16383" man="1"/>
    <brk id="134" max="16383" man="1"/>
    <brk id="171" max="16383" man="1"/>
    <brk id="207" max="16383" man="1"/>
    <brk id="281" max="16383" man="1"/>
    <brk id="31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9"/>
  <sheetViews>
    <sheetView view="pageBreakPreview" zoomScale="115" zoomScaleNormal="98" zoomScaleSheetLayoutView="115" workbookViewId="0">
      <pane xSplit="2" ySplit="1" topLeftCell="C2" activePane="bottomRight" state="frozen"/>
      <selection pane="topRight" activeCell="C1" sqref="C1"/>
      <selection pane="bottomLeft" activeCell="A2" sqref="A2"/>
      <selection pane="bottomRight" activeCell="A7" sqref="A7:XFD294"/>
    </sheetView>
  </sheetViews>
  <sheetFormatPr defaultColWidth="9.109375" defaultRowHeight="14.4"/>
  <cols>
    <col min="1" max="1" width="7" style="34" bestFit="1" customWidth="1"/>
    <col min="2" max="2" width="49" style="93" customWidth="1"/>
    <col min="3" max="3" width="7.33203125" style="34" bestFit="1" customWidth="1"/>
    <col min="4" max="4" width="5.6640625" style="380" bestFit="1" customWidth="1"/>
    <col min="5" max="5" width="7.109375" style="354" customWidth="1"/>
    <col min="6" max="6" width="10.5546875" style="33" customWidth="1"/>
    <col min="7" max="16384" width="9.109375" style="33"/>
  </cols>
  <sheetData>
    <row r="1" spans="1:6">
      <c r="A1" s="365" t="s">
        <v>0</v>
      </c>
      <c r="B1" s="366" t="s">
        <v>1</v>
      </c>
      <c r="C1" s="365" t="s">
        <v>2</v>
      </c>
      <c r="D1" s="576" t="s">
        <v>383</v>
      </c>
      <c r="E1" s="565" t="s">
        <v>627</v>
      </c>
      <c r="F1" s="577" t="s">
        <v>385</v>
      </c>
    </row>
    <row r="2" spans="1:6">
      <c r="A2" s="128"/>
      <c r="B2" s="310"/>
      <c r="C2" s="128"/>
      <c r="D2" s="552"/>
      <c r="E2" s="551"/>
      <c r="F2" s="311"/>
    </row>
    <row r="3" spans="1:6">
      <c r="A3" s="128"/>
      <c r="B3" s="313" t="str">
        <f>[1]Offices!B3</f>
        <v>GRANT No. ……………………………………….</v>
      </c>
      <c r="C3" s="128"/>
      <c r="D3" s="552"/>
      <c r="E3" s="551"/>
      <c r="F3" s="311"/>
    </row>
    <row r="4" spans="1:6">
      <c r="A4" s="128"/>
      <c r="B4" s="313" t="str">
        <f>[1]Offices!B4</f>
        <v>PROPOSED ……………………………………....</v>
      </c>
      <c r="C4" s="314"/>
      <c r="D4" s="552"/>
      <c r="E4" s="285"/>
      <c r="F4" s="127"/>
    </row>
    <row r="5" spans="1:6">
      <c r="A5" s="128"/>
      <c r="B5" s="313" t="str">
        <f>[1]Offices!B5</f>
        <v>…….………………………………….. DISTRICT</v>
      </c>
      <c r="C5" s="314"/>
      <c r="D5" s="552"/>
      <c r="E5" s="285"/>
      <c r="F5" s="127"/>
    </row>
    <row r="6" spans="1:6">
      <c r="A6" s="128"/>
      <c r="B6" s="316"/>
      <c r="C6" s="314"/>
      <c r="D6" s="552"/>
      <c r="E6" s="285"/>
      <c r="F6" s="127"/>
    </row>
    <row r="7" spans="1:6">
      <c r="A7" s="304">
        <v>6</v>
      </c>
      <c r="B7" s="313" t="s">
        <v>831</v>
      </c>
      <c r="C7" s="306"/>
      <c r="D7" s="307"/>
      <c r="E7" s="309"/>
      <c r="F7" s="317"/>
    </row>
    <row r="8" spans="1:6">
      <c r="A8" s="304"/>
      <c r="B8" s="318"/>
      <c r="C8" s="306"/>
      <c r="D8" s="307"/>
      <c r="E8" s="309"/>
      <c r="F8" s="317"/>
    </row>
    <row r="9" spans="1:6">
      <c r="A9" s="304"/>
      <c r="B9" s="313" t="s">
        <v>386</v>
      </c>
      <c r="C9" s="306"/>
      <c r="D9" s="307"/>
      <c r="E9" s="309"/>
      <c r="F9" s="317"/>
    </row>
    <row r="10" spans="1:6">
      <c r="A10" s="304"/>
      <c r="B10" s="313"/>
      <c r="C10" s="306"/>
      <c r="D10" s="307"/>
      <c r="E10" s="309"/>
      <c r="F10" s="317"/>
    </row>
    <row r="11" spans="1:6" ht="16.2">
      <c r="A11" s="304" t="s">
        <v>1301</v>
      </c>
      <c r="B11" s="305" t="s">
        <v>387</v>
      </c>
      <c r="C11" s="307" t="s">
        <v>668</v>
      </c>
      <c r="D11" s="307">
        <f>2.9*4.1</f>
        <v>11.889999999999999</v>
      </c>
      <c r="E11" s="309"/>
      <c r="F11" s="317">
        <f>D11*E11</f>
        <v>0</v>
      </c>
    </row>
    <row r="12" spans="1:6">
      <c r="A12" s="304" t="s">
        <v>36</v>
      </c>
      <c r="B12" s="305" t="s">
        <v>388</v>
      </c>
      <c r="C12" s="306"/>
      <c r="D12" s="307"/>
      <c r="E12" s="309"/>
      <c r="F12" s="317"/>
    </row>
    <row r="13" spans="1:6">
      <c r="A13" s="304"/>
      <c r="B13" s="313"/>
      <c r="C13" s="306"/>
      <c r="D13" s="307"/>
      <c r="E13" s="309"/>
      <c r="F13" s="317"/>
    </row>
    <row r="14" spans="1:6" ht="43.2">
      <c r="A14" s="304" t="s">
        <v>1302</v>
      </c>
      <c r="B14" s="305" t="s">
        <v>1285</v>
      </c>
      <c r="C14" s="306" t="s">
        <v>389</v>
      </c>
      <c r="D14" s="307">
        <v>1</v>
      </c>
      <c r="E14" s="309"/>
      <c r="F14" s="317">
        <f>D14*E14</f>
        <v>0</v>
      </c>
    </row>
    <row r="15" spans="1:6">
      <c r="A15" s="304"/>
      <c r="B15" s="305"/>
      <c r="C15" s="306"/>
      <c r="D15" s="307"/>
      <c r="E15" s="309"/>
      <c r="F15" s="317"/>
    </row>
    <row r="16" spans="1:6">
      <c r="A16" s="304">
        <v>6.2</v>
      </c>
      <c r="B16" s="313" t="s">
        <v>392</v>
      </c>
      <c r="C16" s="306"/>
      <c r="D16" s="307"/>
      <c r="E16" s="309"/>
      <c r="F16" s="317"/>
    </row>
    <row r="17" spans="1:6">
      <c r="A17" s="304"/>
      <c r="B17" s="313"/>
      <c r="C17" s="306"/>
      <c r="D17" s="307"/>
      <c r="E17" s="309"/>
      <c r="F17" s="317"/>
    </row>
    <row r="18" spans="1:6">
      <c r="A18" s="304"/>
      <c r="B18" s="321" t="s">
        <v>27</v>
      </c>
      <c r="C18" s="306"/>
      <c r="D18" s="307"/>
      <c r="E18" s="309"/>
      <c r="F18" s="317"/>
    </row>
    <row r="19" spans="1:6">
      <c r="A19" s="304"/>
      <c r="B19" s="321" t="s">
        <v>28</v>
      </c>
      <c r="C19" s="306"/>
      <c r="D19" s="307"/>
      <c r="E19" s="309"/>
      <c r="F19" s="317"/>
    </row>
    <row r="20" spans="1:6" ht="16.2">
      <c r="A20" s="304" t="s">
        <v>1303</v>
      </c>
      <c r="B20" s="305" t="s">
        <v>393</v>
      </c>
      <c r="C20" s="307" t="s">
        <v>668</v>
      </c>
      <c r="D20" s="307">
        <f>D11</f>
        <v>11.889999999999999</v>
      </c>
      <c r="E20" s="309"/>
      <c r="F20" s="317">
        <f>D20*E20</f>
        <v>0</v>
      </c>
    </row>
    <row r="21" spans="1:6">
      <c r="A21" s="304" t="s">
        <v>1304</v>
      </c>
      <c r="B21" s="305" t="s">
        <v>481</v>
      </c>
      <c r="C21" s="306"/>
      <c r="D21" s="307"/>
      <c r="E21" s="309"/>
      <c r="F21" s="317"/>
    </row>
    <row r="22" spans="1:6" ht="16.2">
      <c r="A22" s="304"/>
      <c r="B22" s="305" t="s">
        <v>394</v>
      </c>
      <c r="C22" s="307" t="s">
        <v>669</v>
      </c>
      <c r="D22" s="307">
        <f>(2.9*2)+(4.1*2)+2</f>
        <v>16</v>
      </c>
      <c r="E22" s="309"/>
      <c r="F22" s="317">
        <f>D22*E22</f>
        <v>0</v>
      </c>
    </row>
    <row r="23" spans="1:6">
      <c r="A23" s="304"/>
      <c r="B23" s="305"/>
      <c r="C23" s="306"/>
      <c r="D23" s="307"/>
      <c r="E23" s="309"/>
      <c r="F23" s="317"/>
    </row>
    <row r="24" spans="1:6">
      <c r="A24" s="304"/>
      <c r="B24" s="321" t="s">
        <v>395</v>
      </c>
      <c r="C24" s="306"/>
      <c r="D24" s="307"/>
      <c r="E24" s="309"/>
      <c r="F24" s="317"/>
    </row>
    <row r="25" spans="1:6" ht="28.8">
      <c r="A25" s="304" t="s">
        <v>1305</v>
      </c>
      <c r="B25" s="305" t="s">
        <v>396</v>
      </c>
      <c r="C25" s="306"/>
      <c r="D25" s="307"/>
      <c r="E25" s="309"/>
      <c r="F25" s="317"/>
    </row>
    <row r="26" spans="1:6">
      <c r="A26" s="304"/>
      <c r="B26" s="305" t="s">
        <v>397</v>
      </c>
      <c r="C26" s="306" t="s">
        <v>26</v>
      </c>
      <c r="D26" s="307">
        <v>1</v>
      </c>
      <c r="E26" s="309"/>
      <c r="F26" s="317">
        <f>D26*E26</f>
        <v>0</v>
      </c>
    </row>
    <row r="27" spans="1:6">
      <c r="A27" s="304"/>
      <c r="B27" s="305"/>
      <c r="C27" s="306"/>
      <c r="D27" s="307"/>
      <c r="E27" s="309"/>
      <c r="F27" s="317"/>
    </row>
    <row r="28" spans="1:6">
      <c r="A28" s="304"/>
      <c r="B28" s="321" t="s">
        <v>29</v>
      </c>
      <c r="C28" s="306"/>
      <c r="D28" s="307"/>
      <c r="E28" s="309"/>
      <c r="F28" s="317"/>
    </row>
    <row r="29" spans="1:6" ht="18.600000000000001" customHeight="1">
      <c r="A29" s="304" t="s">
        <v>1306</v>
      </c>
      <c r="B29" s="305" t="s">
        <v>30</v>
      </c>
      <c r="C29" s="306"/>
      <c r="D29" s="307"/>
      <c r="E29" s="309"/>
      <c r="F29" s="317"/>
    </row>
    <row r="30" spans="1:6" ht="16.2">
      <c r="A30" s="304"/>
      <c r="B30" s="305" t="s">
        <v>31</v>
      </c>
      <c r="C30" s="307" t="s">
        <v>669</v>
      </c>
      <c r="D30" s="307">
        <f>D22</f>
        <v>16</v>
      </c>
      <c r="E30" s="309"/>
      <c r="F30" s="317">
        <f>D30*E30</f>
        <v>0</v>
      </c>
    </row>
    <row r="31" spans="1:6">
      <c r="A31" s="304" t="s">
        <v>1307</v>
      </c>
      <c r="B31" s="305" t="s">
        <v>398</v>
      </c>
      <c r="C31" s="306"/>
      <c r="D31" s="307"/>
      <c r="E31" s="309"/>
      <c r="F31" s="317"/>
    </row>
    <row r="32" spans="1:6">
      <c r="A32" s="304"/>
      <c r="B32" s="305" t="s">
        <v>399</v>
      </c>
      <c r="C32" s="306"/>
      <c r="D32" s="307"/>
      <c r="E32" s="309"/>
      <c r="F32" s="317"/>
    </row>
    <row r="33" spans="1:6" ht="16.2">
      <c r="A33" s="304"/>
      <c r="B33" s="305" t="s">
        <v>400</v>
      </c>
      <c r="C33" s="307" t="s">
        <v>669</v>
      </c>
      <c r="D33" s="307">
        <f>D22</f>
        <v>16</v>
      </c>
      <c r="E33" s="309"/>
      <c r="F33" s="317">
        <f>D33*E33</f>
        <v>0</v>
      </c>
    </row>
    <row r="34" spans="1:6">
      <c r="A34" s="304"/>
      <c r="B34" s="305"/>
      <c r="C34" s="306"/>
      <c r="D34" s="307"/>
      <c r="E34" s="309"/>
      <c r="F34" s="317"/>
    </row>
    <row r="35" spans="1:6">
      <c r="A35" s="304"/>
      <c r="B35" s="321" t="s">
        <v>32</v>
      </c>
      <c r="C35" s="306"/>
      <c r="D35" s="307"/>
      <c r="E35" s="309"/>
      <c r="F35" s="317"/>
    </row>
    <row r="36" spans="1:6">
      <c r="A36" s="304"/>
      <c r="B36" s="322"/>
      <c r="C36" s="306"/>
      <c r="D36" s="307"/>
      <c r="E36" s="309"/>
      <c r="F36" s="317"/>
    </row>
    <row r="37" spans="1:6" ht="31.8" customHeight="1">
      <c r="A37" s="304" t="s">
        <v>1308</v>
      </c>
      <c r="B37" s="305" t="s">
        <v>1287</v>
      </c>
      <c r="C37" s="307" t="s">
        <v>668</v>
      </c>
      <c r="D37" s="307">
        <f>D20*0.4</f>
        <v>4.7559999999999993</v>
      </c>
      <c r="E37" s="309"/>
      <c r="F37" s="317">
        <f>D37*E37</f>
        <v>0</v>
      </c>
    </row>
    <row r="38" spans="1:6" ht="28.8">
      <c r="A38" s="304" t="s">
        <v>1309</v>
      </c>
      <c r="B38" s="305" t="s">
        <v>626</v>
      </c>
      <c r="C38" s="307" t="s">
        <v>668</v>
      </c>
      <c r="D38" s="307">
        <f>D20*0.05</f>
        <v>0.59449999999999992</v>
      </c>
      <c r="E38" s="309"/>
      <c r="F38" s="317">
        <f>D38*E38</f>
        <v>0</v>
      </c>
    </row>
    <row r="39" spans="1:6">
      <c r="A39" s="304"/>
      <c r="B39" s="305"/>
      <c r="C39" s="306"/>
      <c r="D39" s="307"/>
      <c r="E39" s="309"/>
      <c r="F39" s="317"/>
    </row>
    <row r="40" spans="1:6">
      <c r="A40" s="304"/>
      <c r="B40" s="321" t="s">
        <v>37</v>
      </c>
      <c r="C40" s="306"/>
      <c r="D40" s="307"/>
      <c r="E40" s="309"/>
      <c r="F40" s="317"/>
    </row>
    <row r="41" spans="1:6">
      <c r="A41" s="304" t="s">
        <v>1310</v>
      </c>
      <c r="B41" s="305" t="s">
        <v>38</v>
      </c>
      <c r="C41" s="306"/>
      <c r="D41" s="307"/>
      <c r="E41" s="309"/>
      <c r="F41" s="317"/>
    </row>
    <row r="42" spans="1:6">
      <c r="A42" s="304"/>
      <c r="B42" s="305" t="s">
        <v>39</v>
      </c>
      <c r="C42" s="306"/>
      <c r="D42" s="307"/>
      <c r="E42" s="309"/>
      <c r="F42" s="317"/>
    </row>
    <row r="43" spans="1:6" ht="16.2">
      <c r="A43" s="304"/>
      <c r="B43" s="305" t="s">
        <v>403</v>
      </c>
      <c r="C43" s="307" t="s">
        <v>668</v>
      </c>
      <c r="D43" s="307">
        <f>D37</f>
        <v>4.7559999999999993</v>
      </c>
      <c r="E43" s="309"/>
      <c r="F43" s="317">
        <f>D43*E43</f>
        <v>0</v>
      </c>
    </row>
    <row r="44" spans="1:6" s="80" customFormat="1">
      <c r="A44" s="323"/>
      <c r="B44" s="318" t="s">
        <v>1434</v>
      </c>
      <c r="C44" s="573"/>
      <c r="D44" s="573"/>
      <c r="E44" s="568"/>
      <c r="F44" s="578"/>
    </row>
    <row r="45" spans="1:6">
      <c r="A45" s="365" t="s">
        <v>0</v>
      </c>
      <c r="B45" s="366" t="s">
        <v>1</v>
      </c>
      <c r="C45" s="365" t="s">
        <v>2</v>
      </c>
      <c r="D45" s="576" t="s">
        <v>383</v>
      </c>
      <c r="E45" s="565" t="s">
        <v>627</v>
      </c>
      <c r="F45" s="577" t="s">
        <v>385</v>
      </c>
    </row>
    <row r="46" spans="1:6">
      <c r="A46" s="365"/>
      <c r="B46" s="785" t="s">
        <v>1435</v>
      </c>
      <c r="C46" s="365"/>
      <c r="D46" s="576"/>
      <c r="E46" s="565"/>
      <c r="F46" s="577"/>
    </row>
    <row r="47" spans="1:6">
      <c r="A47" s="365"/>
      <c r="B47" s="366"/>
      <c r="C47" s="365"/>
      <c r="D47" s="576"/>
      <c r="E47" s="565"/>
      <c r="F47" s="577"/>
    </row>
    <row r="48" spans="1:6">
      <c r="A48" s="304"/>
      <c r="B48" s="321" t="s">
        <v>40</v>
      </c>
      <c r="C48" s="306"/>
      <c r="D48" s="573"/>
      <c r="E48" s="309"/>
      <c r="F48" s="317"/>
    </row>
    <row r="49" spans="1:6">
      <c r="A49" s="304"/>
      <c r="B49" s="305"/>
      <c r="C49" s="306"/>
      <c r="D49" s="307"/>
      <c r="E49" s="309"/>
      <c r="F49" s="317"/>
    </row>
    <row r="50" spans="1:6">
      <c r="A50" s="304" t="s">
        <v>1311</v>
      </c>
      <c r="B50" s="305" t="s">
        <v>41</v>
      </c>
      <c r="C50" s="306"/>
      <c r="D50" s="307"/>
      <c r="E50" s="309"/>
      <c r="F50" s="317"/>
    </row>
    <row r="51" spans="1:6">
      <c r="A51" s="304"/>
      <c r="B51" s="305" t="s">
        <v>42</v>
      </c>
      <c r="C51" s="306"/>
      <c r="D51" s="307"/>
      <c r="E51" s="309"/>
      <c r="F51" s="317"/>
    </row>
    <row r="52" spans="1:6">
      <c r="A52" s="304"/>
      <c r="B52" s="305" t="s">
        <v>43</v>
      </c>
      <c r="C52" s="306"/>
      <c r="D52" s="307"/>
      <c r="E52" s="309"/>
      <c r="F52" s="317"/>
    </row>
    <row r="53" spans="1:6" ht="16.2">
      <c r="A53" s="304"/>
      <c r="B53" s="305" t="s">
        <v>44</v>
      </c>
      <c r="C53" s="307" t="s">
        <v>668</v>
      </c>
      <c r="D53" s="307">
        <f>D43</f>
        <v>4.7559999999999993</v>
      </c>
      <c r="E53" s="309"/>
      <c r="F53" s="317">
        <f>D53*E53</f>
        <v>0</v>
      </c>
    </row>
    <row r="54" spans="1:6">
      <c r="A54" s="304"/>
      <c r="B54" s="305"/>
      <c r="C54" s="306"/>
      <c r="D54" s="307"/>
      <c r="E54" s="309"/>
      <c r="F54" s="317"/>
    </row>
    <row r="55" spans="1:6" ht="43.2">
      <c r="A55" s="304"/>
      <c r="B55" s="321" t="s">
        <v>1286</v>
      </c>
      <c r="C55" s="306"/>
      <c r="D55" s="307"/>
      <c r="E55" s="309"/>
      <c r="F55" s="317"/>
    </row>
    <row r="56" spans="1:6">
      <c r="A56" s="304" t="s">
        <v>1312</v>
      </c>
      <c r="B56" s="305" t="s">
        <v>49</v>
      </c>
      <c r="C56" s="306"/>
      <c r="D56" s="307"/>
      <c r="E56" s="309"/>
      <c r="F56" s="317"/>
    </row>
    <row r="57" spans="1:6" ht="16.2">
      <c r="A57" s="304"/>
      <c r="B57" s="305" t="s">
        <v>50</v>
      </c>
      <c r="C57" s="307" t="s">
        <v>668</v>
      </c>
      <c r="D57" s="307">
        <f>D53</f>
        <v>4.7559999999999993</v>
      </c>
      <c r="E57" s="309"/>
      <c r="F57" s="317">
        <f>D57*E57</f>
        <v>0</v>
      </c>
    </row>
    <row r="58" spans="1:6">
      <c r="A58" s="304"/>
      <c r="B58" s="305"/>
      <c r="C58" s="306"/>
      <c r="D58" s="307"/>
      <c r="E58" s="309"/>
      <c r="F58" s="317"/>
    </row>
    <row r="59" spans="1:6">
      <c r="A59" s="304">
        <v>6.3</v>
      </c>
      <c r="B59" s="313" t="s">
        <v>404</v>
      </c>
      <c r="C59" s="306"/>
      <c r="D59" s="307"/>
      <c r="E59" s="309"/>
      <c r="F59" s="317"/>
    </row>
    <row r="60" spans="1:6">
      <c r="A60" s="304"/>
      <c r="B60" s="313"/>
      <c r="C60" s="306"/>
      <c r="D60" s="307"/>
      <c r="E60" s="309"/>
      <c r="F60" s="317"/>
    </row>
    <row r="61" spans="1:6">
      <c r="A61" s="304"/>
      <c r="B61" s="321" t="s">
        <v>45</v>
      </c>
      <c r="C61" s="306"/>
      <c r="D61" s="307"/>
      <c r="E61" s="309"/>
      <c r="F61" s="317"/>
    </row>
    <row r="62" spans="1:6">
      <c r="A62" s="304"/>
      <c r="B62" s="305"/>
      <c r="C62" s="306"/>
      <c r="D62" s="307"/>
      <c r="E62" s="309"/>
      <c r="F62" s="317"/>
    </row>
    <row r="63" spans="1:6" ht="16.2">
      <c r="A63" s="304" t="s">
        <v>1313</v>
      </c>
      <c r="B63" s="305" t="s">
        <v>482</v>
      </c>
      <c r="C63" s="307" t="s">
        <v>668</v>
      </c>
      <c r="D63" s="307">
        <f>16*0.6</f>
        <v>9.6</v>
      </c>
      <c r="E63" s="309"/>
      <c r="F63" s="317">
        <f>D63*E63</f>
        <v>0</v>
      </c>
    </row>
    <row r="64" spans="1:6">
      <c r="A64" s="304"/>
      <c r="B64" s="313"/>
      <c r="C64" s="306"/>
      <c r="D64" s="307"/>
      <c r="E64" s="309"/>
      <c r="F64" s="317"/>
    </row>
    <row r="65" spans="1:6" ht="28.8">
      <c r="A65" s="304"/>
      <c r="B65" s="321" t="s">
        <v>483</v>
      </c>
      <c r="C65" s="306"/>
      <c r="D65" s="307"/>
      <c r="E65" s="309"/>
      <c r="F65" s="317"/>
    </row>
    <row r="66" spans="1:6">
      <c r="A66" s="304"/>
      <c r="B66" s="321"/>
      <c r="C66" s="306"/>
      <c r="D66" s="307"/>
      <c r="E66" s="309"/>
      <c r="F66" s="317"/>
    </row>
    <row r="67" spans="1:6" ht="16.2">
      <c r="A67" s="304" t="s">
        <v>1314</v>
      </c>
      <c r="B67" s="305" t="s">
        <v>713</v>
      </c>
      <c r="C67" s="307" t="s">
        <v>669</v>
      </c>
      <c r="D67" s="307">
        <v>1.5</v>
      </c>
      <c r="E67" s="309"/>
      <c r="F67" s="317">
        <f>D67*E67</f>
        <v>0</v>
      </c>
    </row>
    <row r="68" spans="1:6">
      <c r="A68" s="304"/>
      <c r="B68" s="305"/>
      <c r="C68" s="306"/>
      <c r="D68" s="307"/>
      <c r="E68" s="309"/>
      <c r="F68" s="317"/>
    </row>
    <row r="69" spans="1:6">
      <c r="A69" s="304" t="s">
        <v>1315</v>
      </c>
      <c r="B69" s="305" t="s">
        <v>411</v>
      </c>
      <c r="C69" s="306"/>
      <c r="D69" s="307"/>
      <c r="E69" s="309"/>
      <c r="F69" s="317"/>
    </row>
    <row r="70" spans="1:6" ht="16.2">
      <c r="A70" s="304"/>
      <c r="B70" s="305" t="s">
        <v>46</v>
      </c>
      <c r="C70" s="307" t="s">
        <v>669</v>
      </c>
      <c r="D70" s="307">
        <v>1.7</v>
      </c>
      <c r="E70" s="309"/>
      <c r="F70" s="317">
        <f>D70*E70</f>
        <v>0</v>
      </c>
    </row>
    <row r="71" spans="1:6">
      <c r="A71" s="304"/>
      <c r="B71" s="305"/>
      <c r="C71" s="306"/>
      <c r="D71" s="307"/>
      <c r="E71" s="309"/>
      <c r="F71" s="317"/>
    </row>
    <row r="72" spans="1:6">
      <c r="A72" s="304"/>
      <c r="B72" s="321" t="s">
        <v>47</v>
      </c>
      <c r="C72" s="306"/>
      <c r="D72" s="307"/>
      <c r="E72" s="309"/>
      <c r="F72" s="317"/>
    </row>
    <row r="73" spans="1:6">
      <c r="A73" s="304"/>
      <c r="B73" s="305"/>
      <c r="C73" s="306"/>
      <c r="D73" s="307"/>
      <c r="E73" s="309"/>
      <c r="F73" s="317"/>
    </row>
    <row r="74" spans="1:6">
      <c r="A74" s="304"/>
      <c r="B74" s="321" t="s">
        <v>48</v>
      </c>
      <c r="C74" s="306"/>
      <c r="D74" s="307"/>
      <c r="E74" s="309"/>
      <c r="F74" s="317"/>
    </row>
    <row r="75" spans="1:6">
      <c r="A75" s="304"/>
      <c r="B75" s="321"/>
      <c r="C75" s="306"/>
      <c r="D75" s="307"/>
      <c r="E75" s="309"/>
      <c r="F75" s="317"/>
    </row>
    <row r="76" spans="1:6">
      <c r="A76" s="304"/>
      <c r="B76" s="321" t="s">
        <v>405</v>
      </c>
      <c r="C76" s="306"/>
      <c r="D76" s="307"/>
      <c r="E76" s="309"/>
      <c r="F76" s="317"/>
    </row>
    <row r="77" spans="1:6">
      <c r="A77" s="304"/>
      <c r="B77" s="322"/>
      <c r="C77" s="306"/>
      <c r="D77" s="307"/>
      <c r="E77" s="309"/>
      <c r="F77" s="317"/>
    </row>
    <row r="78" spans="1:6">
      <c r="A78" s="304" t="s">
        <v>1316</v>
      </c>
      <c r="B78" s="305" t="s">
        <v>418</v>
      </c>
      <c r="C78" s="306" t="s">
        <v>20</v>
      </c>
      <c r="D78" s="307">
        <f>16*6*0.888</f>
        <v>85.248000000000005</v>
      </c>
      <c r="E78" s="309"/>
      <c r="F78" s="317">
        <f>D78*E78</f>
        <v>0</v>
      </c>
    </row>
    <row r="79" spans="1:6">
      <c r="A79" s="304"/>
      <c r="B79" s="322"/>
      <c r="C79" s="306"/>
      <c r="D79" s="307"/>
      <c r="E79" s="309"/>
      <c r="F79" s="317"/>
    </row>
    <row r="80" spans="1:6">
      <c r="A80" s="304" t="s">
        <v>1317</v>
      </c>
      <c r="B80" s="305" t="s">
        <v>419</v>
      </c>
      <c r="C80" s="306" t="s">
        <v>20</v>
      </c>
      <c r="D80" s="307">
        <f>16/0.25*1.7*0.617</f>
        <v>67.129599999999996</v>
      </c>
      <c r="E80" s="309"/>
      <c r="F80" s="317">
        <f>D80*E80</f>
        <v>0</v>
      </c>
    </row>
    <row r="81" spans="1:6">
      <c r="A81" s="304"/>
      <c r="B81" s="305"/>
      <c r="C81" s="306"/>
      <c r="D81" s="307"/>
      <c r="E81" s="309"/>
      <c r="F81" s="317"/>
    </row>
    <row r="82" spans="1:6">
      <c r="A82" s="304"/>
      <c r="B82" s="321" t="s">
        <v>51</v>
      </c>
      <c r="C82" s="319"/>
      <c r="D82" s="573"/>
      <c r="E82" s="309"/>
      <c r="F82" s="578"/>
    </row>
    <row r="83" spans="1:6">
      <c r="A83" s="304"/>
      <c r="B83" s="322"/>
      <c r="C83" s="319"/>
      <c r="D83" s="573"/>
      <c r="E83" s="309"/>
      <c r="F83" s="578"/>
    </row>
    <row r="84" spans="1:6" ht="16.2">
      <c r="A84" s="304" t="s">
        <v>1318</v>
      </c>
      <c r="B84" s="305" t="s">
        <v>425</v>
      </c>
      <c r="C84" s="307" t="s">
        <v>668</v>
      </c>
      <c r="D84" s="307">
        <f>16*0.2</f>
        <v>3.2</v>
      </c>
      <c r="E84" s="309"/>
      <c r="F84" s="317">
        <f>D84*E84</f>
        <v>0</v>
      </c>
    </row>
    <row r="85" spans="1:6">
      <c r="A85" s="304"/>
      <c r="B85" s="305"/>
      <c r="C85" s="306"/>
      <c r="D85" s="307"/>
      <c r="E85" s="309"/>
      <c r="F85" s="317"/>
    </row>
    <row r="86" spans="1:6" ht="16.2">
      <c r="A86" s="304" t="s">
        <v>1319</v>
      </c>
      <c r="B86" s="305" t="s">
        <v>426</v>
      </c>
      <c r="C86" s="307" t="s">
        <v>668</v>
      </c>
      <c r="D86" s="307">
        <f>(3*4.1)+(14.2*0.4*2)</f>
        <v>23.659999999999997</v>
      </c>
      <c r="E86" s="309"/>
      <c r="F86" s="317">
        <f>D86*E86</f>
        <v>0</v>
      </c>
    </row>
    <row r="87" spans="1:6">
      <c r="A87" s="304"/>
      <c r="B87" s="305"/>
      <c r="C87" s="306"/>
      <c r="D87" s="307"/>
      <c r="E87" s="309"/>
      <c r="F87" s="317"/>
    </row>
    <row r="88" spans="1:6" ht="16.2">
      <c r="A88" s="304" t="s">
        <v>1320</v>
      </c>
      <c r="B88" s="305" t="s">
        <v>486</v>
      </c>
      <c r="C88" s="307" t="s">
        <v>668</v>
      </c>
      <c r="D88" s="307">
        <f>(4*4)+(1*0.2*16)</f>
        <v>19.2</v>
      </c>
      <c r="E88" s="309"/>
      <c r="F88" s="317">
        <f>D88*E88</f>
        <v>0</v>
      </c>
    </row>
    <row r="89" spans="1:6" s="80" customFormat="1">
      <c r="A89" s="323"/>
      <c r="B89" s="318" t="s">
        <v>1434</v>
      </c>
      <c r="C89" s="573"/>
      <c r="D89" s="573"/>
      <c r="E89" s="568"/>
      <c r="F89" s="578"/>
    </row>
    <row r="90" spans="1:6">
      <c r="A90" s="365" t="s">
        <v>0</v>
      </c>
      <c r="B90" s="366" t="s">
        <v>1</v>
      </c>
      <c r="C90" s="365" t="s">
        <v>2</v>
      </c>
      <c r="D90" s="576" t="s">
        <v>383</v>
      </c>
      <c r="E90" s="565" t="s">
        <v>627</v>
      </c>
      <c r="F90" s="577" t="s">
        <v>385</v>
      </c>
    </row>
    <row r="91" spans="1:6">
      <c r="A91" s="365"/>
      <c r="B91" s="785" t="s">
        <v>1435</v>
      </c>
      <c r="C91" s="365"/>
      <c r="D91" s="576"/>
      <c r="E91" s="565"/>
      <c r="F91" s="577"/>
    </row>
    <row r="92" spans="1:6">
      <c r="A92" s="304">
        <v>6.4</v>
      </c>
      <c r="B92" s="313" t="s">
        <v>427</v>
      </c>
      <c r="C92" s="319"/>
      <c r="D92" s="307"/>
      <c r="E92" s="309"/>
      <c r="F92" s="578"/>
    </row>
    <row r="93" spans="1:6">
      <c r="A93" s="304"/>
      <c r="B93" s="318"/>
      <c r="C93" s="319"/>
      <c r="D93" s="307"/>
      <c r="E93" s="309"/>
      <c r="F93" s="578"/>
    </row>
    <row r="94" spans="1:6">
      <c r="A94" s="304"/>
      <c r="B94" s="321" t="s">
        <v>487</v>
      </c>
      <c r="C94" s="319"/>
      <c r="D94" s="307"/>
      <c r="E94" s="309"/>
      <c r="F94" s="578"/>
    </row>
    <row r="95" spans="1:6">
      <c r="A95" s="304"/>
      <c r="B95" s="305"/>
      <c r="C95" s="306"/>
      <c r="D95" s="307"/>
      <c r="E95" s="309"/>
      <c r="F95" s="317"/>
    </row>
    <row r="96" spans="1:6">
      <c r="A96" s="304"/>
      <c r="B96" s="324" t="s">
        <v>488</v>
      </c>
      <c r="C96" s="306"/>
      <c r="D96" s="307"/>
      <c r="E96" s="309"/>
      <c r="F96" s="317"/>
    </row>
    <row r="97" spans="1:6">
      <c r="A97" s="304"/>
      <c r="B97" s="321" t="s">
        <v>428</v>
      </c>
      <c r="C97" s="306"/>
      <c r="D97" s="307"/>
      <c r="E97" s="309"/>
      <c r="F97" s="317"/>
    </row>
    <row r="98" spans="1:6">
      <c r="A98" s="304"/>
      <c r="B98" s="321"/>
      <c r="C98" s="306"/>
      <c r="D98" s="307"/>
      <c r="E98" s="309"/>
      <c r="F98" s="317"/>
    </row>
    <row r="99" spans="1:6" ht="16.2">
      <c r="A99" s="304" t="s">
        <v>1321</v>
      </c>
      <c r="B99" s="305" t="s">
        <v>429</v>
      </c>
      <c r="C99" s="307" t="s">
        <v>669</v>
      </c>
      <c r="D99" s="307">
        <f>16*0.4*1.5</f>
        <v>9.6000000000000014</v>
      </c>
      <c r="E99" s="309"/>
      <c r="F99" s="317">
        <f>D99*E99</f>
        <v>0</v>
      </c>
    </row>
    <row r="100" spans="1:6">
      <c r="A100" s="304"/>
      <c r="B100" s="305"/>
      <c r="C100" s="306"/>
      <c r="D100" s="307"/>
      <c r="E100" s="309"/>
      <c r="F100" s="317"/>
    </row>
    <row r="101" spans="1:6">
      <c r="A101" s="304"/>
      <c r="B101" s="305"/>
      <c r="C101" s="306"/>
      <c r="D101" s="307"/>
      <c r="E101" s="309"/>
      <c r="F101" s="317"/>
    </row>
    <row r="102" spans="1:6">
      <c r="A102" s="304"/>
      <c r="B102" s="321" t="s">
        <v>430</v>
      </c>
      <c r="C102" s="306"/>
      <c r="D102" s="307"/>
      <c r="E102" s="309"/>
      <c r="F102" s="317"/>
    </row>
    <row r="103" spans="1:6">
      <c r="A103" s="304"/>
      <c r="B103" s="305"/>
      <c r="C103" s="306"/>
      <c r="D103" s="307"/>
      <c r="E103" s="309"/>
      <c r="F103" s="317"/>
    </row>
    <row r="104" spans="1:6">
      <c r="A104" s="304"/>
      <c r="B104" s="324" t="s">
        <v>54</v>
      </c>
      <c r="C104" s="306"/>
      <c r="D104" s="307"/>
      <c r="E104" s="309"/>
      <c r="F104" s="317"/>
    </row>
    <row r="105" spans="1:6">
      <c r="A105" s="304"/>
      <c r="B105" s="321" t="s">
        <v>55</v>
      </c>
      <c r="C105" s="306"/>
      <c r="D105" s="307"/>
      <c r="E105" s="309"/>
      <c r="F105" s="317"/>
    </row>
    <row r="106" spans="1:6">
      <c r="A106" s="304"/>
      <c r="B106" s="321" t="s">
        <v>56</v>
      </c>
      <c r="C106" s="306"/>
      <c r="D106" s="307"/>
      <c r="E106" s="309"/>
      <c r="F106" s="317"/>
    </row>
    <row r="107" spans="1:6">
      <c r="A107" s="304"/>
      <c r="B107" s="321" t="s">
        <v>57</v>
      </c>
      <c r="C107" s="306"/>
      <c r="D107" s="307"/>
      <c r="E107" s="309"/>
      <c r="F107" s="317"/>
    </row>
    <row r="108" spans="1:6">
      <c r="A108" s="304"/>
      <c r="B108" s="322"/>
      <c r="C108" s="306"/>
      <c r="D108" s="307"/>
      <c r="E108" s="309"/>
      <c r="F108" s="317"/>
    </row>
    <row r="109" spans="1:6" ht="16.2">
      <c r="A109" s="304" t="s">
        <v>1322</v>
      </c>
      <c r="B109" s="305" t="s">
        <v>489</v>
      </c>
      <c r="C109" s="307" t="s">
        <v>668</v>
      </c>
      <c r="D109" s="307">
        <f>16*3</f>
        <v>48</v>
      </c>
      <c r="E109" s="309"/>
      <c r="F109" s="317">
        <f>E109*D109</f>
        <v>0</v>
      </c>
    </row>
    <row r="110" spans="1:6">
      <c r="A110" s="304"/>
      <c r="B110" s="305"/>
      <c r="C110" s="306"/>
      <c r="D110" s="307"/>
      <c r="E110" s="309"/>
      <c r="F110" s="317"/>
    </row>
    <row r="111" spans="1:6" ht="28.8">
      <c r="A111" s="304"/>
      <c r="B111" s="324" t="s">
        <v>490</v>
      </c>
      <c r="C111" s="306"/>
      <c r="D111" s="307"/>
      <c r="E111" s="309"/>
      <c r="F111" s="317"/>
    </row>
    <row r="112" spans="1:6">
      <c r="A112" s="304"/>
      <c r="B112" s="324" t="s">
        <v>491</v>
      </c>
      <c r="C112" s="306"/>
      <c r="D112" s="307"/>
      <c r="E112" s="309"/>
      <c r="F112" s="317"/>
    </row>
    <row r="113" spans="1:6">
      <c r="A113" s="304"/>
      <c r="B113" s="324"/>
      <c r="C113" s="306"/>
      <c r="D113" s="307"/>
      <c r="E113" s="309"/>
      <c r="F113" s="317"/>
    </row>
    <row r="114" spans="1:6" ht="28.8">
      <c r="A114" s="304" t="s">
        <v>1323</v>
      </c>
      <c r="B114" s="305" t="s">
        <v>492</v>
      </c>
      <c r="C114" s="306"/>
      <c r="D114" s="307"/>
      <c r="E114" s="309"/>
      <c r="F114" s="317"/>
    </row>
    <row r="115" spans="1:6" ht="28.8">
      <c r="A115" s="304"/>
      <c r="B115" s="305" t="s">
        <v>493</v>
      </c>
      <c r="C115" s="306"/>
      <c r="D115" s="307"/>
      <c r="E115" s="309"/>
      <c r="F115" s="317"/>
    </row>
    <row r="116" spans="1:6">
      <c r="A116" s="304"/>
      <c r="B116" s="305" t="s">
        <v>494</v>
      </c>
      <c r="C116" s="306" t="s">
        <v>52</v>
      </c>
      <c r="D116" s="307">
        <v>16</v>
      </c>
      <c r="E116" s="309"/>
      <c r="F116" s="317">
        <f>D116*E116</f>
        <v>0</v>
      </c>
    </row>
    <row r="117" spans="1:6">
      <c r="A117" s="304"/>
      <c r="B117" s="305"/>
      <c r="C117" s="306"/>
      <c r="D117" s="307"/>
      <c r="E117" s="309"/>
      <c r="F117" s="317"/>
    </row>
    <row r="118" spans="1:6">
      <c r="A118" s="304" t="s">
        <v>1324</v>
      </c>
      <c r="B118" s="305" t="s">
        <v>495</v>
      </c>
      <c r="C118" s="306" t="s">
        <v>52</v>
      </c>
      <c r="D118" s="307">
        <v>16</v>
      </c>
      <c r="E118" s="309"/>
      <c r="F118" s="317">
        <f>D118*E118</f>
        <v>0</v>
      </c>
    </row>
    <row r="119" spans="1:6">
      <c r="A119" s="304"/>
      <c r="B119" s="305"/>
      <c r="C119" s="306"/>
      <c r="D119" s="307"/>
      <c r="E119" s="309"/>
      <c r="F119" s="317"/>
    </row>
    <row r="120" spans="1:6">
      <c r="A120" s="304"/>
      <c r="B120" s="305"/>
      <c r="C120" s="306"/>
      <c r="D120" s="307"/>
      <c r="E120" s="309"/>
      <c r="F120" s="317"/>
    </row>
    <row r="121" spans="1:6">
      <c r="A121" s="304"/>
      <c r="B121" s="305"/>
      <c r="C121" s="306"/>
      <c r="D121" s="307"/>
      <c r="E121" s="309"/>
      <c r="F121" s="317"/>
    </row>
    <row r="122" spans="1:6">
      <c r="A122" s="304"/>
      <c r="B122" s="305"/>
      <c r="C122" s="306"/>
      <c r="D122" s="307"/>
      <c r="E122" s="309"/>
      <c r="F122" s="317"/>
    </row>
    <row r="123" spans="1:6">
      <c r="A123" s="304"/>
      <c r="B123" s="305"/>
      <c r="C123" s="306"/>
      <c r="D123" s="307"/>
      <c r="E123" s="309"/>
      <c r="F123" s="317"/>
    </row>
    <row r="124" spans="1:6">
      <c r="A124" s="304"/>
      <c r="B124" s="305"/>
      <c r="C124" s="306"/>
      <c r="D124" s="307"/>
      <c r="E124" s="309"/>
      <c r="F124" s="317"/>
    </row>
    <row r="125" spans="1:6">
      <c r="A125" s="304"/>
      <c r="B125" s="329"/>
      <c r="C125" s="304"/>
      <c r="D125" s="307"/>
      <c r="E125" s="309"/>
      <c r="F125" s="317"/>
    </row>
    <row r="126" spans="1:6">
      <c r="A126" s="304"/>
      <c r="B126" s="344"/>
      <c r="C126" s="306"/>
      <c r="D126" s="307"/>
      <c r="E126" s="309"/>
      <c r="F126" s="317"/>
    </row>
    <row r="127" spans="1:6">
      <c r="A127" s="304"/>
      <c r="B127" s="305"/>
      <c r="C127" s="306"/>
      <c r="D127" s="307"/>
      <c r="E127" s="309"/>
      <c r="F127" s="317"/>
    </row>
    <row r="128" spans="1:6">
      <c r="A128" s="304"/>
      <c r="B128" s="318"/>
      <c r="C128" s="319"/>
      <c r="D128" s="307"/>
      <c r="E128" s="309"/>
      <c r="F128" s="578"/>
    </row>
    <row r="129" spans="1:6">
      <c r="A129" s="304"/>
      <c r="B129" s="318"/>
      <c r="C129" s="319"/>
      <c r="D129" s="307"/>
      <c r="E129" s="309"/>
      <c r="F129" s="578"/>
    </row>
    <row r="130" spans="1:6">
      <c r="A130" s="304"/>
      <c r="B130" s="318"/>
      <c r="C130" s="319"/>
      <c r="D130" s="307"/>
      <c r="E130" s="309"/>
      <c r="F130" s="578"/>
    </row>
    <row r="131" spans="1:6">
      <c r="A131" s="304"/>
      <c r="B131" s="313"/>
      <c r="C131" s="306"/>
      <c r="D131" s="307"/>
      <c r="E131" s="309"/>
      <c r="F131" s="317"/>
    </row>
    <row r="132" spans="1:6" s="80" customFormat="1">
      <c r="A132" s="323"/>
      <c r="B132" s="318" t="s">
        <v>1434</v>
      </c>
      <c r="C132" s="573"/>
      <c r="D132" s="573"/>
      <c r="E132" s="568"/>
      <c r="F132" s="578"/>
    </row>
    <row r="133" spans="1:6">
      <c r="A133" s="365" t="s">
        <v>0</v>
      </c>
      <c r="B133" s="366" t="s">
        <v>1</v>
      </c>
      <c r="C133" s="365" t="s">
        <v>2</v>
      </c>
      <c r="D133" s="576" t="s">
        <v>383</v>
      </c>
      <c r="E133" s="565" t="s">
        <v>627</v>
      </c>
      <c r="F133" s="577" t="s">
        <v>385</v>
      </c>
    </row>
    <row r="134" spans="1:6">
      <c r="A134" s="365"/>
      <c r="B134" s="785" t="s">
        <v>1435</v>
      </c>
      <c r="C134" s="365"/>
      <c r="D134" s="576"/>
      <c r="E134" s="565"/>
      <c r="F134" s="577"/>
    </row>
    <row r="135" spans="1:6">
      <c r="A135" s="365"/>
      <c r="B135" s="785"/>
      <c r="C135" s="365"/>
      <c r="D135" s="576"/>
      <c r="E135" s="565"/>
      <c r="F135" s="577"/>
    </row>
    <row r="136" spans="1:6">
      <c r="A136" s="304"/>
      <c r="B136" s="313" t="s">
        <v>496</v>
      </c>
      <c r="C136" s="325"/>
      <c r="D136" s="334"/>
      <c r="E136" s="309"/>
      <c r="F136" s="317"/>
    </row>
    <row r="137" spans="1:6">
      <c r="A137" s="304"/>
      <c r="B137" s="313"/>
      <c r="C137" s="325"/>
      <c r="D137" s="334"/>
      <c r="E137" s="309"/>
      <c r="F137" s="317"/>
    </row>
    <row r="138" spans="1:6" s="374" customFormat="1">
      <c r="A138" s="129">
        <v>6.5</v>
      </c>
      <c r="B138" s="370" t="s">
        <v>629</v>
      </c>
      <c r="C138" s="129" t="s">
        <v>36</v>
      </c>
      <c r="D138" s="371" t="s">
        <v>36</v>
      </c>
      <c r="E138" s="372"/>
      <c r="F138" s="129"/>
    </row>
    <row r="139" spans="1:6" s="374" customFormat="1">
      <c r="A139" s="129" t="s">
        <v>36</v>
      </c>
      <c r="B139" s="129" t="s">
        <v>632</v>
      </c>
      <c r="C139" s="129" t="s">
        <v>36</v>
      </c>
      <c r="D139" s="371" t="s">
        <v>36</v>
      </c>
      <c r="E139" s="372"/>
      <c r="F139" s="129"/>
    </row>
    <row r="140" spans="1:6" s="374" customFormat="1">
      <c r="A140" s="129" t="s">
        <v>36</v>
      </c>
      <c r="B140" s="129" t="s">
        <v>633</v>
      </c>
      <c r="C140" s="129" t="s">
        <v>36</v>
      </c>
      <c r="D140" s="371" t="s">
        <v>36</v>
      </c>
      <c r="E140" s="372"/>
      <c r="F140" s="129"/>
    </row>
    <row r="141" spans="1:6" s="374" customFormat="1" ht="28.8">
      <c r="A141" s="129" t="s">
        <v>1325</v>
      </c>
      <c r="B141" s="129" t="s">
        <v>634</v>
      </c>
      <c r="C141" s="129" t="s">
        <v>35</v>
      </c>
      <c r="D141" s="371">
        <v>12</v>
      </c>
      <c r="E141" s="372"/>
      <c r="F141" s="129"/>
    </row>
    <row r="142" spans="1:6" s="374" customFormat="1">
      <c r="A142" s="129" t="s">
        <v>1326</v>
      </c>
      <c r="B142" s="129" t="s">
        <v>635</v>
      </c>
      <c r="C142" s="129" t="s">
        <v>52</v>
      </c>
      <c r="D142" s="371">
        <v>4.0999999999999996</v>
      </c>
      <c r="E142" s="372"/>
      <c r="F142" s="129"/>
    </row>
    <row r="143" spans="1:6" s="374" customFormat="1">
      <c r="A143" s="129" t="s">
        <v>36</v>
      </c>
      <c r="B143" s="370" t="s">
        <v>636</v>
      </c>
      <c r="C143" s="129" t="s">
        <v>36</v>
      </c>
      <c r="D143" s="371" t="s">
        <v>36</v>
      </c>
      <c r="E143" s="372"/>
      <c r="F143" s="129"/>
    </row>
    <row r="144" spans="1:6" s="374" customFormat="1">
      <c r="A144" s="129" t="s">
        <v>36</v>
      </c>
      <c r="B144" s="129" t="s">
        <v>637</v>
      </c>
      <c r="C144" s="129" t="s">
        <v>36</v>
      </c>
      <c r="D144" s="371"/>
      <c r="E144" s="372"/>
      <c r="F144" s="129"/>
    </row>
    <row r="145" spans="1:6" s="374" customFormat="1">
      <c r="A145" s="129" t="s">
        <v>36</v>
      </c>
      <c r="B145" s="129" t="s">
        <v>638</v>
      </c>
      <c r="C145" s="129" t="s">
        <v>36</v>
      </c>
      <c r="D145" s="371"/>
      <c r="E145" s="372"/>
      <c r="F145" s="129"/>
    </row>
    <row r="146" spans="1:6" s="374" customFormat="1">
      <c r="A146" s="129" t="s">
        <v>1327</v>
      </c>
      <c r="B146" s="129" t="s">
        <v>639</v>
      </c>
      <c r="C146" s="129" t="s">
        <v>52</v>
      </c>
      <c r="D146" s="371">
        <v>16</v>
      </c>
      <c r="E146" s="372"/>
      <c r="F146" s="129"/>
    </row>
    <row r="147" spans="1:6" s="374" customFormat="1">
      <c r="A147" s="129" t="s">
        <v>1328</v>
      </c>
      <c r="B147" s="129" t="s">
        <v>640</v>
      </c>
      <c r="C147" s="129" t="s">
        <v>52</v>
      </c>
      <c r="D147" s="371">
        <v>31</v>
      </c>
      <c r="E147" s="372"/>
      <c r="F147" s="129"/>
    </row>
    <row r="148" spans="1:6" s="374" customFormat="1">
      <c r="A148" s="129" t="s">
        <v>1329</v>
      </c>
      <c r="B148" s="129" t="s">
        <v>1419</v>
      </c>
      <c r="C148" s="129" t="s">
        <v>52</v>
      </c>
      <c r="D148" s="371">
        <v>8.1999999999999993</v>
      </c>
      <c r="E148" s="372"/>
      <c r="F148" s="129"/>
    </row>
    <row r="149" spans="1:6" s="374" customFormat="1">
      <c r="A149" s="129" t="s">
        <v>1330</v>
      </c>
      <c r="B149" s="129" t="s">
        <v>642</v>
      </c>
      <c r="C149" s="129" t="s">
        <v>52</v>
      </c>
      <c r="D149" s="371">
        <v>8.1999999999999993</v>
      </c>
      <c r="E149" s="372"/>
      <c r="F149" s="129"/>
    </row>
    <row r="150" spans="1:6" s="374" customFormat="1">
      <c r="A150" s="129" t="s">
        <v>1331</v>
      </c>
      <c r="B150" s="129" t="s">
        <v>643</v>
      </c>
      <c r="C150" s="129" t="s">
        <v>52</v>
      </c>
      <c r="D150" s="371">
        <f>D149</f>
        <v>8.1999999999999993</v>
      </c>
      <c r="E150" s="372"/>
      <c r="F150" s="129"/>
    </row>
    <row r="151" spans="1:6" s="374" customFormat="1">
      <c r="A151" s="129" t="s">
        <v>1332</v>
      </c>
      <c r="B151" s="129" t="s">
        <v>644</v>
      </c>
      <c r="C151" s="129" t="s">
        <v>52</v>
      </c>
      <c r="D151" s="371">
        <v>8.1999999999999993</v>
      </c>
      <c r="E151" s="372"/>
      <c r="F151" s="129"/>
    </row>
    <row r="152" spans="1:6" s="374" customFormat="1">
      <c r="A152" s="129" t="s">
        <v>1333</v>
      </c>
      <c r="B152" s="129" t="s">
        <v>645</v>
      </c>
      <c r="C152" s="129" t="s">
        <v>36</v>
      </c>
      <c r="D152" s="371" t="s">
        <v>36</v>
      </c>
      <c r="E152" s="372"/>
      <c r="F152" s="129"/>
    </row>
    <row r="153" spans="1:6" s="374" customFormat="1">
      <c r="A153" s="129" t="s">
        <v>1334</v>
      </c>
      <c r="B153" s="129" t="s">
        <v>646</v>
      </c>
      <c r="C153" s="129" t="s">
        <v>647</v>
      </c>
      <c r="D153" s="371">
        <v>6</v>
      </c>
      <c r="E153" s="372"/>
      <c r="F153" s="129"/>
    </row>
    <row r="154" spans="1:6" s="374" customFormat="1">
      <c r="A154" s="129"/>
      <c r="B154" s="370" t="s">
        <v>648</v>
      </c>
      <c r="C154" s="129" t="s">
        <v>36</v>
      </c>
      <c r="D154" s="371" t="s">
        <v>36</v>
      </c>
      <c r="E154" s="372"/>
      <c r="F154" s="129"/>
    </row>
    <row r="155" spans="1:6" s="374" customFormat="1">
      <c r="A155" s="129" t="s">
        <v>1335</v>
      </c>
      <c r="B155" s="129" t="s">
        <v>649</v>
      </c>
      <c r="C155" s="129" t="s">
        <v>36</v>
      </c>
      <c r="D155" s="371" t="s">
        <v>36</v>
      </c>
      <c r="E155" s="372"/>
      <c r="F155" s="129"/>
    </row>
    <row r="156" spans="1:6" s="374" customFormat="1">
      <c r="A156" s="129" t="s">
        <v>1336</v>
      </c>
      <c r="B156" s="129" t="s">
        <v>651</v>
      </c>
      <c r="C156" s="129" t="s">
        <v>52</v>
      </c>
      <c r="D156" s="371">
        <v>9</v>
      </c>
      <c r="E156" s="372"/>
      <c r="F156" s="129"/>
    </row>
    <row r="157" spans="1:6" s="374" customFormat="1">
      <c r="A157" s="129" t="s">
        <v>36</v>
      </c>
      <c r="B157" s="129" t="s">
        <v>652</v>
      </c>
      <c r="C157" s="129" t="s">
        <v>36</v>
      </c>
      <c r="D157" s="371" t="s">
        <v>36</v>
      </c>
      <c r="E157" s="372"/>
      <c r="F157" s="129"/>
    </row>
    <row r="158" spans="1:6" s="374" customFormat="1" ht="28.8">
      <c r="A158" s="129" t="s">
        <v>1337</v>
      </c>
      <c r="B158" s="129" t="s">
        <v>654</v>
      </c>
      <c r="C158" s="129" t="s">
        <v>52</v>
      </c>
      <c r="D158" s="371">
        <f>D156</f>
        <v>9</v>
      </c>
      <c r="E158" s="372"/>
      <c r="F158" s="129"/>
    </row>
    <row r="159" spans="1:6" s="374" customFormat="1">
      <c r="A159" s="129">
        <v>4.6900000000000004</v>
      </c>
      <c r="B159" s="129" t="s">
        <v>662</v>
      </c>
      <c r="C159" s="129" t="s">
        <v>52</v>
      </c>
      <c r="D159" s="371">
        <v>9</v>
      </c>
      <c r="E159" s="372"/>
      <c r="F159" s="129"/>
    </row>
    <row r="160" spans="1:6" ht="27" customHeight="1">
      <c r="A160" s="304"/>
      <c r="B160" s="318" t="s">
        <v>390</v>
      </c>
      <c r="C160" s="319" t="s">
        <v>391</v>
      </c>
      <c r="D160" s="307"/>
      <c r="E160" s="309"/>
      <c r="F160" s="320"/>
    </row>
    <row r="161" spans="1:6" ht="15" customHeight="1">
      <c r="A161" s="304"/>
      <c r="B161" s="313"/>
      <c r="C161" s="306"/>
      <c r="D161" s="307"/>
      <c r="E161" s="309"/>
      <c r="F161" s="317"/>
    </row>
    <row r="162" spans="1:6" s="80" customFormat="1">
      <c r="A162" s="323"/>
      <c r="B162" s="318" t="s">
        <v>1434</v>
      </c>
      <c r="C162" s="573"/>
      <c r="D162" s="573"/>
      <c r="E162" s="568"/>
      <c r="F162" s="578"/>
    </row>
    <row r="163" spans="1:6">
      <c r="A163" s="365" t="s">
        <v>0</v>
      </c>
      <c r="B163" s="366" t="s">
        <v>1</v>
      </c>
      <c r="C163" s="365" t="s">
        <v>2</v>
      </c>
      <c r="D163" s="576" t="s">
        <v>383</v>
      </c>
      <c r="E163" s="565" t="s">
        <v>627</v>
      </c>
      <c r="F163" s="577" t="s">
        <v>385</v>
      </c>
    </row>
    <row r="164" spans="1:6">
      <c r="A164" s="365"/>
      <c r="B164" s="785" t="s">
        <v>1435</v>
      </c>
      <c r="C164" s="365"/>
      <c r="D164" s="576"/>
      <c r="E164" s="565"/>
      <c r="F164" s="577"/>
    </row>
    <row r="165" spans="1:6">
      <c r="A165" s="304">
        <v>6.6</v>
      </c>
      <c r="B165" s="313" t="s">
        <v>431</v>
      </c>
      <c r="C165" s="306"/>
      <c r="D165" s="307"/>
      <c r="E165" s="309"/>
      <c r="F165" s="317"/>
    </row>
    <row r="166" spans="1:6">
      <c r="A166" s="304"/>
      <c r="B166" s="321" t="s">
        <v>19</v>
      </c>
      <c r="C166" s="306"/>
      <c r="D166" s="307"/>
      <c r="E166" s="309"/>
      <c r="F166" s="317"/>
    </row>
    <row r="167" spans="1:6">
      <c r="A167" s="304"/>
      <c r="B167" s="322"/>
      <c r="C167" s="306"/>
      <c r="D167" s="307"/>
      <c r="E167" s="309"/>
      <c r="F167" s="317"/>
    </row>
    <row r="168" spans="1:6">
      <c r="A168" s="304"/>
      <c r="B168" s="321" t="s">
        <v>61</v>
      </c>
      <c r="C168" s="306"/>
      <c r="D168" s="307"/>
      <c r="E168" s="309"/>
      <c r="F168" s="317"/>
    </row>
    <row r="169" spans="1:6">
      <c r="A169" s="304"/>
      <c r="B169" s="322"/>
      <c r="C169" s="306"/>
      <c r="D169" s="307"/>
      <c r="E169" s="309"/>
      <c r="F169" s="317"/>
    </row>
    <row r="170" spans="1:6" ht="28.8">
      <c r="A170" s="304" t="s">
        <v>1338</v>
      </c>
      <c r="B170" s="305" t="s">
        <v>1420</v>
      </c>
      <c r="C170" s="307" t="s">
        <v>668</v>
      </c>
      <c r="D170" s="307">
        <f>(2.9*4.1)</f>
        <v>11.889999999999999</v>
      </c>
      <c r="E170" s="309"/>
      <c r="F170" s="317">
        <f>D170*E170</f>
        <v>0</v>
      </c>
    </row>
    <row r="171" spans="1:6">
      <c r="A171" s="304"/>
      <c r="B171" s="305"/>
      <c r="C171" s="306"/>
      <c r="D171" s="579"/>
      <c r="E171" s="309"/>
      <c r="F171" s="317"/>
    </row>
    <row r="172" spans="1:6">
      <c r="A172" s="304" t="s">
        <v>1339</v>
      </c>
      <c r="B172" s="321" t="s">
        <v>511</v>
      </c>
      <c r="C172" s="127"/>
      <c r="D172" s="290"/>
      <c r="E172" s="285"/>
      <c r="F172" s="127"/>
    </row>
    <row r="173" spans="1:6" ht="28.8">
      <c r="A173" s="304"/>
      <c r="B173" s="305" t="s">
        <v>512</v>
      </c>
      <c r="C173" s="128"/>
      <c r="D173" s="580"/>
      <c r="E173" s="285"/>
      <c r="F173" s="127"/>
    </row>
    <row r="174" spans="1:6" ht="16.2">
      <c r="A174" s="304"/>
      <c r="B174" s="305" t="s">
        <v>513</v>
      </c>
      <c r="C174" s="307" t="s">
        <v>668</v>
      </c>
      <c r="D174" s="579">
        <f>12*0.1</f>
        <v>1.2000000000000002</v>
      </c>
      <c r="E174" s="309"/>
      <c r="F174" s="317">
        <f>D174*E174</f>
        <v>0</v>
      </c>
    </row>
    <row r="175" spans="1:6">
      <c r="A175" s="304"/>
      <c r="B175" s="305"/>
      <c r="C175" s="306"/>
      <c r="D175" s="579"/>
      <c r="E175" s="309"/>
      <c r="F175" s="317"/>
    </row>
    <row r="176" spans="1:6" ht="16.2">
      <c r="A176" s="304" t="s">
        <v>1340</v>
      </c>
      <c r="B176" s="305" t="s">
        <v>514</v>
      </c>
      <c r="C176" s="307" t="s">
        <v>668</v>
      </c>
      <c r="D176" s="579">
        <f>D88</f>
        <v>19.2</v>
      </c>
      <c r="E176" s="309"/>
      <c r="F176" s="317">
        <f>D176*E176</f>
        <v>0</v>
      </c>
    </row>
    <row r="177" spans="1:6">
      <c r="A177" s="304"/>
      <c r="B177" s="328"/>
      <c r="C177" s="306"/>
      <c r="D177" s="579"/>
      <c r="E177" s="309"/>
      <c r="F177" s="317"/>
    </row>
    <row r="178" spans="1:6">
      <c r="A178" s="304"/>
      <c r="B178" s="321" t="s">
        <v>515</v>
      </c>
      <c r="C178" s="306"/>
      <c r="D178" s="579"/>
      <c r="E178" s="309"/>
      <c r="F178" s="317"/>
    </row>
    <row r="179" spans="1:6">
      <c r="A179" s="304"/>
      <c r="B179" s="328"/>
      <c r="C179" s="306"/>
      <c r="D179" s="579"/>
      <c r="E179" s="309"/>
      <c r="F179" s="317"/>
    </row>
    <row r="180" spans="1:6">
      <c r="A180" s="304"/>
      <c r="B180" s="321" t="s">
        <v>58</v>
      </c>
      <c r="C180" s="306"/>
      <c r="D180" s="579"/>
      <c r="E180" s="309"/>
      <c r="F180" s="317"/>
    </row>
    <row r="181" spans="1:6">
      <c r="A181" s="304"/>
      <c r="B181" s="321" t="s">
        <v>59</v>
      </c>
      <c r="C181" s="306"/>
      <c r="D181" s="579"/>
      <c r="E181" s="309"/>
      <c r="F181" s="317"/>
    </row>
    <row r="182" spans="1:6">
      <c r="A182" s="304"/>
      <c r="B182" s="322"/>
      <c r="C182" s="306"/>
      <c r="D182" s="579"/>
      <c r="E182" s="309"/>
      <c r="F182" s="317"/>
    </row>
    <row r="183" spans="1:6">
      <c r="A183" s="304" t="s">
        <v>1341</v>
      </c>
      <c r="B183" s="305" t="s">
        <v>60</v>
      </c>
      <c r="C183" s="306"/>
      <c r="D183" s="307"/>
      <c r="E183" s="309"/>
      <c r="F183" s="317"/>
    </row>
    <row r="184" spans="1:6" ht="16.2">
      <c r="A184" s="304"/>
      <c r="B184" s="305" t="s">
        <v>433</v>
      </c>
      <c r="C184" s="307" t="s">
        <v>668</v>
      </c>
      <c r="D184" s="307">
        <f>D109</f>
        <v>48</v>
      </c>
      <c r="E184" s="309"/>
      <c r="F184" s="581">
        <f>E184*D184</f>
        <v>0</v>
      </c>
    </row>
    <row r="185" spans="1:6">
      <c r="A185" s="304"/>
      <c r="B185" s="305"/>
      <c r="C185" s="304"/>
      <c r="D185" s="307"/>
      <c r="E185" s="309"/>
      <c r="F185" s="581"/>
    </row>
    <row r="186" spans="1:6" ht="28.8">
      <c r="A186" s="304"/>
      <c r="B186" s="321" t="s">
        <v>1289</v>
      </c>
      <c r="C186" s="304"/>
      <c r="D186" s="307"/>
      <c r="E186" s="309"/>
      <c r="F186" s="581"/>
    </row>
    <row r="187" spans="1:6">
      <c r="A187" s="304"/>
      <c r="B187" s="321"/>
      <c r="C187" s="304"/>
      <c r="D187" s="307"/>
      <c r="E187" s="309"/>
      <c r="F187" s="581"/>
    </row>
    <row r="188" spans="1:6" ht="16.2">
      <c r="A188" s="304" t="s">
        <v>1342</v>
      </c>
      <c r="B188" s="305" t="s">
        <v>436</v>
      </c>
      <c r="C188" s="307" t="s">
        <v>668</v>
      </c>
      <c r="D188" s="307">
        <f>D184</f>
        <v>48</v>
      </c>
      <c r="E188" s="309"/>
      <c r="F188" s="581">
        <f>E188*D188</f>
        <v>0</v>
      </c>
    </row>
    <row r="189" spans="1:6">
      <c r="A189" s="304"/>
      <c r="B189" s="329"/>
      <c r="C189" s="304"/>
      <c r="D189" s="307"/>
      <c r="E189" s="309"/>
      <c r="F189" s="581"/>
    </row>
    <row r="190" spans="1:6" ht="28.8">
      <c r="A190" s="304"/>
      <c r="B190" s="321" t="s">
        <v>541</v>
      </c>
      <c r="C190" s="304"/>
      <c r="D190" s="307"/>
      <c r="E190" s="309"/>
      <c r="F190" s="581"/>
    </row>
    <row r="191" spans="1:6" ht="28.8">
      <c r="A191" s="304"/>
      <c r="B191" s="330" t="s">
        <v>542</v>
      </c>
      <c r="C191" s="304"/>
      <c r="D191" s="307"/>
      <c r="E191" s="309"/>
      <c r="F191" s="581"/>
    </row>
    <row r="192" spans="1:6">
      <c r="A192" s="304"/>
      <c r="B192" s="321" t="s">
        <v>543</v>
      </c>
      <c r="C192" s="304"/>
      <c r="D192" s="307"/>
      <c r="E192" s="309"/>
      <c r="F192" s="581"/>
    </row>
    <row r="193" spans="1:6">
      <c r="A193" s="304"/>
      <c r="B193" s="331"/>
      <c r="C193" s="304"/>
      <c r="D193" s="307"/>
      <c r="E193" s="309"/>
      <c r="F193" s="581"/>
    </row>
    <row r="194" spans="1:6" ht="16.2">
      <c r="A194" s="304" t="s">
        <v>1343</v>
      </c>
      <c r="B194" s="329" t="s">
        <v>437</v>
      </c>
      <c r="C194" s="307" t="s">
        <v>668</v>
      </c>
      <c r="D194" s="307">
        <f>D184</f>
        <v>48</v>
      </c>
      <c r="E194" s="309"/>
      <c r="F194" s="581">
        <f>E194*D194</f>
        <v>0</v>
      </c>
    </row>
    <row r="195" spans="1:6">
      <c r="A195" s="304"/>
      <c r="B195" s="329"/>
      <c r="C195" s="304"/>
      <c r="D195" s="307"/>
      <c r="E195" s="309"/>
      <c r="F195" s="581"/>
    </row>
    <row r="196" spans="1:6">
      <c r="A196" s="304" t="s">
        <v>1344</v>
      </c>
      <c r="B196" s="305" t="s">
        <v>517</v>
      </c>
      <c r="C196" s="306" t="s">
        <v>26</v>
      </c>
      <c r="D196" s="579">
        <v>1</v>
      </c>
      <c r="E196" s="309"/>
      <c r="F196" s="581">
        <f>E196*D196</f>
        <v>0</v>
      </c>
    </row>
    <row r="197" spans="1:6">
      <c r="A197" s="304"/>
      <c r="B197" s="305"/>
      <c r="C197" s="306"/>
      <c r="D197" s="579"/>
      <c r="E197" s="309"/>
      <c r="F197" s="317"/>
    </row>
    <row r="198" spans="1:6">
      <c r="A198" s="304"/>
      <c r="B198" s="305"/>
      <c r="C198" s="306"/>
      <c r="D198" s="579"/>
      <c r="E198" s="309"/>
      <c r="F198" s="317"/>
    </row>
    <row r="199" spans="1:6">
      <c r="A199" s="304"/>
      <c r="B199" s="318" t="s">
        <v>1443</v>
      </c>
      <c r="C199" s="319" t="s">
        <v>391</v>
      </c>
      <c r="D199" s="307"/>
      <c r="E199" s="309"/>
      <c r="F199" s="578">
        <f>SUM(F170:F198)</f>
        <v>0</v>
      </c>
    </row>
    <row r="200" spans="1:6">
      <c r="A200" s="365" t="s">
        <v>0</v>
      </c>
      <c r="B200" s="366" t="s">
        <v>1</v>
      </c>
      <c r="C200" s="365" t="s">
        <v>2</v>
      </c>
      <c r="D200" s="576" t="s">
        <v>383</v>
      </c>
      <c r="E200" s="565"/>
      <c r="F200" s="577" t="s">
        <v>385</v>
      </c>
    </row>
    <row r="201" spans="1:6">
      <c r="A201" s="304"/>
      <c r="B201" s="313" t="s">
        <v>518</v>
      </c>
      <c r="C201" s="334"/>
      <c r="D201" s="334"/>
      <c r="E201" s="571"/>
      <c r="F201" s="582"/>
    </row>
    <row r="202" spans="1:6">
      <c r="A202" s="304"/>
      <c r="B202" s="313"/>
      <c r="C202" s="334"/>
      <c r="D202" s="334"/>
      <c r="E202" s="309"/>
      <c r="F202" s="582"/>
    </row>
    <row r="203" spans="1:6">
      <c r="A203" s="304"/>
      <c r="B203" s="321" t="s">
        <v>438</v>
      </c>
      <c r="C203" s="306"/>
      <c r="D203" s="307"/>
      <c r="E203" s="309"/>
      <c r="F203" s="583"/>
    </row>
    <row r="204" spans="1:6" ht="57.6">
      <c r="A204" s="304" t="s">
        <v>1345</v>
      </c>
      <c r="B204" s="305" t="s">
        <v>1290</v>
      </c>
      <c r="C204" s="307"/>
      <c r="D204" s="307"/>
      <c r="E204" s="309"/>
      <c r="F204" s="295"/>
    </row>
    <row r="205" spans="1:6">
      <c r="A205" s="304" t="s">
        <v>1346</v>
      </c>
      <c r="B205" s="305" t="s">
        <v>538</v>
      </c>
      <c r="C205" s="307" t="s">
        <v>5</v>
      </c>
      <c r="D205" s="307">
        <v>2</v>
      </c>
      <c r="E205" s="309"/>
      <c r="F205" s="295">
        <f>D205*E205</f>
        <v>0</v>
      </c>
    </row>
    <row r="206" spans="1:6">
      <c r="A206" s="304"/>
      <c r="B206" s="305"/>
      <c r="C206" s="307"/>
      <c r="D206" s="307"/>
      <c r="E206" s="309"/>
      <c r="F206" s="295"/>
    </row>
    <row r="207" spans="1:6" ht="28.8">
      <c r="A207" s="304" t="s">
        <v>1347</v>
      </c>
      <c r="B207" s="305" t="s">
        <v>1169</v>
      </c>
      <c r="C207" s="307" t="s">
        <v>5</v>
      </c>
      <c r="D207" s="307">
        <v>1</v>
      </c>
      <c r="E207" s="309"/>
      <c r="F207" s="295">
        <f>D207*E207</f>
        <v>0</v>
      </c>
    </row>
    <row r="208" spans="1:6">
      <c r="A208" s="304"/>
      <c r="B208" s="305"/>
      <c r="C208" s="127"/>
      <c r="D208" s="127"/>
      <c r="E208" s="127"/>
      <c r="F208" s="127"/>
    </row>
    <row r="209" spans="1:6">
      <c r="A209" s="304"/>
      <c r="B209" s="321" t="s">
        <v>443</v>
      </c>
      <c r="C209" s="307"/>
      <c r="D209" s="307"/>
      <c r="E209" s="309"/>
      <c r="F209" s="295"/>
    </row>
    <row r="210" spans="1:6">
      <c r="A210" s="304" t="s">
        <v>1348</v>
      </c>
      <c r="B210" s="305" t="s">
        <v>520</v>
      </c>
      <c r="C210" s="307" t="s">
        <v>13</v>
      </c>
      <c r="D210" s="307">
        <v>1</v>
      </c>
      <c r="E210" s="309"/>
      <c r="F210" s="295">
        <f t="shared" ref="F210" si="0">D210*E210</f>
        <v>0</v>
      </c>
    </row>
    <row r="211" spans="1:6">
      <c r="A211" s="304"/>
      <c r="B211" s="335"/>
      <c r="C211" s="306"/>
      <c r="D211" s="307"/>
      <c r="E211" s="309"/>
      <c r="F211" s="295"/>
    </row>
    <row r="212" spans="1:6">
      <c r="A212" s="304"/>
      <c r="B212" s="321" t="s">
        <v>444</v>
      </c>
      <c r="C212" s="306"/>
      <c r="D212" s="307"/>
      <c r="E212" s="309"/>
      <c r="F212" s="295"/>
    </row>
    <row r="213" spans="1:6" ht="115.2">
      <c r="A213" s="304"/>
      <c r="B213" s="321" t="s">
        <v>1291</v>
      </c>
      <c r="C213" s="307"/>
      <c r="D213" s="307"/>
      <c r="E213" s="309"/>
      <c r="F213" s="583"/>
    </row>
    <row r="214" spans="1:6">
      <c r="A214" s="304"/>
      <c r="B214" s="321" t="s">
        <v>451</v>
      </c>
      <c r="C214" s="307"/>
      <c r="D214" s="307"/>
      <c r="E214" s="309"/>
      <c r="F214" s="295"/>
    </row>
    <row r="215" spans="1:6">
      <c r="A215" s="304"/>
      <c r="B215" s="335"/>
      <c r="C215" s="307"/>
      <c r="D215" s="307"/>
      <c r="E215" s="309"/>
      <c r="F215" s="295"/>
    </row>
    <row r="216" spans="1:6">
      <c r="A216" s="304" t="s">
        <v>1349</v>
      </c>
      <c r="B216" s="305" t="s">
        <v>452</v>
      </c>
      <c r="C216" s="307" t="s">
        <v>13</v>
      </c>
      <c r="D216" s="307">
        <v>1</v>
      </c>
      <c r="E216" s="309"/>
      <c r="F216" s="295">
        <f t="shared" ref="F216" si="1">D216*E216</f>
        <v>0</v>
      </c>
    </row>
    <row r="217" spans="1:6">
      <c r="A217" s="304"/>
      <c r="B217" s="336"/>
      <c r="C217" s="306"/>
      <c r="D217" s="307"/>
      <c r="E217" s="309"/>
      <c r="F217" s="295"/>
    </row>
    <row r="218" spans="1:6">
      <c r="A218" s="304"/>
      <c r="B218" s="321" t="s">
        <v>453</v>
      </c>
      <c r="C218" s="306"/>
      <c r="D218" s="307"/>
      <c r="E218" s="309"/>
      <c r="F218" s="295"/>
    </row>
    <row r="219" spans="1:6">
      <c r="A219" s="304"/>
      <c r="B219" s="336"/>
      <c r="C219" s="306"/>
      <c r="D219" s="307"/>
      <c r="E219" s="309"/>
      <c r="F219" s="295"/>
    </row>
    <row r="220" spans="1:6" ht="86.4">
      <c r="A220" s="304"/>
      <c r="B220" s="321" t="s">
        <v>988</v>
      </c>
      <c r="C220" s="307"/>
      <c r="D220" s="307"/>
      <c r="E220" s="309"/>
      <c r="F220" s="295"/>
    </row>
    <row r="221" spans="1:6">
      <c r="A221" s="304"/>
      <c r="B221" s="335"/>
      <c r="C221" s="307"/>
      <c r="D221" s="307"/>
      <c r="E221" s="309"/>
      <c r="F221" s="583"/>
    </row>
    <row r="222" spans="1:6" ht="57.6">
      <c r="A222" s="304" t="s">
        <v>1350</v>
      </c>
      <c r="B222" s="305" t="s">
        <v>1292</v>
      </c>
      <c r="C222" s="307" t="s">
        <v>4</v>
      </c>
      <c r="D222" s="307">
        <v>10</v>
      </c>
      <c r="E222" s="309"/>
      <c r="F222" s="583">
        <f t="shared" ref="F222" si="2">D222*E222</f>
        <v>0</v>
      </c>
    </row>
    <row r="223" spans="1:6" ht="28.8">
      <c r="A223" s="304" t="s">
        <v>1351</v>
      </c>
      <c r="B223" s="305" t="s">
        <v>463</v>
      </c>
      <c r="C223" s="307"/>
      <c r="D223" s="307"/>
      <c r="E223" s="309"/>
      <c r="F223" s="295"/>
    </row>
    <row r="224" spans="1:6" ht="28.8">
      <c r="A224" s="304"/>
      <c r="B224" s="305" t="s">
        <v>464</v>
      </c>
      <c r="C224" s="307"/>
      <c r="D224" s="307"/>
      <c r="E224" s="309"/>
      <c r="F224" s="295"/>
    </row>
    <row r="225" spans="1:6">
      <c r="A225" s="304"/>
      <c r="B225" s="305" t="s">
        <v>597</v>
      </c>
      <c r="C225" s="307" t="s">
        <v>5</v>
      </c>
      <c r="D225" s="307">
        <v>1</v>
      </c>
      <c r="E225" s="309"/>
      <c r="F225" s="583"/>
    </row>
    <row r="226" spans="1:6">
      <c r="A226" s="304"/>
      <c r="B226" s="336"/>
      <c r="C226" s="307"/>
      <c r="D226" s="307"/>
      <c r="E226" s="309"/>
      <c r="F226" s="295"/>
    </row>
    <row r="227" spans="1:6">
      <c r="A227" s="304"/>
      <c r="B227" s="336"/>
      <c r="C227" s="307"/>
      <c r="D227" s="307"/>
      <c r="E227" s="309"/>
      <c r="F227" s="295"/>
    </row>
    <row r="228" spans="1:6">
      <c r="A228" s="304"/>
      <c r="B228" s="318" t="s">
        <v>1445</v>
      </c>
      <c r="C228" s="319" t="s">
        <v>391</v>
      </c>
      <c r="D228" s="307"/>
      <c r="E228" s="309"/>
      <c r="F228" s="578">
        <f>SUM(F205:F227)</f>
        <v>0</v>
      </c>
    </row>
    <row r="229" spans="1:6">
      <c r="A229" s="365" t="s">
        <v>0</v>
      </c>
      <c r="B229" s="366" t="s">
        <v>1</v>
      </c>
      <c r="C229" s="365" t="s">
        <v>2</v>
      </c>
      <c r="D229" s="576" t="s">
        <v>383</v>
      </c>
      <c r="E229" s="565"/>
      <c r="F229" s="577" t="s">
        <v>385</v>
      </c>
    </row>
    <row r="230" spans="1:6">
      <c r="A230" s="365"/>
      <c r="B230" s="785"/>
      <c r="C230" s="365"/>
      <c r="D230" s="576"/>
      <c r="E230" s="565"/>
      <c r="F230" s="577"/>
    </row>
    <row r="231" spans="1:6">
      <c r="A231" s="304">
        <v>6.8</v>
      </c>
      <c r="B231" s="313" t="s">
        <v>787</v>
      </c>
      <c r="C231" s="304"/>
      <c r="D231" s="355"/>
      <c r="E231" s="348"/>
      <c r="F231" s="315"/>
    </row>
    <row r="232" spans="1:6" s="94" customFormat="1" ht="16.2" customHeight="1">
      <c r="A232" s="337"/>
      <c r="B232" s="321" t="s">
        <v>27</v>
      </c>
      <c r="C232" s="338"/>
      <c r="D232" s="359"/>
      <c r="E232" s="352"/>
      <c r="F232" s="331"/>
    </row>
    <row r="233" spans="1:6" s="94" customFormat="1" ht="16.95" customHeight="1">
      <c r="A233" s="337"/>
      <c r="B233" s="321" t="s">
        <v>28</v>
      </c>
      <c r="C233" s="338"/>
      <c r="D233" s="359"/>
      <c r="E233" s="352"/>
      <c r="F233" s="331"/>
    </row>
    <row r="234" spans="1:6" s="94" customFormat="1" ht="15.6" customHeight="1">
      <c r="A234" s="337"/>
      <c r="B234" s="339"/>
      <c r="C234" s="338"/>
      <c r="D234" s="359"/>
      <c r="E234" s="352"/>
      <c r="F234" s="331"/>
    </row>
    <row r="235" spans="1:6" s="94" customFormat="1" ht="28.8">
      <c r="A235" s="340">
        <v>6.81</v>
      </c>
      <c r="B235" s="305" t="s">
        <v>786</v>
      </c>
      <c r="C235" s="341" t="s">
        <v>737</v>
      </c>
      <c r="D235" s="360">
        <f>1.8*2*4</f>
        <v>14.4</v>
      </c>
      <c r="E235" s="353"/>
      <c r="F235" s="584">
        <f>D235*E235</f>
        <v>0</v>
      </c>
    </row>
    <row r="236" spans="1:6" s="94" customFormat="1" ht="28.8">
      <c r="A236" s="340"/>
      <c r="B236" s="305" t="s">
        <v>788</v>
      </c>
      <c r="C236" s="341"/>
      <c r="D236" s="360"/>
      <c r="E236" s="353"/>
      <c r="F236" s="584"/>
    </row>
    <row r="237" spans="1:6" s="94" customFormat="1">
      <c r="A237" s="340"/>
      <c r="B237" s="305"/>
      <c r="C237" s="341"/>
      <c r="D237" s="360"/>
      <c r="E237" s="353"/>
      <c r="F237" s="584"/>
    </row>
    <row r="238" spans="1:6" s="94" customFormat="1" ht="28.8">
      <c r="A238" s="340">
        <v>6.82</v>
      </c>
      <c r="B238" s="305" t="s">
        <v>1293</v>
      </c>
      <c r="C238" s="341" t="s">
        <v>737</v>
      </c>
      <c r="D238" s="360">
        <v>15</v>
      </c>
      <c r="E238" s="353"/>
      <c r="F238" s="584">
        <f>D238*E238</f>
        <v>0</v>
      </c>
    </row>
    <row r="239" spans="1:6" s="94" customFormat="1">
      <c r="A239" s="340"/>
      <c r="B239" s="343"/>
      <c r="C239" s="341"/>
      <c r="D239" s="360"/>
      <c r="E239" s="353"/>
      <c r="F239" s="584"/>
    </row>
    <row r="240" spans="1:6" s="94" customFormat="1">
      <c r="A240" s="340"/>
      <c r="B240" s="321" t="s">
        <v>742</v>
      </c>
      <c r="C240" s="341"/>
      <c r="D240" s="360"/>
      <c r="E240" s="353"/>
      <c r="F240" s="584"/>
    </row>
    <row r="241" spans="1:6" s="94" customFormat="1" ht="21" customHeight="1">
      <c r="A241" s="340" t="s">
        <v>1352</v>
      </c>
      <c r="B241" s="305" t="s">
        <v>743</v>
      </c>
      <c r="C241" s="341" t="s">
        <v>737</v>
      </c>
      <c r="D241" s="360">
        <f>2*4*0.15</f>
        <v>1.2</v>
      </c>
      <c r="E241" s="353"/>
      <c r="F241" s="584">
        <f>D241*E241</f>
        <v>0</v>
      </c>
    </row>
    <row r="242" spans="1:6" s="94" customFormat="1" ht="21" customHeight="1">
      <c r="A242" s="340"/>
      <c r="B242" s="305" t="s">
        <v>744</v>
      </c>
      <c r="C242" s="341"/>
      <c r="D242" s="360"/>
      <c r="E242" s="353"/>
      <c r="F242" s="584"/>
    </row>
    <row r="243" spans="1:6" s="94" customFormat="1">
      <c r="A243" s="340"/>
      <c r="B243" s="343"/>
      <c r="C243" s="341"/>
      <c r="D243" s="360"/>
      <c r="E243" s="353"/>
      <c r="F243" s="584"/>
    </row>
    <row r="244" spans="1:6" s="94" customFormat="1">
      <c r="A244" s="340"/>
      <c r="B244" s="321" t="s">
        <v>745</v>
      </c>
      <c r="C244" s="341"/>
      <c r="D244" s="360"/>
      <c r="E244" s="353"/>
      <c r="F244" s="584"/>
    </row>
    <row r="245" spans="1:6" s="94" customFormat="1">
      <c r="A245" s="340"/>
      <c r="B245" s="321"/>
      <c r="C245" s="341"/>
      <c r="D245" s="360"/>
      <c r="E245" s="353"/>
      <c r="F245" s="584"/>
    </row>
    <row r="246" spans="1:6" s="94" customFormat="1">
      <c r="A246" s="340"/>
      <c r="B246" s="321" t="s">
        <v>746</v>
      </c>
      <c r="C246" s="341"/>
      <c r="D246" s="360"/>
      <c r="E246" s="353"/>
      <c r="F246" s="584"/>
    </row>
    <row r="247" spans="1:6" s="94" customFormat="1">
      <c r="A247" s="340"/>
      <c r="B247" s="343"/>
      <c r="C247" s="341"/>
      <c r="D247" s="360"/>
      <c r="E247" s="353"/>
      <c r="F247" s="584"/>
    </row>
    <row r="248" spans="1:6" s="94" customFormat="1" ht="44.4" customHeight="1">
      <c r="A248" s="340" t="s">
        <v>1353</v>
      </c>
      <c r="B248" s="305" t="s">
        <v>1294</v>
      </c>
      <c r="C248" s="341" t="s">
        <v>748</v>
      </c>
      <c r="D248" s="360">
        <v>130</v>
      </c>
      <c r="E248" s="353"/>
      <c r="F248" s="584">
        <f>D248*E248</f>
        <v>0</v>
      </c>
    </row>
    <row r="249" spans="1:6" s="94" customFormat="1">
      <c r="A249" s="340" t="s">
        <v>1354</v>
      </c>
      <c r="B249" s="305" t="s">
        <v>751</v>
      </c>
      <c r="C249" s="341" t="s">
        <v>752</v>
      </c>
      <c r="D249" s="360">
        <v>12.5</v>
      </c>
      <c r="E249" s="353"/>
      <c r="F249" s="584">
        <f>D249*E249</f>
        <v>0</v>
      </c>
    </row>
    <row r="250" spans="1:6" s="94" customFormat="1">
      <c r="A250" s="340"/>
      <c r="B250" s="343"/>
      <c r="C250" s="341"/>
      <c r="D250" s="360"/>
      <c r="E250" s="353"/>
      <c r="F250" s="584"/>
    </row>
    <row r="251" spans="1:6" s="94" customFormat="1">
      <c r="A251" s="340"/>
      <c r="B251" s="324" t="s">
        <v>753</v>
      </c>
      <c r="C251" s="341"/>
      <c r="D251" s="360"/>
      <c r="E251" s="353"/>
      <c r="F251" s="584"/>
    </row>
    <row r="252" spans="1:6" s="94" customFormat="1">
      <c r="A252" s="340"/>
      <c r="B252" s="321" t="s">
        <v>55</v>
      </c>
      <c r="C252" s="341"/>
      <c r="D252" s="360"/>
      <c r="E252" s="353"/>
      <c r="F252" s="584"/>
    </row>
    <row r="253" spans="1:6" s="94" customFormat="1">
      <c r="A253" s="340"/>
      <c r="B253" s="321" t="s">
        <v>56</v>
      </c>
      <c r="C253" s="341"/>
      <c r="D253" s="360"/>
      <c r="E253" s="353"/>
      <c r="F253" s="584"/>
    </row>
    <row r="254" spans="1:6" s="94" customFormat="1">
      <c r="A254" s="340"/>
      <c r="B254" s="321" t="s">
        <v>57</v>
      </c>
      <c r="C254" s="341"/>
      <c r="D254" s="360"/>
      <c r="E254" s="353"/>
      <c r="F254" s="584"/>
    </row>
    <row r="255" spans="1:6" s="94" customFormat="1">
      <c r="A255" s="340"/>
      <c r="B255" s="343"/>
      <c r="C255" s="341"/>
      <c r="D255" s="360"/>
      <c r="E255" s="353"/>
      <c r="F255" s="584"/>
    </row>
    <row r="256" spans="1:6" s="94" customFormat="1">
      <c r="A256" s="340" t="s">
        <v>1355</v>
      </c>
      <c r="B256" s="305" t="s">
        <v>754</v>
      </c>
      <c r="C256" s="341" t="s">
        <v>755</v>
      </c>
      <c r="D256" s="360">
        <v>22</v>
      </c>
      <c r="E256" s="353"/>
      <c r="F256" s="584">
        <f>D256*E256</f>
        <v>0</v>
      </c>
    </row>
    <row r="257" spans="1:6" s="94" customFormat="1">
      <c r="A257" s="340"/>
      <c r="B257" s="305"/>
      <c r="C257" s="341"/>
      <c r="D257" s="360"/>
      <c r="E257" s="353"/>
      <c r="F257" s="584"/>
    </row>
    <row r="258" spans="1:6" s="94" customFormat="1">
      <c r="A258" s="340"/>
      <c r="B258" s="321" t="s">
        <v>61</v>
      </c>
      <c r="C258" s="341"/>
      <c r="D258" s="360"/>
      <c r="E258" s="353"/>
      <c r="F258" s="584"/>
    </row>
    <row r="259" spans="1:6" s="94" customFormat="1">
      <c r="A259" s="340"/>
      <c r="B259" s="343"/>
      <c r="C259" s="341"/>
      <c r="D259" s="360"/>
      <c r="E259" s="353"/>
      <c r="F259" s="584"/>
    </row>
    <row r="260" spans="1:6" s="94" customFormat="1" ht="43.2">
      <c r="A260" s="340" t="s">
        <v>1356</v>
      </c>
      <c r="B260" s="305" t="s">
        <v>1295</v>
      </c>
      <c r="C260" s="341" t="s">
        <v>755</v>
      </c>
      <c r="D260" s="360">
        <v>22</v>
      </c>
      <c r="E260" s="353"/>
      <c r="F260" s="584">
        <f>D260*E260</f>
        <v>0</v>
      </c>
    </row>
    <row r="261" spans="1:6" s="94" customFormat="1">
      <c r="A261" s="340"/>
      <c r="B261" s="305"/>
      <c r="C261" s="341"/>
      <c r="D261" s="360"/>
      <c r="E261" s="353"/>
      <c r="F261" s="584"/>
    </row>
    <row r="262" spans="1:6" s="94" customFormat="1">
      <c r="A262" s="340"/>
      <c r="B262" s="321" t="s">
        <v>742</v>
      </c>
      <c r="C262" s="341"/>
      <c r="D262" s="360"/>
      <c r="E262" s="353"/>
      <c r="F262" s="584"/>
    </row>
    <row r="263" spans="1:6" s="94" customFormat="1">
      <c r="A263" s="340"/>
      <c r="B263" s="343"/>
      <c r="C263" s="341"/>
      <c r="D263" s="360"/>
      <c r="E263" s="353"/>
      <c r="F263" s="584"/>
    </row>
    <row r="264" spans="1:6" s="94" customFormat="1" ht="28.8">
      <c r="A264" s="340" t="s">
        <v>1357</v>
      </c>
      <c r="B264" s="305" t="s">
        <v>758</v>
      </c>
      <c r="C264" s="341" t="s">
        <v>737</v>
      </c>
      <c r="D264" s="360">
        <f>2*4*0.15</f>
        <v>1.2</v>
      </c>
      <c r="E264" s="353"/>
      <c r="F264" s="584">
        <f>D264*E264</f>
        <v>0</v>
      </c>
    </row>
    <row r="265" spans="1:6" s="94" customFormat="1" ht="28.8">
      <c r="A265" s="340"/>
      <c r="B265" s="305" t="s">
        <v>759</v>
      </c>
      <c r="C265" s="341"/>
      <c r="D265" s="360"/>
      <c r="E265" s="353"/>
      <c r="F265" s="584"/>
    </row>
    <row r="266" spans="1:6" s="94" customFormat="1">
      <c r="A266" s="340"/>
      <c r="B266" s="305"/>
      <c r="C266" s="341"/>
      <c r="D266" s="360"/>
      <c r="E266" s="353"/>
      <c r="F266" s="584"/>
    </row>
    <row r="267" spans="1:6" s="379" customFormat="1">
      <c r="A267" s="337"/>
      <c r="B267" s="318" t="s">
        <v>1296</v>
      </c>
      <c r="C267" s="375"/>
      <c r="D267" s="376"/>
      <c r="E267" s="377"/>
      <c r="F267" s="585">
        <f>SUM(F232:F266)</f>
        <v>0</v>
      </c>
    </row>
    <row r="268" spans="1:6" s="379" customFormat="1">
      <c r="A268" s="337"/>
      <c r="B268" s="318"/>
      <c r="C268" s="375"/>
      <c r="D268" s="376"/>
      <c r="E268" s="377"/>
      <c r="F268" s="585"/>
    </row>
    <row r="269" spans="1:6" s="379" customFormat="1">
      <c r="A269" s="337"/>
      <c r="B269" s="318"/>
      <c r="C269" s="375"/>
      <c r="D269" s="376"/>
      <c r="E269" s="377"/>
      <c r="F269" s="585"/>
    </row>
    <row r="270" spans="1:6">
      <c r="A270" s="365" t="s">
        <v>0</v>
      </c>
      <c r="B270" s="366" t="s">
        <v>1</v>
      </c>
      <c r="C270" s="365" t="s">
        <v>2</v>
      </c>
      <c r="D270" s="576" t="s">
        <v>383</v>
      </c>
      <c r="E270" s="565"/>
      <c r="F270" s="577" t="s">
        <v>385</v>
      </c>
    </row>
    <row r="271" spans="1:6">
      <c r="A271" s="365"/>
      <c r="B271" s="366" t="s">
        <v>1444</v>
      </c>
      <c r="C271" s="365"/>
      <c r="D271" s="576"/>
      <c r="E271" s="565"/>
      <c r="F271" s="585">
        <f>F267</f>
        <v>0</v>
      </c>
    </row>
    <row r="272" spans="1:6" s="94" customFormat="1">
      <c r="A272" s="340"/>
      <c r="B272" s="321" t="s">
        <v>745</v>
      </c>
      <c r="C272" s="341"/>
      <c r="D272" s="360"/>
      <c r="E272" s="353"/>
      <c r="F272" s="584"/>
    </row>
    <row r="273" spans="1:6" s="94" customFormat="1">
      <c r="A273" s="340"/>
      <c r="B273" s="321"/>
      <c r="C273" s="341"/>
      <c r="D273" s="360"/>
      <c r="E273" s="353"/>
      <c r="F273" s="584"/>
    </row>
    <row r="274" spans="1:6" s="94" customFormat="1">
      <c r="A274" s="340"/>
      <c r="B274" s="321" t="s">
        <v>746</v>
      </c>
      <c r="C274" s="341"/>
      <c r="D274" s="360"/>
      <c r="E274" s="353"/>
      <c r="F274" s="584"/>
    </row>
    <row r="275" spans="1:6" s="94" customFormat="1">
      <c r="A275" s="340"/>
      <c r="B275" s="343"/>
      <c r="C275" s="341"/>
      <c r="D275" s="360"/>
      <c r="E275" s="353"/>
      <c r="F275" s="584"/>
    </row>
    <row r="276" spans="1:6" s="94" customFormat="1" ht="28.8">
      <c r="A276" s="340" t="s">
        <v>1358</v>
      </c>
      <c r="B276" s="305" t="s">
        <v>747</v>
      </c>
      <c r="C276" s="341" t="s">
        <v>748</v>
      </c>
      <c r="D276" s="360">
        <v>65</v>
      </c>
      <c r="E276" s="353"/>
      <c r="F276" s="584">
        <f>D276*E276</f>
        <v>0</v>
      </c>
    </row>
    <row r="277" spans="1:6" s="94" customFormat="1" ht="28.8">
      <c r="A277" s="340"/>
      <c r="B277" s="305" t="s">
        <v>760</v>
      </c>
      <c r="C277" s="341"/>
      <c r="D277" s="360"/>
      <c r="E277" s="353"/>
      <c r="F277" s="584"/>
    </row>
    <row r="278" spans="1:6" s="94" customFormat="1">
      <c r="A278" s="340"/>
      <c r="B278" s="305" t="s">
        <v>761</v>
      </c>
      <c r="C278" s="341"/>
      <c r="D278" s="360"/>
      <c r="E278" s="353"/>
      <c r="F278" s="584"/>
    </row>
    <row r="279" spans="1:6" s="94" customFormat="1">
      <c r="A279" s="340"/>
      <c r="B279" s="343"/>
      <c r="C279" s="341"/>
      <c r="D279" s="360"/>
      <c r="E279" s="353"/>
      <c r="F279" s="584"/>
    </row>
    <row r="280" spans="1:6" s="94" customFormat="1">
      <c r="A280" s="340" t="s">
        <v>1359</v>
      </c>
      <c r="B280" s="305" t="s">
        <v>751</v>
      </c>
      <c r="C280" s="341" t="s">
        <v>752</v>
      </c>
      <c r="D280" s="360">
        <v>12.5</v>
      </c>
      <c r="E280" s="353"/>
      <c r="F280" s="584">
        <f>D280*E280</f>
        <v>0</v>
      </c>
    </row>
    <row r="281" spans="1:6" s="94" customFormat="1">
      <c r="A281" s="340"/>
      <c r="B281" s="305"/>
      <c r="C281" s="341"/>
      <c r="D281" s="360"/>
      <c r="E281" s="353"/>
      <c r="F281" s="584"/>
    </row>
    <row r="282" spans="1:6" s="94" customFormat="1">
      <c r="A282" s="340" t="s">
        <v>1360</v>
      </c>
      <c r="B282" s="305" t="s">
        <v>762</v>
      </c>
      <c r="C282" s="341" t="s">
        <v>755</v>
      </c>
      <c r="D282" s="360">
        <v>12.5</v>
      </c>
      <c r="E282" s="353"/>
      <c r="F282" s="584">
        <f>D282*E282</f>
        <v>0</v>
      </c>
    </row>
    <row r="283" spans="1:6" s="94" customFormat="1">
      <c r="A283" s="340"/>
      <c r="B283" s="305"/>
      <c r="C283" s="341"/>
      <c r="D283" s="360"/>
      <c r="E283" s="353"/>
      <c r="F283" s="584"/>
    </row>
    <row r="284" spans="1:6" s="94" customFormat="1">
      <c r="A284" s="340" t="s">
        <v>1361</v>
      </c>
      <c r="B284" s="305" t="s">
        <v>764</v>
      </c>
      <c r="C284" s="341" t="s">
        <v>765</v>
      </c>
      <c r="D284" s="360">
        <v>1</v>
      </c>
      <c r="E284" s="353"/>
      <c r="F284" s="584">
        <f>D284*E284</f>
        <v>0</v>
      </c>
    </row>
    <row r="285" spans="1:6" s="94" customFormat="1">
      <c r="A285" s="340"/>
      <c r="B285" s="343"/>
      <c r="C285" s="341"/>
      <c r="D285" s="360"/>
      <c r="E285" s="353"/>
      <c r="F285" s="584"/>
    </row>
    <row r="286" spans="1:6" s="94" customFormat="1" ht="43.2">
      <c r="A286" s="340" t="s">
        <v>1362</v>
      </c>
      <c r="B286" s="305" t="s">
        <v>1272</v>
      </c>
      <c r="C286" s="341" t="s">
        <v>389</v>
      </c>
      <c r="D286" s="360">
        <v>1</v>
      </c>
      <c r="E286" s="353"/>
      <c r="F286" s="584">
        <f>D286*E286</f>
        <v>0</v>
      </c>
    </row>
    <row r="287" spans="1:6" s="94" customFormat="1">
      <c r="A287" s="340"/>
      <c r="B287" s="305"/>
      <c r="C287" s="341"/>
      <c r="D287" s="360"/>
      <c r="E287" s="353"/>
      <c r="F287" s="584"/>
    </row>
    <row r="288" spans="1:6" s="94" customFormat="1" ht="28.8">
      <c r="A288" s="340" t="s">
        <v>1363</v>
      </c>
      <c r="B288" s="305" t="s">
        <v>1297</v>
      </c>
      <c r="C288" s="341" t="s">
        <v>752</v>
      </c>
      <c r="D288" s="360">
        <v>12</v>
      </c>
      <c r="E288" s="353"/>
      <c r="F288" s="584">
        <f>D288*E288</f>
        <v>0</v>
      </c>
    </row>
    <row r="289" spans="1:6" s="94" customFormat="1">
      <c r="A289" s="340"/>
      <c r="B289" s="305"/>
      <c r="C289" s="341"/>
      <c r="D289" s="360"/>
      <c r="E289" s="353"/>
      <c r="F289" s="584"/>
    </row>
    <row r="290" spans="1:6" s="94" customFormat="1">
      <c r="A290" s="340"/>
      <c r="B290" s="321" t="s">
        <v>742</v>
      </c>
      <c r="C290" s="341"/>
      <c r="D290" s="360"/>
      <c r="E290" s="353"/>
      <c r="F290" s="584"/>
    </row>
    <row r="291" spans="1:6" s="94" customFormat="1">
      <c r="A291" s="340"/>
      <c r="B291" s="343"/>
      <c r="C291" s="341"/>
      <c r="D291" s="360"/>
      <c r="E291" s="353"/>
      <c r="F291" s="584"/>
    </row>
    <row r="292" spans="1:6" s="94" customFormat="1" ht="28.8">
      <c r="A292" s="340" t="s">
        <v>1364</v>
      </c>
      <c r="B292" s="305" t="s">
        <v>1298</v>
      </c>
      <c r="C292" s="341" t="s">
        <v>737</v>
      </c>
      <c r="D292" s="360">
        <v>0.3</v>
      </c>
      <c r="E292" s="353"/>
      <c r="F292" s="584">
        <f>D292*E292</f>
        <v>0</v>
      </c>
    </row>
    <row r="293" spans="1:6" s="94" customFormat="1">
      <c r="A293" s="340"/>
      <c r="B293" s="305"/>
      <c r="C293" s="341"/>
      <c r="D293" s="360"/>
      <c r="E293" s="353"/>
      <c r="F293" s="584"/>
    </row>
    <row r="294" spans="1:6" s="94" customFormat="1" ht="43.2">
      <c r="A294" s="340" t="s">
        <v>1365</v>
      </c>
      <c r="B294" s="305" t="s">
        <v>1299</v>
      </c>
      <c r="C294" s="341" t="s">
        <v>748</v>
      </c>
      <c r="D294" s="360">
        <v>22</v>
      </c>
      <c r="E294" s="353"/>
      <c r="F294" s="584">
        <f>D294*E294</f>
        <v>0</v>
      </c>
    </row>
    <row r="295" spans="1:6" s="94" customFormat="1">
      <c r="A295" s="340"/>
      <c r="B295" s="305"/>
      <c r="C295" s="341"/>
      <c r="D295" s="360"/>
      <c r="E295" s="353"/>
      <c r="F295" s="584"/>
    </row>
    <row r="296" spans="1:6">
      <c r="A296" s="304"/>
      <c r="B296" s="313" t="s">
        <v>1300</v>
      </c>
      <c r="C296" s="307"/>
      <c r="D296" s="307"/>
      <c r="E296" s="309"/>
      <c r="F296" s="317"/>
    </row>
    <row r="297" spans="1:6">
      <c r="A297" s="304"/>
      <c r="B297" s="313"/>
      <c r="C297" s="307"/>
      <c r="D297" s="307"/>
      <c r="E297" s="309"/>
      <c r="F297" s="317"/>
    </row>
    <row r="298" spans="1:6">
      <c r="A298" s="304"/>
      <c r="B298" s="313"/>
      <c r="C298" s="307"/>
      <c r="D298" s="307"/>
      <c r="E298" s="309"/>
      <c r="F298" s="317"/>
    </row>
    <row r="299" spans="1:6">
      <c r="A299" s="304"/>
      <c r="B299" s="313" t="s">
        <v>1446</v>
      </c>
      <c r="C299" s="304"/>
      <c r="D299" s="334"/>
      <c r="E299" s="309"/>
      <c r="F299" s="582"/>
    </row>
    <row r="300" spans="1:6">
      <c r="A300" s="304"/>
      <c r="B300" s="345"/>
      <c r="C300" s="304"/>
      <c r="D300" s="307"/>
      <c r="E300" s="309"/>
      <c r="F300" s="317"/>
    </row>
    <row r="301" spans="1:6">
      <c r="A301" s="304"/>
      <c r="B301" s="313" t="s">
        <v>1447</v>
      </c>
      <c r="C301" s="304"/>
      <c r="D301" s="307"/>
      <c r="E301" s="309"/>
      <c r="F301" s="317"/>
    </row>
    <row r="302" spans="1:6">
      <c r="A302" s="304"/>
      <c r="B302" s="342"/>
      <c r="C302" s="304"/>
      <c r="D302" s="586"/>
      <c r="E302" s="309"/>
      <c r="F302" s="317"/>
    </row>
    <row r="303" spans="1:6">
      <c r="A303" s="304"/>
      <c r="B303" s="313" t="s">
        <v>1448</v>
      </c>
      <c r="C303" s="304"/>
      <c r="D303" s="307"/>
      <c r="E303" s="309"/>
      <c r="F303" s="317"/>
    </row>
    <row r="304" spans="1:6" ht="24" customHeight="1">
      <c r="A304" s="304"/>
      <c r="B304" s="313" t="s">
        <v>65</v>
      </c>
      <c r="C304" s="346"/>
      <c r="D304" s="307"/>
      <c r="E304" s="309"/>
      <c r="F304" s="578"/>
    </row>
    <row r="305" spans="1:6">
      <c r="A305" s="304"/>
      <c r="B305" s="318"/>
      <c r="C305" s="307"/>
      <c r="D305" s="307"/>
      <c r="E305" s="309"/>
      <c r="F305" s="578"/>
    </row>
    <row r="306" spans="1:6">
      <c r="A306" s="304"/>
      <c r="B306" s="305"/>
      <c r="C306" s="319"/>
      <c r="D306" s="307"/>
      <c r="E306" s="309"/>
      <c r="F306" s="317"/>
    </row>
    <row r="307" spans="1:6">
      <c r="A307" s="304"/>
      <c r="B307" s="305"/>
      <c r="C307" s="319"/>
      <c r="D307" s="307"/>
      <c r="E307" s="309"/>
      <c r="F307" s="317"/>
    </row>
    <row r="308" spans="1:6">
      <c r="A308" s="304"/>
      <c r="B308" s="305"/>
      <c r="C308" s="319"/>
      <c r="D308" s="307"/>
      <c r="E308" s="309"/>
      <c r="F308" s="317"/>
    </row>
    <row r="309" spans="1:6">
      <c r="A309" s="304"/>
      <c r="B309" s="332"/>
      <c r="C309" s="307"/>
      <c r="D309" s="307"/>
      <c r="E309" s="309"/>
      <c r="F309" s="317"/>
    </row>
  </sheetData>
  <pageMargins left="0.7" right="0.7" top="0.75" bottom="0.75" header="0.3" footer="0.3"/>
  <pageSetup paperSize="9" orientation="portrait" horizontalDpi="1200" verticalDpi="1200" r:id="rId1"/>
  <rowBreaks count="5" manualBreakCount="5">
    <brk id="89" max="16383" man="1"/>
    <brk id="132" max="16383" man="1"/>
    <brk id="162" max="16383" man="1"/>
    <brk id="199" max="16383" man="1"/>
    <brk id="22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8"/>
  <sheetViews>
    <sheetView view="pageBreakPreview" zoomScale="115" zoomScaleNormal="130" zoomScaleSheetLayoutView="115" workbookViewId="0">
      <pane xSplit="1" ySplit="1" topLeftCell="B2" activePane="bottomRight" state="frozen"/>
      <selection pane="topRight" activeCell="B1" sqref="B1"/>
      <selection pane="bottomLeft" activeCell="A2" sqref="A2"/>
      <selection pane="bottomRight" activeCell="B24" sqref="B24"/>
    </sheetView>
  </sheetViews>
  <sheetFormatPr defaultColWidth="9.109375" defaultRowHeight="14.4"/>
  <cols>
    <col min="1" max="1" width="7" style="145" bestFit="1" customWidth="1"/>
    <col min="2" max="2" width="42.6640625" style="146" customWidth="1"/>
    <col min="3" max="3" width="8" style="139" customWidth="1"/>
    <col min="4" max="4" width="9.6640625" style="144" bestFit="1" customWidth="1"/>
    <col min="5" max="5" width="8" style="194" bestFit="1" customWidth="1"/>
    <col min="6" max="6" width="14.6640625" style="184" bestFit="1" customWidth="1"/>
    <col min="7" max="7" width="15.109375" style="140" bestFit="1" customWidth="1"/>
    <col min="8" max="16384" width="9.109375" style="141"/>
  </cols>
  <sheetData>
    <row r="1" spans="1:6" s="137" customFormat="1" ht="28.8">
      <c r="A1" s="147" t="s">
        <v>683</v>
      </c>
      <c r="B1" s="147" t="s">
        <v>1</v>
      </c>
      <c r="C1" s="147" t="s">
        <v>684</v>
      </c>
      <c r="D1" s="148" t="s">
        <v>685</v>
      </c>
      <c r="E1" s="185" t="s">
        <v>686</v>
      </c>
      <c r="F1" s="149" t="s">
        <v>22</v>
      </c>
    </row>
    <row r="2" spans="1:6" s="138" customFormat="1">
      <c r="A2" s="150"/>
      <c r="B2" s="151"/>
      <c r="C2" s="150"/>
      <c r="D2" s="152"/>
      <c r="E2" s="186"/>
      <c r="F2" s="153"/>
    </row>
    <row r="3" spans="1:6" s="138" customFormat="1">
      <c r="A3" s="150"/>
      <c r="B3" s="151" t="str">
        <f>[1]Offices!B3</f>
        <v>GRANT No. ……………………………………….</v>
      </c>
      <c r="C3" s="154"/>
      <c r="D3" s="152"/>
      <c r="E3" s="187"/>
      <c r="F3" s="162"/>
    </row>
    <row r="4" spans="1:6" s="138" customFormat="1">
      <c r="A4" s="150"/>
      <c r="B4" s="151" t="str">
        <f>[1]Offices!B4</f>
        <v>PROPOSED ……………………………………....</v>
      </c>
      <c r="C4" s="154"/>
      <c r="D4" s="152"/>
      <c r="E4" s="187"/>
      <c r="F4" s="162"/>
    </row>
    <row r="5" spans="1:6" s="138" customFormat="1">
      <c r="A5" s="150"/>
      <c r="B5" s="155"/>
      <c r="C5" s="154"/>
      <c r="D5" s="152"/>
      <c r="E5" s="187"/>
      <c r="F5" s="162"/>
    </row>
    <row r="6" spans="1:6" s="138" customFormat="1">
      <c r="A6" s="156">
        <v>7</v>
      </c>
      <c r="B6" s="151" t="s">
        <v>832</v>
      </c>
      <c r="C6" s="157"/>
      <c r="D6" s="157"/>
      <c r="E6" s="188"/>
      <c r="F6" s="182"/>
    </row>
    <row r="7" spans="1:6">
      <c r="A7" s="156"/>
      <c r="B7" s="158"/>
      <c r="C7" s="157"/>
      <c r="D7" s="159"/>
      <c r="E7" s="188"/>
      <c r="F7" s="183"/>
    </row>
    <row r="8" spans="1:6" ht="28.8">
      <c r="A8" s="156">
        <v>7.1</v>
      </c>
      <c r="B8" s="158" t="s">
        <v>687</v>
      </c>
      <c r="C8" s="157" t="s">
        <v>35</v>
      </c>
      <c r="D8" s="159">
        <f>320*0.2</f>
        <v>64</v>
      </c>
      <c r="E8" s="188"/>
      <c r="F8" s="183">
        <f>E8*D8</f>
        <v>0</v>
      </c>
    </row>
    <row r="9" spans="1:6" s="124" customFormat="1" ht="17.25" customHeight="1">
      <c r="A9" s="160">
        <v>7.2</v>
      </c>
      <c r="B9" s="161" t="s">
        <v>806</v>
      </c>
      <c r="C9" s="150"/>
      <c r="D9" s="150"/>
      <c r="E9" s="189"/>
      <c r="F9" s="183">
        <f t="shared" ref="F9:F16" si="0">E9*D9</f>
        <v>0</v>
      </c>
    </row>
    <row r="10" spans="1:6" s="124" customFormat="1">
      <c r="A10" s="162"/>
      <c r="B10" s="163" t="s">
        <v>799</v>
      </c>
      <c r="C10" s="150"/>
      <c r="D10" s="150"/>
      <c r="E10" s="189"/>
      <c r="F10" s="183">
        <f t="shared" si="0"/>
        <v>0</v>
      </c>
    </row>
    <row r="11" spans="1:6" s="124" customFormat="1" ht="43.2">
      <c r="A11" s="150" t="s">
        <v>1019</v>
      </c>
      <c r="B11" s="164" t="s">
        <v>800</v>
      </c>
      <c r="C11" s="165" t="s">
        <v>13</v>
      </c>
      <c r="D11" s="165">
        <v>162</v>
      </c>
      <c r="E11" s="190"/>
      <c r="F11" s="183">
        <f t="shared" si="0"/>
        <v>0</v>
      </c>
    </row>
    <row r="12" spans="1:6" s="124" customFormat="1" ht="43.2">
      <c r="A12" s="150" t="s">
        <v>1020</v>
      </c>
      <c r="B12" s="164" t="s">
        <v>801</v>
      </c>
      <c r="C12" s="165" t="s">
        <v>688</v>
      </c>
      <c r="D12" s="165">
        <v>7</v>
      </c>
      <c r="E12" s="190"/>
      <c r="F12" s="183">
        <f t="shared" si="0"/>
        <v>0</v>
      </c>
    </row>
    <row r="13" spans="1:6" s="124" customFormat="1" ht="86.4">
      <c r="A13" s="150"/>
      <c r="B13" s="161" t="s">
        <v>802</v>
      </c>
      <c r="C13" s="150"/>
      <c r="D13" s="150"/>
      <c r="E13" s="189"/>
      <c r="F13" s="183">
        <f t="shared" si="0"/>
        <v>0</v>
      </c>
    </row>
    <row r="14" spans="1:6" s="124" customFormat="1">
      <c r="A14" s="150"/>
      <c r="B14" s="163" t="s">
        <v>803</v>
      </c>
      <c r="C14" s="150"/>
      <c r="D14" s="150"/>
      <c r="E14" s="189"/>
      <c r="F14" s="183">
        <f t="shared" si="0"/>
        <v>0</v>
      </c>
    </row>
    <row r="15" spans="1:6" s="124" customFormat="1" ht="115.2">
      <c r="A15" s="150" t="s">
        <v>1021</v>
      </c>
      <c r="B15" s="164" t="s">
        <v>804</v>
      </c>
      <c r="C15" s="150" t="s">
        <v>13</v>
      </c>
      <c r="D15" s="150">
        <v>162</v>
      </c>
      <c r="E15" s="189"/>
      <c r="F15" s="183">
        <f t="shared" si="0"/>
        <v>0</v>
      </c>
    </row>
    <row r="16" spans="1:6" s="124" customFormat="1" ht="86.4">
      <c r="A16" s="150" t="s">
        <v>1021</v>
      </c>
      <c r="B16" s="164" t="s">
        <v>807</v>
      </c>
      <c r="C16" s="150" t="s">
        <v>52</v>
      </c>
      <c r="D16" s="150">
        <f>320*7</f>
        <v>2240</v>
      </c>
      <c r="E16" s="189"/>
      <c r="F16" s="183">
        <f t="shared" si="0"/>
        <v>0</v>
      </c>
    </row>
    <row r="17" spans="1:16" s="124" customFormat="1">
      <c r="A17" s="150"/>
      <c r="B17" s="161"/>
      <c r="C17" s="150"/>
      <c r="D17" s="150"/>
      <c r="E17" s="189"/>
      <c r="F17" s="166"/>
    </row>
    <row r="18" spans="1:16" s="124" customFormat="1">
      <c r="A18" s="150"/>
      <c r="B18" s="161" t="s">
        <v>811</v>
      </c>
      <c r="C18" s="150"/>
      <c r="D18" s="150"/>
      <c r="E18" s="189"/>
      <c r="F18" s="166">
        <f>SUM(F8:F17)</f>
        <v>0</v>
      </c>
    </row>
    <row r="19" spans="1:16" s="124" customFormat="1">
      <c r="A19" s="150"/>
      <c r="B19" s="161"/>
      <c r="C19" s="150"/>
      <c r="D19" s="150"/>
      <c r="E19" s="189"/>
      <c r="F19" s="166"/>
    </row>
    <row r="20" spans="1:16" s="137" customFormat="1" ht="28.8">
      <c r="A20" s="147" t="s">
        <v>683</v>
      </c>
      <c r="B20" s="147" t="s">
        <v>1</v>
      </c>
      <c r="C20" s="147" t="s">
        <v>684</v>
      </c>
      <c r="D20" s="148" t="s">
        <v>685</v>
      </c>
      <c r="E20" s="185" t="s">
        <v>686</v>
      </c>
      <c r="F20" s="149" t="s">
        <v>22</v>
      </c>
    </row>
    <row r="21" spans="1:16" s="125" customFormat="1">
      <c r="A21" s="167">
        <v>7.3</v>
      </c>
      <c r="B21" s="168" t="s">
        <v>808</v>
      </c>
      <c r="C21" s="169"/>
      <c r="D21" s="170"/>
      <c r="E21" s="191"/>
      <c r="F21" s="171">
        <f>D21*E21</f>
        <v>0</v>
      </c>
    </row>
    <row r="22" spans="1:16" s="125" customFormat="1" ht="28.8">
      <c r="A22" s="172" t="s">
        <v>1022</v>
      </c>
      <c r="B22" s="173" t="s">
        <v>809</v>
      </c>
      <c r="C22" s="169" t="s">
        <v>35</v>
      </c>
      <c r="D22" s="170">
        <f>320*2.13</f>
        <v>681.59999999999991</v>
      </c>
      <c r="E22" s="191"/>
      <c r="F22" s="171">
        <f>D22*E22</f>
        <v>0</v>
      </c>
    </row>
    <row r="23" spans="1:16" s="125" customFormat="1" ht="57.6">
      <c r="A23" s="172" t="s">
        <v>1023</v>
      </c>
      <c r="B23" s="173" t="s">
        <v>814</v>
      </c>
      <c r="C23" s="169" t="s">
        <v>52</v>
      </c>
      <c r="D23" s="170">
        <v>320</v>
      </c>
      <c r="E23" s="191"/>
      <c r="F23" s="171">
        <f>D23*E23</f>
        <v>0</v>
      </c>
    </row>
    <row r="24" spans="1:16" s="125" customFormat="1" ht="43.2">
      <c r="A24" s="172" t="s">
        <v>1024</v>
      </c>
      <c r="B24" s="173" t="s">
        <v>810</v>
      </c>
      <c r="C24" s="169" t="s">
        <v>688</v>
      </c>
      <c r="D24" s="170">
        <f>D22*2.21</f>
        <v>1506.3359999999998</v>
      </c>
      <c r="E24" s="191"/>
      <c r="F24" s="171">
        <f>D24*E24</f>
        <v>0</v>
      </c>
    </row>
    <row r="25" spans="1:16" s="125" customFormat="1">
      <c r="A25" s="172"/>
      <c r="B25" s="173"/>
      <c r="C25" s="169"/>
      <c r="D25" s="170"/>
      <c r="E25" s="191"/>
      <c r="F25" s="171"/>
    </row>
    <row r="26" spans="1:16" s="126" customFormat="1">
      <c r="A26" s="167"/>
      <c r="B26" s="168" t="s">
        <v>811</v>
      </c>
      <c r="C26" s="174"/>
      <c r="D26" s="175"/>
      <c r="E26" s="192"/>
      <c r="F26" s="176">
        <f>SUM(F21:F25)</f>
        <v>0</v>
      </c>
    </row>
    <row r="27" spans="1:16" s="125" customFormat="1">
      <c r="A27" s="172"/>
      <c r="B27" s="173"/>
      <c r="C27" s="169"/>
      <c r="D27" s="170"/>
      <c r="E27" s="191"/>
      <c r="F27" s="171"/>
    </row>
    <row r="28" spans="1:16" s="126" customFormat="1">
      <c r="A28" s="167">
        <v>7.4</v>
      </c>
      <c r="B28" s="168" t="s">
        <v>992</v>
      </c>
      <c r="C28" s="174"/>
      <c r="D28" s="175"/>
      <c r="E28" s="192"/>
      <c r="F28" s="176"/>
    </row>
    <row r="29" spans="1:16" s="125" customFormat="1">
      <c r="A29" s="172"/>
      <c r="B29" s="173"/>
      <c r="C29" s="169"/>
      <c r="D29" s="170"/>
      <c r="E29" s="191"/>
      <c r="F29" s="171"/>
    </row>
    <row r="30" spans="1:16" s="136" customFormat="1" ht="129.6">
      <c r="A30" s="177" t="s">
        <v>1030</v>
      </c>
      <c r="B30" s="178" t="s">
        <v>991</v>
      </c>
      <c r="C30" s="177" t="s">
        <v>5</v>
      </c>
      <c r="D30" s="177">
        <v>215</v>
      </c>
      <c r="E30" s="193"/>
      <c r="F30" s="179">
        <f>D30*E30</f>
        <v>0</v>
      </c>
      <c r="G30" s="142"/>
      <c r="H30" s="142"/>
      <c r="I30" s="142"/>
      <c r="J30" s="142"/>
      <c r="K30" s="142"/>
      <c r="L30" s="142"/>
      <c r="M30" s="142"/>
      <c r="N30" s="142"/>
      <c r="O30" s="142"/>
      <c r="P30" s="142"/>
    </row>
    <row r="31" spans="1:16" s="136" customFormat="1">
      <c r="A31" s="177"/>
      <c r="B31" s="178"/>
      <c r="C31" s="177"/>
      <c r="D31" s="177"/>
      <c r="E31" s="193"/>
      <c r="F31" s="179"/>
      <c r="G31" s="142"/>
      <c r="H31" s="142"/>
      <c r="I31" s="142"/>
      <c r="J31" s="142"/>
      <c r="K31" s="142"/>
      <c r="L31" s="142"/>
      <c r="M31" s="142"/>
      <c r="N31" s="142"/>
      <c r="O31" s="142"/>
      <c r="P31" s="142"/>
    </row>
    <row r="32" spans="1:16" s="136" customFormat="1" ht="81.599999999999994" customHeight="1">
      <c r="A32" s="177" t="s">
        <v>1031</v>
      </c>
      <c r="B32" s="178" t="s">
        <v>990</v>
      </c>
      <c r="C32" s="177" t="s">
        <v>985</v>
      </c>
      <c r="D32" s="177">
        <f>320*4</f>
        <v>1280</v>
      </c>
      <c r="E32" s="193"/>
      <c r="F32" s="179">
        <f>D32*E32</f>
        <v>0</v>
      </c>
      <c r="G32" s="142"/>
      <c r="H32" s="142"/>
      <c r="I32" s="142"/>
      <c r="J32" s="142"/>
      <c r="K32" s="142"/>
      <c r="L32" s="142"/>
      <c r="M32" s="142"/>
      <c r="N32" s="142"/>
      <c r="O32" s="142"/>
      <c r="P32" s="142"/>
    </row>
    <row r="33" spans="1:20" s="136" customFormat="1">
      <c r="A33" s="177"/>
      <c r="B33" s="178"/>
      <c r="C33" s="177"/>
      <c r="D33" s="177"/>
      <c r="E33" s="193"/>
      <c r="F33" s="179"/>
      <c r="G33" s="143"/>
      <c r="H33" s="143"/>
      <c r="I33" s="143"/>
      <c r="J33" s="143"/>
      <c r="K33" s="142"/>
      <c r="L33" s="142"/>
      <c r="M33" s="142"/>
      <c r="N33" s="142"/>
      <c r="O33" s="142"/>
      <c r="P33" s="142"/>
    </row>
    <row r="34" spans="1:20" s="136" customFormat="1" ht="44.4" customHeight="1">
      <c r="A34" s="177" t="s">
        <v>1032</v>
      </c>
      <c r="B34" s="178" t="s">
        <v>989</v>
      </c>
      <c r="C34" s="177" t="s">
        <v>985</v>
      </c>
      <c r="D34" s="177">
        <v>320</v>
      </c>
      <c r="E34" s="193"/>
      <c r="F34" s="179">
        <f>D34*E34</f>
        <v>0</v>
      </c>
      <c r="G34" s="143"/>
      <c r="H34" s="143"/>
      <c r="I34" s="143"/>
      <c r="J34" s="143"/>
      <c r="K34" s="142"/>
      <c r="L34" s="142"/>
      <c r="M34" s="142"/>
      <c r="N34" s="142"/>
      <c r="O34" s="142"/>
      <c r="P34" s="142"/>
    </row>
    <row r="35" spans="1:20" s="125" customFormat="1">
      <c r="A35" s="172"/>
      <c r="B35" s="173"/>
      <c r="C35" s="169"/>
      <c r="D35" s="170"/>
      <c r="E35" s="191"/>
    </row>
    <row r="36" spans="1:20" s="223" customFormat="1">
      <c r="A36" s="160"/>
      <c r="B36" s="161" t="s">
        <v>805</v>
      </c>
      <c r="C36" s="160"/>
      <c r="D36" s="160"/>
      <c r="E36" s="222"/>
      <c r="F36" s="176">
        <f>SUM(F30:F34)</f>
        <v>0</v>
      </c>
    </row>
    <row r="37" spans="1:20" s="140" customFormat="1" ht="15" customHeight="1">
      <c r="A37" s="180"/>
      <c r="B37" s="181"/>
      <c r="C37" s="180"/>
      <c r="D37" s="159"/>
      <c r="E37" s="188"/>
      <c r="F37" s="183"/>
      <c r="H37" s="141"/>
      <c r="I37" s="141"/>
      <c r="J37" s="141"/>
      <c r="K37" s="141"/>
      <c r="L37" s="141"/>
      <c r="M37" s="141"/>
      <c r="N37" s="141"/>
      <c r="O37" s="141"/>
      <c r="P37" s="141"/>
      <c r="Q37" s="141"/>
      <c r="R37" s="141"/>
      <c r="S37" s="141"/>
      <c r="T37" s="141"/>
    </row>
    <row r="38" spans="1:20" s="140" customFormat="1" ht="15" customHeight="1">
      <c r="A38" s="180"/>
      <c r="B38" s="181" t="s">
        <v>1025</v>
      </c>
      <c r="C38" s="180"/>
      <c r="D38" s="159"/>
      <c r="E38" s="188"/>
      <c r="F38" s="183"/>
      <c r="H38" s="141"/>
      <c r="I38" s="141"/>
      <c r="J38" s="141"/>
      <c r="K38" s="141"/>
      <c r="L38" s="141"/>
      <c r="M38" s="141"/>
      <c r="N38" s="141"/>
      <c r="O38" s="141"/>
      <c r="P38" s="141"/>
      <c r="Q38" s="141"/>
      <c r="R38" s="141"/>
      <c r="S38" s="141"/>
      <c r="T38" s="141"/>
    </row>
    <row r="39" spans="1:20" s="140" customFormat="1" ht="15" customHeight="1">
      <c r="A39" s="180"/>
      <c r="B39" s="181"/>
      <c r="C39" s="180"/>
      <c r="D39" s="159"/>
      <c r="E39" s="188"/>
      <c r="F39" s="183"/>
      <c r="H39" s="141"/>
      <c r="I39" s="141"/>
      <c r="J39" s="141"/>
      <c r="K39" s="141"/>
      <c r="L39" s="141"/>
      <c r="M39" s="141"/>
      <c r="N39" s="141"/>
      <c r="O39" s="141"/>
      <c r="P39" s="141"/>
      <c r="Q39" s="141"/>
      <c r="R39" s="141"/>
      <c r="S39" s="141"/>
      <c r="T39" s="141"/>
    </row>
    <row r="40" spans="1:20" s="140" customFormat="1" ht="15" customHeight="1">
      <c r="A40" s="180"/>
      <c r="B40" s="181" t="s">
        <v>1026</v>
      </c>
      <c r="C40" s="180"/>
      <c r="D40" s="159"/>
      <c r="E40" s="188"/>
      <c r="F40" s="183">
        <f>F18</f>
        <v>0</v>
      </c>
      <c r="H40" s="141"/>
      <c r="I40" s="141"/>
      <c r="J40" s="141"/>
      <c r="K40" s="141"/>
      <c r="L40" s="141"/>
      <c r="M40" s="141"/>
      <c r="N40" s="141"/>
      <c r="O40" s="141"/>
      <c r="P40" s="141"/>
      <c r="Q40" s="141"/>
      <c r="R40" s="141"/>
      <c r="S40" s="141"/>
      <c r="T40" s="141"/>
    </row>
    <row r="41" spans="1:20" s="140" customFormat="1" ht="15" customHeight="1">
      <c r="A41" s="180"/>
      <c r="B41" s="181"/>
      <c r="C41" s="180"/>
      <c r="D41" s="159"/>
      <c r="E41" s="188"/>
      <c r="F41" s="183"/>
      <c r="H41" s="141"/>
      <c r="I41" s="141"/>
      <c r="J41" s="141"/>
      <c r="K41" s="141"/>
      <c r="L41" s="141"/>
      <c r="M41" s="141"/>
      <c r="N41" s="141"/>
      <c r="O41" s="141"/>
      <c r="P41" s="141"/>
      <c r="Q41" s="141"/>
      <c r="R41" s="141"/>
      <c r="S41" s="141"/>
      <c r="T41" s="141"/>
    </row>
    <row r="42" spans="1:20" s="140" customFormat="1" ht="15" customHeight="1">
      <c r="A42" s="180"/>
      <c r="B42" s="181" t="s">
        <v>1027</v>
      </c>
      <c r="C42" s="180"/>
      <c r="D42" s="159"/>
      <c r="E42" s="188"/>
      <c r="F42" s="183">
        <f>F26</f>
        <v>0</v>
      </c>
      <c r="H42" s="141"/>
      <c r="I42" s="141"/>
      <c r="J42" s="141"/>
      <c r="K42" s="141"/>
      <c r="L42" s="141"/>
      <c r="M42" s="141"/>
      <c r="N42" s="141"/>
      <c r="O42" s="141"/>
      <c r="P42" s="141"/>
      <c r="Q42" s="141"/>
      <c r="R42" s="141"/>
      <c r="S42" s="141"/>
      <c r="T42" s="141"/>
    </row>
    <row r="43" spans="1:20" s="140" customFormat="1" ht="15" customHeight="1">
      <c r="A43" s="180"/>
      <c r="B43" s="181"/>
      <c r="C43" s="180"/>
      <c r="D43" s="159"/>
      <c r="E43" s="188"/>
      <c r="F43" s="183"/>
      <c r="H43" s="141"/>
      <c r="I43" s="141"/>
      <c r="J43" s="141"/>
      <c r="K43" s="141"/>
      <c r="L43" s="141"/>
      <c r="M43" s="141"/>
      <c r="N43" s="141"/>
      <c r="O43" s="141"/>
      <c r="P43" s="141"/>
      <c r="Q43" s="141"/>
      <c r="R43" s="141"/>
      <c r="S43" s="141"/>
      <c r="T43" s="141"/>
    </row>
    <row r="44" spans="1:20" s="140" customFormat="1" ht="15" customHeight="1">
      <c r="A44" s="180"/>
      <c r="B44" s="181" t="s">
        <v>1028</v>
      </c>
      <c r="C44" s="180"/>
      <c r="D44" s="159"/>
      <c r="E44" s="188"/>
      <c r="F44" s="183">
        <f>F36</f>
        <v>0</v>
      </c>
      <c r="H44" s="141"/>
      <c r="I44" s="141"/>
      <c r="J44" s="141"/>
      <c r="K44" s="141"/>
      <c r="L44" s="141"/>
      <c r="M44" s="141"/>
      <c r="N44" s="141"/>
      <c r="O44" s="141"/>
      <c r="P44" s="141"/>
      <c r="Q44" s="141"/>
      <c r="R44" s="141"/>
      <c r="S44" s="141"/>
      <c r="T44" s="141"/>
    </row>
    <row r="45" spans="1:20" s="140" customFormat="1" ht="15" customHeight="1">
      <c r="A45" s="180"/>
      <c r="B45" s="181"/>
      <c r="C45" s="180"/>
      <c r="D45" s="159"/>
      <c r="E45" s="188"/>
      <c r="F45" s="183"/>
      <c r="H45" s="141"/>
      <c r="I45" s="141"/>
      <c r="J45" s="141"/>
      <c r="K45" s="141"/>
      <c r="L45" s="141"/>
      <c r="M45" s="141"/>
      <c r="N45" s="141"/>
      <c r="O45" s="141"/>
      <c r="P45" s="141"/>
      <c r="Q45" s="141"/>
      <c r="R45" s="141"/>
      <c r="S45" s="141"/>
      <c r="T45" s="141"/>
    </row>
    <row r="46" spans="1:20" s="229" customFormat="1" ht="15" customHeight="1">
      <c r="A46" s="224"/>
      <c r="B46" s="225" t="s">
        <v>1029</v>
      </c>
      <c r="C46" s="224"/>
      <c r="D46" s="226"/>
      <c r="E46" s="227"/>
      <c r="F46" s="228">
        <f>SUM(F40:F45)</f>
        <v>0</v>
      </c>
      <c r="H46" s="230"/>
      <c r="I46" s="230"/>
      <c r="J46" s="230"/>
      <c r="K46" s="230"/>
      <c r="L46" s="230"/>
      <c r="M46" s="230"/>
      <c r="N46" s="230"/>
      <c r="O46" s="230"/>
      <c r="P46" s="230"/>
      <c r="Q46" s="230"/>
      <c r="R46" s="230"/>
      <c r="S46" s="230"/>
      <c r="T46" s="230"/>
    </row>
    <row r="47" spans="1:20" s="140" customFormat="1" ht="15" customHeight="1">
      <c r="A47" s="145"/>
      <c r="B47" s="146"/>
      <c r="C47" s="139"/>
      <c r="D47" s="144"/>
      <c r="E47" s="194"/>
      <c r="F47" s="184"/>
      <c r="H47" s="141"/>
      <c r="I47" s="141"/>
      <c r="J47" s="141"/>
      <c r="K47" s="141"/>
      <c r="L47" s="141"/>
      <c r="M47" s="141"/>
      <c r="N47" s="141"/>
      <c r="O47" s="141"/>
      <c r="P47" s="141"/>
      <c r="Q47" s="141"/>
      <c r="R47" s="141"/>
      <c r="S47" s="141"/>
      <c r="T47" s="141"/>
    </row>
    <row r="48" spans="1:20" s="140" customFormat="1" ht="15" customHeight="1">
      <c r="A48" s="145"/>
      <c r="B48" s="146"/>
      <c r="C48" s="139"/>
      <c r="D48" s="144"/>
      <c r="E48" s="194"/>
      <c r="F48" s="184"/>
      <c r="H48" s="141"/>
      <c r="I48" s="141"/>
      <c r="J48" s="141"/>
      <c r="K48" s="141"/>
      <c r="L48" s="141"/>
      <c r="M48" s="141"/>
      <c r="N48" s="141"/>
      <c r="O48" s="141"/>
      <c r="P48" s="141"/>
      <c r="Q48" s="141"/>
      <c r="R48" s="141"/>
      <c r="S48" s="141"/>
      <c r="T48" s="141"/>
    </row>
    <row r="49" spans="1:20" s="140" customFormat="1" ht="15" customHeight="1">
      <c r="A49" s="145"/>
      <c r="B49" s="146"/>
      <c r="C49" s="139"/>
      <c r="D49" s="144"/>
      <c r="E49" s="194"/>
      <c r="F49" s="184"/>
      <c r="H49" s="141"/>
      <c r="I49" s="141"/>
      <c r="J49" s="141"/>
      <c r="K49" s="141"/>
      <c r="L49" s="141"/>
      <c r="M49" s="141"/>
      <c r="N49" s="141"/>
      <c r="O49" s="141"/>
      <c r="P49" s="141"/>
      <c r="Q49" s="141"/>
      <c r="R49" s="141"/>
      <c r="S49" s="141"/>
      <c r="T49" s="141"/>
    </row>
    <row r="50" spans="1:20" s="140" customFormat="1" ht="15" customHeight="1">
      <c r="A50" s="145"/>
      <c r="B50" s="146"/>
      <c r="C50" s="139"/>
      <c r="D50" s="144"/>
      <c r="E50" s="194"/>
      <c r="F50" s="184"/>
      <c r="H50" s="141"/>
      <c r="I50" s="141"/>
      <c r="J50" s="141"/>
      <c r="K50" s="141"/>
      <c r="L50" s="141"/>
      <c r="M50" s="141"/>
      <c r="N50" s="141"/>
      <c r="O50" s="141"/>
      <c r="P50" s="141"/>
      <c r="Q50" s="141"/>
      <c r="R50" s="141"/>
      <c r="S50" s="141"/>
      <c r="T50" s="141"/>
    </row>
    <row r="51" spans="1:20" s="140" customFormat="1" ht="15" customHeight="1">
      <c r="A51" s="145"/>
      <c r="B51" s="146"/>
      <c r="C51" s="139"/>
      <c r="D51" s="144"/>
      <c r="E51" s="194"/>
      <c r="F51" s="184"/>
      <c r="H51" s="141"/>
      <c r="I51" s="141"/>
      <c r="J51" s="141"/>
      <c r="K51" s="141"/>
      <c r="L51" s="141"/>
      <c r="M51" s="141"/>
      <c r="N51" s="141"/>
      <c r="O51" s="141"/>
      <c r="P51" s="141"/>
      <c r="Q51" s="141"/>
      <c r="R51" s="141"/>
      <c r="S51" s="141"/>
      <c r="T51" s="141"/>
    </row>
    <row r="52" spans="1:20" s="140" customFormat="1" ht="15" customHeight="1">
      <c r="A52" s="145"/>
      <c r="B52" s="146"/>
      <c r="C52" s="139"/>
      <c r="D52" s="144"/>
      <c r="E52" s="194"/>
      <c r="F52" s="184"/>
      <c r="H52" s="141"/>
      <c r="I52" s="141"/>
      <c r="J52" s="141"/>
      <c r="K52" s="141"/>
      <c r="L52" s="141"/>
      <c r="M52" s="141"/>
      <c r="N52" s="141"/>
      <c r="O52" s="141"/>
      <c r="P52" s="141"/>
      <c r="Q52" s="141"/>
      <c r="R52" s="141"/>
      <c r="S52" s="141"/>
      <c r="T52" s="141"/>
    </row>
    <row r="53" spans="1:20" s="140" customFormat="1" ht="15" customHeight="1">
      <c r="A53" s="145"/>
      <c r="B53" s="146"/>
      <c r="C53" s="139"/>
      <c r="D53" s="144"/>
      <c r="E53" s="194"/>
      <c r="F53" s="184"/>
      <c r="H53" s="141"/>
      <c r="I53" s="141"/>
      <c r="J53" s="141"/>
      <c r="K53" s="141"/>
      <c r="L53" s="141"/>
      <c r="M53" s="141"/>
      <c r="N53" s="141"/>
      <c r="O53" s="141"/>
      <c r="P53" s="141"/>
      <c r="Q53" s="141"/>
      <c r="R53" s="141"/>
      <c r="S53" s="141"/>
      <c r="T53" s="141"/>
    </row>
    <row r="54" spans="1:20" s="140" customFormat="1" ht="15" customHeight="1">
      <c r="A54" s="145"/>
      <c r="B54" s="146"/>
      <c r="C54" s="139"/>
      <c r="D54" s="144"/>
      <c r="E54" s="194"/>
      <c r="F54" s="184"/>
      <c r="H54" s="141"/>
      <c r="I54" s="141"/>
      <c r="J54" s="141"/>
      <c r="K54" s="141"/>
      <c r="L54" s="141"/>
      <c r="M54" s="141"/>
      <c r="N54" s="141"/>
      <c r="O54" s="141"/>
      <c r="P54" s="141"/>
      <c r="Q54" s="141"/>
      <c r="R54" s="141"/>
      <c r="S54" s="141"/>
      <c r="T54" s="141"/>
    </row>
    <row r="55" spans="1:20" s="140" customFormat="1" ht="15" customHeight="1">
      <c r="A55" s="145"/>
      <c r="B55" s="146"/>
      <c r="C55" s="139"/>
      <c r="D55" s="144"/>
      <c r="E55" s="194"/>
      <c r="F55" s="184"/>
      <c r="H55" s="141"/>
      <c r="I55" s="141"/>
      <c r="J55" s="141"/>
      <c r="K55" s="141"/>
      <c r="L55" s="141"/>
      <c r="M55" s="141"/>
      <c r="N55" s="141"/>
      <c r="O55" s="141"/>
      <c r="P55" s="141"/>
      <c r="Q55" s="141"/>
      <c r="R55" s="141"/>
      <c r="S55" s="141"/>
      <c r="T55" s="141"/>
    </row>
    <row r="56" spans="1:20" s="140" customFormat="1" ht="15" customHeight="1">
      <c r="A56" s="145"/>
      <c r="B56" s="146"/>
      <c r="C56" s="139"/>
      <c r="D56" s="144"/>
      <c r="E56" s="194"/>
      <c r="F56" s="184"/>
      <c r="H56" s="141"/>
      <c r="I56" s="141"/>
      <c r="J56" s="141"/>
      <c r="K56" s="141"/>
      <c r="L56" s="141"/>
      <c r="M56" s="141"/>
      <c r="N56" s="141"/>
      <c r="O56" s="141"/>
      <c r="P56" s="141"/>
      <c r="Q56" s="141"/>
      <c r="R56" s="141"/>
      <c r="S56" s="141"/>
      <c r="T56" s="141"/>
    </row>
    <row r="57" spans="1:20" s="140" customFormat="1" ht="15" customHeight="1">
      <c r="A57" s="145"/>
      <c r="B57" s="146"/>
      <c r="C57" s="139"/>
      <c r="D57" s="144"/>
      <c r="E57" s="194"/>
      <c r="F57" s="184"/>
      <c r="H57" s="141"/>
      <c r="I57" s="141"/>
      <c r="J57" s="141"/>
      <c r="K57" s="141"/>
      <c r="L57" s="141"/>
      <c r="M57" s="141"/>
      <c r="N57" s="141"/>
      <c r="O57" s="141"/>
      <c r="P57" s="141"/>
      <c r="Q57" s="141"/>
      <c r="R57" s="141"/>
      <c r="S57" s="141"/>
      <c r="T57" s="141"/>
    </row>
    <row r="58" spans="1:20" s="140" customFormat="1" ht="15" customHeight="1">
      <c r="A58" s="145"/>
      <c r="B58" s="146"/>
      <c r="C58" s="139"/>
      <c r="D58" s="144"/>
      <c r="E58" s="194"/>
      <c r="F58" s="184"/>
      <c r="H58" s="141"/>
      <c r="I58" s="141"/>
      <c r="J58" s="141"/>
      <c r="K58" s="141"/>
      <c r="L58" s="141"/>
      <c r="M58" s="141"/>
      <c r="N58" s="141"/>
      <c r="O58" s="141"/>
      <c r="P58" s="141"/>
      <c r="Q58" s="141"/>
      <c r="R58" s="141"/>
      <c r="S58" s="141"/>
      <c r="T58" s="141"/>
    </row>
    <row r="59" spans="1:20" s="140" customFormat="1" ht="15" customHeight="1">
      <c r="A59" s="145"/>
      <c r="B59" s="146"/>
      <c r="C59" s="139"/>
      <c r="D59" s="144"/>
      <c r="E59" s="194"/>
      <c r="F59" s="184"/>
      <c r="H59" s="141"/>
      <c r="I59" s="141"/>
      <c r="J59" s="141"/>
      <c r="K59" s="141"/>
      <c r="L59" s="141"/>
      <c r="M59" s="141"/>
      <c r="N59" s="141"/>
      <c r="O59" s="141"/>
      <c r="P59" s="141"/>
      <c r="Q59" s="141"/>
      <c r="R59" s="141"/>
      <c r="S59" s="141"/>
      <c r="T59" s="141"/>
    </row>
    <row r="60" spans="1:20" s="140" customFormat="1" ht="15" customHeight="1">
      <c r="A60" s="145"/>
      <c r="B60" s="146"/>
      <c r="C60" s="139"/>
      <c r="D60" s="144"/>
      <c r="E60" s="194"/>
      <c r="F60" s="184"/>
      <c r="H60" s="141"/>
      <c r="I60" s="141"/>
      <c r="J60" s="141"/>
      <c r="K60" s="141"/>
      <c r="L60" s="141"/>
      <c r="M60" s="141"/>
      <c r="N60" s="141"/>
      <c r="O60" s="141"/>
      <c r="P60" s="141"/>
      <c r="Q60" s="141"/>
      <c r="R60" s="141"/>
      <c r="S60" s="141"/>
      <c r="T60" s="141"/>
    </row>
    <row r="61" spans="1:20" s="140" customFormat="1" ht="15" customHeight="1">
      <c r="A61" s="145"/>
      <c r="B61" s="146"/>
      <c r="C61" s="139"/>
      <c r="D61" s="144"/>
      <c r="E61" s="194"/>
      <c r="F61" s="184"/>
      <c r="H61" s="141"/>
      <c r="I61" s="141"/>
      <c r="J61" s="141"/>
      <c r="K61" s="141"/>
      <c r="L61" s="141"/>
      <c r="M61" s="141"/>
      <c r="N61" s="141"/>
      <c r="O61" s="141"/>
      <c r="P61" s="141"/>
      <c r="Q61" s="141"/>
      <c r="R61" s="141"/>
      <c r="S61" s="141"/>
      <c r="T61" s="141"/>
    </row>
    <row r="62" spans="1:20" s="140" customFormat="1" ht="15" customHeight="1">
      <c r="A62" s="145"/>
      <c r="B62" s="146"/>
      <c r="C62" s="139"/>
      <c r="D62" s="144"/>
      <c r="E62" s="194"/>
      <c r="F62" s="184"/>
      <c r="H62" s="141"/>
      <c r="I62" s="141"/>
      <c r="J62" s="141"/>
      <c r="K62" s="141"/>
      <c r="L62" s="141"/>
      <c r="M62" s="141"/>
      <c r="N62" s="141"/>
      <c r="O62" s="141"/>
      <c r="P62" s="141"/>
      <c r="Q62" s="141"/>
      <c r="R62" s="141"/>
      <c r="S62" s="141"/>
      <c r="T62" s="141"/>
    </row>
    <row r="63" spans="1:20" s="140" customFormat="1" ht="15" customHeight="1">
      <c r="A63" s="145"/>
      <c r="B63" s="146"/>
      <c r="C63" s="139"/>
      <c r="D63" s="144"/>
      <c r="E63" s="194"/>
      <c r="F63" s="184"/>
      <c r="H63" s="141"/>
      <c r="I63" s="141"/>
      <c r="J63" s="141"/>
      <c r="K63" s="141"/>
      <c r="L63" s="141"/>
      <c r="M63" s="141"/>
      <c r="N63" s="141"/>
      <c r="O63" s="141"/>
      <c r="P63" s="141"/>
      <c r="Q63" s="141"/>
      <c r="R63" s="141"/>
      <c r="S63" s="141"/>
      <c r="T63" s="141"/>
    </row>
    <row r="64" spans="1:20" s="140" customFormat="1" ht="15" customHeight="1">
      <c r="A64" s="145"/>
      <c r="B64" s="146"/>
      <c r="C64" s="139"/>
      <c r="D64" s="144"/>
      <c r="E64" s="194"/>
      <c r="F64" s="184"/>
      <c r="H64" s="141"/>
      <c r="I64" s="141"/>
      <c r="J64" s="141"/>
      <c r="K64" s="141"/>
      <c r="L64" s="141"/>
      <c r="M64" s="141"/>
      <c r="N64" s="141"/>
      <c r="O64" s="141"/>
      <c r="P64" s="141"/>
      <c r="Q64" s="141"/>
      <c r="R64" s="141"/>
      <c r="S64" s="141"/>
      <c r="T64" s="141"/>
    </row>
    <row r="65" spans="1:20" s="140" customFormat="1" ht="15" customHeight="1">
      <c r="A65" s="145"/>
      <c r="B65" s="146"/>
      <c r="C65" s="139"/>
      <c r="D65" s="144"/>
      <c r="E65" s="194"/>
      <c r="F65" s="184"/>
      <c r="H65" s="141"/>
      <c r="I65" s="141"/>
      <c r="J65" s="141"/>
      <c r="K65" s="141"/>
      <c r="L65" s="141"/>
      <c r="M65" s="141"/>
      <c r="N65" s="141"/>
      <c r="O65" s="141"/>
      <c r="P65" s="141"/>
      <c r="Q65" s="141"/>
      <c r="R65" s="141"/>
      <c r="S65" s="141"/>
      <c r="T65" s="141"/>
    </row>
    <row r="66" spans="1:20" s="140" customFormat="1" ht="15" customHeight="1">
      <c r="A66" s="145"/>
      <c r="B66" s="146"/>
      <c r="C66" s="139"/>
      <c r="D66" s="144"/>
      <c r="E66" s="194"/>
      <c r="F66" s="184"/>
      <c r="H66" s="141"/>
      <c r="I66" s="141"/>
      <c r="J66" s="141"/>
      <c r="K66" s="141"/>
      <c r="L66" s="141"/>
      <c r="M66" s="141"/>
      <c r="N66" s="141"/>
      <c r="O66" s="141"/>
      <c r="P66" s="141"/>
      <c r="Q66" s="141"/>
      <c r="R66" s="141"/>
      <c r="S66" s="141"/>
      <c r="T66" s="141"/>
    </row>
    <row r="67" spans="1:20" s="140" customFormat="1" ht="15" customHeight="1">
      <c r="A67" s="145"/>
      <c r="B67" s="146"/>
      <c r="C67" s="139"/>
      <c r="D67" s="144"/>
      <c r="E67" s="194"/>
      <c r="F67" s="184"/>
      <c r="H67" s="141"/>
      <c r="I67" s="141"/>
      <c r="J67" s="141"/>
      <c r="K67" s="141"/>
      <c r="L67" s="141"/>
      <c r="M67" s="141"/>
      <c r="N67" s="141"/>
      <c r="O67" s="141"/>
      <c r="P67" s="141"/>
      <c r="Q67" s="141"/>
      <c r="R67" s="141"/>
      <c r="S67" s="141"/>
      <c r="T67" s="141"/>
    </row>
    <row r="68" spans="1:20" s="140" customFormat="1" ht="15" customHeight="1">
      <c r="A68" s="145"/>
      <c r="B68" s="146"/>
      <c r="C68" s="139"/>
      <c r="D68" s="144"/>
      <c r="E68" s="194"/>
      <c r="F68" s="184"/>
      <c r="H68" s="141"/>
      <c r="I68" s="141"/>
      <c r="J68" s="141"/>
      <c r="K68" s="141"/>
      <c r="L68" s="141"/>
      <c r="M68" s="141"/>
      <c r="N68" s="141"/>
      <c r="O68" s="141"/>
      <c r="P68" s="141"/>
      <c r="Q68" s="141"/>
      <c r="R68" s="141"/>
      <c r="S68" s="141"/>
      <c r="T68" s="141"/>
    </row>
    <row r="69" spans="1:20" s="140" customFormat="1" ht="15" customHeight="1">
      <c r="A69" s="145"/>
      <c r="B69" s="146"/>
      <c r="C69" s="139"/>
      <c r="D69" s="144"/>
      <c r="E69" s="194"/>
      <c r="F69" s="184"/>
      <c r="H69" s="141"/>
      <c r="I69" s="141"/>
      <c r="J69" s="141"/>
      <c r="K69" s="141"/>
      <c r="L69" s="141"/>
      <c r="M69" s="141"/>
      <c r="N69" s="141"/>
      <c r="O69" s="141"/>
      <c r="P69" s="141"/>
      <c r="Q69" s="141"/>
      <c r="R69" s="141"/>
      <c r="S69" s="141"/>
      <c r="T69" s="141"/>
    </row>
    <row r="70" spans="1:20" s="140" customFormat="1" ht="15" customHeight="1">
      <c r="A70" s="145"/>
      <c r="B70" s="146"/>
      <c r="C70" s="139"/>
      <c r="D70" s="144"/>
      <c r="E70" s="194"/>
      <c r="F70" s="184"/>
      <c r="H70" s="141"/>
      <c r="I70" s="141"/>
      <c r="J70" s="141"/>
      <c r="K70" s="141"/>
      <c r="L70" s="141"/>
      <c r="M70" s="141"/>
      <c r="N70" s="141"/>
      <c r="O70" s="141"/>
      <c r="P70" s="141"/>
      <c r="Q70" s="141"/>
      <c r="R70" s="141"/>
      <c r="S70" s="141"/>
      <c r="T70" s="141"/>
    </row>
    <row r="71" spans="1:20" s="140" customFormat="1" ht="15" customHeight="1">
      <c r="A71" s="145"/>
      <c r="B71" s="146"/>
      <c r="C71" s="139"/>
      <c r="D71" s="144"/>
      <c r="E71" s="194"/>
      <c r="F71" s="184"/>
      <c r="H71" s="141"/>
      <c r="I71" s="141"/>
      <c r="J71" s="141"/>
      <c r="K71" s="141"/>
      <c r="L71" s="141"/>
      <c r="M71" s="141"/>
      <c r="N71" s="141"/>
      <c r="O71" s="141"/>
      <c r="P71" s="141"/>
      <c r="Q71" s="141"/>
      <c r="R71" s="141"/>
      <c r="S71" s="141"/>
      <c r="T71" s="141"/>
    </row>
    <row r="72" spans="1:20" s="140" customFormat="1" ht="15" customHeight="1">
      <c r="A72" s="145"/>
      <c r="B72" s="146"/>
      <c r="C72" s="139"/>
      <c r="D72" s="144"/>
      <c r="E72" s="194"/>
      <c r="F72" s="184"/>
      <c r="H72" s="141"/>
      <c r="I72" s="141"/>
      <c r="J72" s="141"/>
      <c r="K72" s="141"/>
      <c r="L72" s="141"/>
      <c r="M72" s="141"/>
      <c r="N72" s="141"/>
      <c r="O72" s="141"/>
      <c r="P72" s="141"/>
      <c r="Q72" s="141"/>
      <c r="R72" s="141"/>
      <c r="S72" s="141"/>
      <c r="T72" s="141"/>
    </row>
    <row r="73" spans="1:20" s="140" customFormat="1" ht="15" customHeight="1">
      <c r="A73" s="145"/>
      <c r="B73" s="146"/>
      <c r="C73" s="139"/>
      <c r="D73" s="144"/>
      <c r="E73" s="194"/>
      <c r="F73" s="184"/>
      <c r="H73" s="141"/>
      <c r="I73" s="141"/>
      <c r="J73" s="141"/>
      <c r="K73" s="141"/>
      <c r="L73" s="141"/>
      <c r="M73" s="141"/>
      <c r="N73" s="141"/>
      <c r="O73" s="141"/>
      <c r="P73" s="141"/>
      <c r="Q73" s="141"/>
      <c r="R73" s="141"/>
      <c r="S73" s="141"/>
      <c r="T73" s="141"/>
    </row>
    <row r="74" spans="1:20" s="140" customFormat="1" ht="15" customHeight="1">
      <c r="A74" s="145"/>
      <c r="B74" s="146"/>
      <c r="C74" s="139"/>
      <c r="D74" s="144"/>
      <c r="E74" s="194"/>
      <c r="F74" s="184"/>
      <c r="H74" s="141"/>
      <c r="I74" s="141"/>
      <c r="J74" s="141"/>
      <c r="K74" s="141"/>
      <c r="L74" s="141"/>
      <c r="M74" s="141"/>
      <c r="N74" s="141"/>
      <c r="O74" s="141"/>
      <c r="P74" s="141"/>
      <c r="Q74" s="141"/>
      <c r="R74" s="141"/>
      <c r="S74" s="141"/>
      <c r="T74" s="141"/>
    </row>
    <row r="75" spans="1:20" s="140" customFormat="1" ht="15" customHeight="1">
      <c r="A75" s="145"/>
      <c r="B75" s="146"/>
      <c r="C75" s="139"/>
      <c r="D75" s="144"/>
      <c r="E75" s="194"/>
      <c r="F75" s="184"/>
      <c r="H75" s="141"/>
      <c r="I75" s="141"/>
      <c r="J75" s="141"/>
      <c r="K75" s="141"/>
      <c r="L75" s="141"/>
      <c r="M75" s="141"/>
      <c r="N75" s="141"/>
      <c r="O75" s="141"/>
      <c r="P75" s="141"/>
      <c r="Q75" s="141"/>
      <c r="R75" s="141"/>
      <c r="S75" s="141"/>
      <c r="T75" s="141"/>
    </row>
    <row r="76" spans="1:20" s="140" customFormat="1" ht="15" customHeight="1">
      <c r="A76" s="145"/>
      <c r="B76" s="146"/>
      <c r="C76" s="139"/>
      <c r="D76" s="144"/>
      <c r="E76" s="194"/>
      <c r="F76" s="184"/>
      <c r="H76" s="141"/>
      <c r="I76" s="141"/>
      <c r="J76" s="141"/>
      <c r="K76" s="141"/>
      <c r="L76" s="141"/>
      <c r="M76" s="141"/>
      <c r="N76" s="141"/>
      <c r="O76" s="141"/>
      <c r="P76" s="141"/>
      <c r="Q76" s="141"/>
      <c r="R76" s="141"/>
      <c r="S76" s="141"/>
      <c r="T76" s="141"/>
    </row>
    <row r="77" spans="1:20" s="140" customFormat="1" ht="15" customHeight="1">
      <c r="A77" s="145"/>
      <c r="B77" s="146"/>
      <c r="C77" s="139"/>
      <c r="D77" s="144"/>
      <c r="E77" s="194"/>
      <c r="F77" s="184"/>
      <c r="H77" s="141"/>
      <c r="I77" s="141"/>
      <c r="J77" s="141"/>
      <c r="K77" s="141"/>
      <c r="L77" s="141"/>
      <c r="M77" s="141"/>
      <c r="N77" s="141"/>
      <c r="O77" s="141"/>
      <c r="P77" s="141"/>
      <c r="Q77" s="141"/>
      <c r="R77" s="141"/>
      <c r="S77" s="141"/>
      <c r="T77" s="141"/>
    </row>
    <row r="78" spans="1:20" s="140" customFormat="1" ht="15" customHeight="1">
      <c r="A78" s="145"/>
      <c r="B78" s="146"/>
      <c r="C78" s="139"/>
      <c r="D78" s="144"/>
      <c r="E78" s="194"/>
      <c r="F78" s="184"/>
      <c r="H78" s="141"/>
      <c r="I78" s="141"/>
      <c r="J78" s="141"/>
      <c r="K78" s="141"/>
      <c r="L78" s="141"/>
      <c r="M78" s="141"/>
      <c r="N78" s="141"/>
      <c r="O78" s="141"/>
      <c r="P78" s="141"/>
      <c r="Q78" s="141"/>
      <c r="R78" s="141"/>
      <c r="S78" s="141"/>
      <c r="T78" s="141"/>
    </row>
    <row r="79" spans="1:20" s="140" customFormat="1" ht="15" customHeight="1">
      <c r="A79" s="145"/>
      <c r="B79" s="146"/>
      <c r="C79" s="139"/>
      <c r="D79" s="144"/>
      <c r="E79" s="194"/>
      <c r="F79" s="184"/>
      <c r="H79" s="141"/>
      <c r="I79" s="141"/>
      <c r="J79" s="141"/>
      <c r="K79" s="141"/>
      <c r="L79" s="141"/>
      <c r="M79" s="141"/>
      <c r="N79" s="141"/>
      <c r="O79" s="141"/>
      <c r="P79" s="141"/>
      <c r="Q79" s="141"/>
      <c r="R79" s="141"/>
      <c r="S79" s="141"/>
      <c r="T79" s="141"/>
    </row>
    <row r="80" spans="1:20" s="140" customFormat="1" ht="15" customHeight="1">
      <c r="A80" s="145"/>
      <c r="B80" s="146"/>
      <c r="C80" s="139"/>
      <c r="D80" s="144"/>
      <c r="E80" s="194"/>
      <c r="F80" s="184"/>
      <c r="H80" s="141"/>
      <c r="I80" s="141"/>
      <c r="J80" s="141"/>
      <c r="K80" s="141"/>
      <c r="L80" s="141"/>
      <c r="M80" s="141"/>
      <c r="N80" s="141"/>
      <c r="O80" s="141"/>
      <c r="P80" s="141"/>
      <c r="Q80" s="141"/>
      <c r="R80" s="141"/>
      <c r="S80" s="141"/>
      <c r="T80" s="141"/>
    </row>
    <row r="81" spans="1:20" s="140" customFormat="1" ht="15" customHeight="1">
      <c r="A81" s="145"/>
      <c r="B81" s="146"/>
      <c r="C81" s="139"/>
      <c r="D81" s="144"/>
      <c r="E81" s="194"/>
      <c r="F81" s="184"/>
      <c r="H81" s="141"/>
      <c r="I81" s="141"/>
      <c r="J81" s="141"/>
      <c r="K81" s="141"/>
      <c r="L81" s="141"/>
      <c r="M81" s="141"/>
      <c r="N81" s="141"/>
      <c r="O81" s="141"/>
      <c r="P81" s="141"/>
      <c r="Q81" s="141"/>
      <c r="R81" s="141"/>
      <c r="S81" s="141"/>
      <c r="T81" s="141"/>
    </row>
    <row r="82" spans="1:20" s="140" customFormat="1" ht="15" customHeight="1">
      <c r="A82" s="145"/>
      <c r="B82" s="146"/>
      <c r="C82" s="139"/>
      <c r="D82" s="144"/>
      <c r="E82" s="194"/>
      <c r="F82" s="184"/>
      <c r="H82" s="141"/>
      <c r="I82" s="141"/>
      <c r="J82" s="141"/>
      <c r="K82" s="141"/>
      <c r="L82" s="141"/>
      <c r="M82" s="141"/>
      <c r="N82" s="141"/>
      <c r="O82" s="141"/>
      <c r="P82" s="141"/>
      <c r="Q82" s="141"/>
      <c r="R82" s="141"/>
      <c r="S82" s="141"/>
      <c r="T82" s="141"/>
    </row>
    <row r="83" spans="1:20" s="140" customFormat="1" ht="15" customHeight="1">
      <c r="A83" s="145"/>
      <c r="B83" s="146"/>
      <c r="C83" s="139"/>
      <c r="D83" s="144"/>
      <c r="E83" s="194"/>
      <c r="F83" s="184"/>
      <c r="H83" s="141"/>
      <c r="I83" s="141"/>
      <c r="J83" s="141"/>
      <c r="K83" s="141"/>
      <c r="L83" s="141"/>
      <c r="M83" s="141"/>
      <c r="N83" s="141"/>
      <c r="O83" s="141"/>
      <c r="P83" s="141"/>
      <c r="Q83" s="141"/>
      <c r="R83" s="141"/>
      <c r="S83" s="141"/>
      <c r="T83" s="141"/>
    </row>
    <row r="84" spans="1:20" s="140" customFormat="1" ht="15" customHeight="1">
      <c r="A84" s="145"/>
      <c r="B84" s="146"/>
      <c r="C84" s="139"/>
      <c r="D84" s="144"/>
      <c r="E84" s="194"/>
      <c r="F84" s="184"/>
      <c r="H84" s="141"/>
      <c r="I84" s="141"/>
      <c r="J84" s="141"/>
      <c r="K84" s="141"/>
      <c r="L84" s="141"/>
      <c r="M84" s="141"/>
      <c r="N84" s="141"/>
      <c r="O84" s="141"/>
      <c r="P84" s="141"/>
      <c r="Q84" s="141"/>
      <c r="R84" s="141"/>
      <c r="S84" s="141"/>
      <c r="T84" s="141"/>
    </row>
    <row r="85" spans="1:20" s="140" customFormat="1" ht="15" customHeight="1">
      <c r="A85" s="145"/>
      <c r="B85" s="146"/>
      <c r="C85" s="139"/>
      <c r="D85" s="144"/>
      <c r="E85" s="194"/>
      <c r="F85" s="184"/>
      <c r="H85" s="141"/>
      <c r="I85" s="141"/>
      <c r="J85" s="141"/>
      <c r="K85" s="141"/>
      <c r="L85" s="141"/>
      <c r="M85" s="141"/>
      <c r="N85" s="141"/>
      <c r="O85" s="141"/>
      <c r="P85" s="141"/>
      <c r="Q85" s="141"/>
      <c r="R85" s="141"/>
      <c r="S85" s="141"/>
      <c r="T85" s="141"/>
    </row>
    <row r="86" spans="1:20" s="140" customFormat="1" ht="15" customHeight="1">
      <c r="A86" s="145"/>
      <c r="B86" s="146"/>
      <c r="C86" s="139"/>
      <c r="D86" s="144"/>
      <c r="E86" s="194"/>
      <c r="F86" s="184"/>
      <c r="H86" s="141"/>
      <c r="I86" s="141"/>
      <c r="J86" s="141"/>
      <c r="K86" s="141"/>
      <c r="L86" s="141"/>
      <c r="M86" s="141"/>
      <c r="N86" s="141"/>
      <c r="O86" s="141"/>
      <c r="P86" s="141"/>
      <c r="Q86" s="141"/>
      <c r="R86" s="141"/>
      <c r="S86" s="141"/>
      <c r="T86" s="141"/>
    </row>
    <row r="87" spans="1:20" s="140" customFormat="1" ht="15" customHeight="1">
      <c r="A87" s="145"/>
      <c r="B87" s="146"/>
      <c r="C87" s="139"/>
      <c r="D87" s="144"/>
      <c r="E87" s="194"/>
      <c r="F87" s="184"/>
      <c r="H87" s="141"/>
      <c r="I87" s="141"/>
      <c r="J87" s="141"/>
      <c r="K87" s="141"/>
      <c r="L87" s="141"/>
      <c r="M87" s="141"/>
      <c r="N87" s="141"/>
      <c r="O87" s="141"/>
      <c r="P87" s="141"/>
      <c r="Q87" s="141"/>
      <c r="R87" s="141"/>
      <c r="S87" s="141"/>
      <c r="T87" s="141"/>
    </row>
    <row r="88" spans="1:20" s="140" customFormat="1" ht="15" customHeight="1">
      <c r="A88" s="145"/>
      <c r="B88" s="146"/>
      <c r="C88" s="139"/>
      <c r="D88" s="144"/>
      <c r="E88" s="194"/>
      <c r="F88" s="184"/>
      <c r="H88" s="141"/>
      <c r="I88" s="141"/>
      <c r="J88" s="141"/>
      <c r="K88" s="141"/>
      <c r="L88" s="141"/>
      <c r="M88" s="141"/>
      <c r="N88" s="141"/>
      <c r="O88" s="141"/>
      <c r="P88" s="141"/>
      <c r="Q88" s="141"/>
      <c r="R88" s="141"/>
      <c r="S88" s="141"/>
      <c r="T88" s="141"/>
    </row>
    <row r="89" spans="1:20" s="140" customFormat="1" ht="15" customHeight="1">
      <c r="A89" s="145"/>
      <c r="B89" s="146"/>
      <c r="C89" s="139"/>
      <c r="D89" s="144"/>
      <c r="E89" s="194"/>
      <c r="F89" s="184"/>
      <c r="H89" s="141"/>
      <c r="I89" s="141"/>
      <c r="J89" s="141"/>
      <c r="K89" s="141"/>
      <c r="L89" s="141"/>
      <c r="M89" s="141"/>
      <c r="N89" s="141"/>
      <c r="O89" s="141"/>
      <c r="P89" s="141"/>
      <c r="Q89" s="141"/>
      <c r="R89" s="141"/>
      <c r="S89" s="141"/>
      <c r="T89" s="141"/>
    </row>
    <row r="90" spans="1:20" s="140" customFormat="1" ht="15" customHeight="1">
      <c r="A90" s="145"/>
      <c r="B90" s="146"/>
      <c r="C90" s="139"/>
      <c r="D90" s="144"/>
      <c r="E90" s="194"/>
      <c r="F90" s="184"/>
      <c r="H90" s="141"/>
      <c r="I90" s="141"/>
      <c r="J90" s="141"/>
      <c r="K90" s="141"/>
      <c r="L90" s="141"/>
      <c r="M90" s="141"/>
      <c r="N90" s="141"/>
      <c r="O90" s="141"/>
      <c r="P90" s="141"/>
      <c r="Q90" s="141"/>
      <c r="R90" s="141"/>
      <c r="S90" s="141"/>
      <c r="T90" s="141"/>
    </row>
    <row r="91" spans="1:20" s="140" customFormat="1" ht="15" customHeight="1">
      <c r="A91" s="145"/>
      <c r="B91" s="146"/>
      <c r="C91" s="139"/>
      <c r="D91" s="144"/>
      <c r="E91" s="194"/>
      <c r="F91" s="184"/>
      <c r="H91" s="141"/>
      <c r="I91" s="141"/>
      <c r="J91" s="141"/>
      <c r="K91" s="141"/>
      <c r="L91" s="141"/>
      <c r="M91" s="141"/>
      <c r="N91" s="141"/>
      <c r="O91" s="141"/>
      <c r="P91" s="141"/>
      <c r="Q91" s="141"/>
      <c r="R91" s="141"/>
      <c r="S91" s="141"/>
      <c r="T91" s="141"/>
    </row>
    <row r="92" spans="1:20" s="140" customFormat="1" ht="15" customHeight="1">
      <c r="A92" s="145"/>
      <c r="B92" s="146"/>
      <c r="C92" s="139"/>
      <c r="D92" s="144"/>
      <c r="E92" s="194"/>
      <c r="F92" s="184"/>
      <c r="H92" s="141"/>
      <c r="I92" s="141"/>
      <c r="J92" s="141"/>
      <c r="K92" s="141"/>
      <c r="L92" s="141"/>
      <c r="M92" s="141"/>
      <c r="N92" s="141"/>
      <c r="O92" s="141"/>
      <c r="P92" s="141"/>
      <c r="Q92" s="141"/>
      <c r="R92" s="141"/>
      <c r="S92" s="141"/>
      <c r="T92" s="141"/>
    </row>
    <row r="93" spans="1:20" s="140" customFormat="1" ht="15" customHeight="1">
      <c r="A93" s="145"/>
      <c r="B93" s="146"/>
      <c r="C93" s="139"/>
      <c r="D93" s="144"/>
      <c r="E93" s="194"/>
      <c r="F93" s="184"/>
      <c r="H93" s="141"/>
      <c r="I93" s="141"/>
      <c r="J93" s="141"/>
      <c r="K93" s="141"/>
      <c r="L93" s="141"/>
      <c r="M93" s="141"/>
      <c r="N93" s="141"/>
      <c r="O93" s="141"/>
      <c r="P93" s="141"/>
      <c r="Q93" s="141"/>
      <c r="R93" s="141"/>
      <c r="S93" s="141"/>
      <c r="T93" s="141"/>
    </row>
    <row r="94" spans="1:20" s="140" customFormat="1" ht="15" customHeight="1">
      <c r="A94" s="145"/>
      <c r="B94" s="146"/>
      <c r="C94" s="139"/>
      <c r="D94" s="144"/>
      <c r="E94" s="194"/>
      <c r="F94" s="184"/>
      <c r="H94" s="141"/>
      <c r="I94" s="141"/>
      <c r="J94" s="141"/>
      <c r="K94" s="141"/>
      <c r="L94" s="141"/>
      <c r="M94" s="141"/>
      <c r="N94" s="141"/>
      <c r="O94" s="141"/>
      <c r="P94" s="141"/>
      <c r="Q94" s="141"/>
      <c r="R94" s="141"/>
      <c r="S94" s="141"/>
      <c r="T94" s="141"/>
    </row>
    <row r="95" spans="1:20" s="140" customFormat="1" ht="15" customHeight="1">
      <c r="A95" s="145"/>
      <c r="B95" s="146"/>
      <c r="C95" s="139"/>
      <c r="D95" s="144"/>
      <c r="E95" s="194"/>
      <c r="F95" s="184"/>
      <c r="H95" s="141"/>
      <c r="I95" s="141"/>
      <c r="J95" s="141"/>
      <c r="K95" s="141"/>
      <c r="L95" s="141"/>
      <c r="M95" s="141"/>
      <c r="N95" s="141"/>
      <c r="O95" s="141"/>
      <c r="P95" s="141"/>
      <c r="Q95" s="141"/>
      <c r="R95" s="141"/>
      <c r="S95" s="141"/>
      <c r="T95" s="141"/>
    </row>
    <row r="96" spans="1:20" s="140" customFormat="1" ht="15" customHeight="1">
      <c r="A96" s="145"/>
      <c r="B96" s="146"/>
      <c r="C96" s="139"/>
      <c r="D96" s="144"/>
      <c r="E96" s="194"/>
      <c r="F96" s="184"/>
      <c r="H96" s="141"/>
      <c r="I96" s="141"/>
      <c r="J96" s="141"/>
      <c r="K96" s="141"/>
      <c r="L96" s="141"/>
      <c r="M96" s="141"/>
      <c r="N96" s="141"/>
      <c r="O96" s="141"/>
      <c r="P96" s="141"/>
      <c r="Q96" s="141"/>
      <c r="R96" s="141"/>
      <c r="S96" s="141"/>
      <c r="T96" s="141"/>
    </row>
    <row r="97" spans="1:20" s="140" customFormat="1" ht="15" customHeight="1">
      <c r="A97" s="145"/>
      <c r="B97" s="146"/>
      <c r="C97" s="139"/>
      <c r="D97" s="144"/>
      <c r="E97" s="194"/>
      <c r="F97" s="184"/>
      <c r="H97" s="141"/>
      <c r="I97" s="141"/>
      <c r="J97" s="141"/>
      <c r="K97" s="141"/>
      <c r="L97" s="141"/>
      <c r="M97" s="141"/>
      <c r="N97" s="141"/>
      <c r="O97" s="141"/>
      <c r="P97" s="141"/>
      <c r="Q97" s="141"/>
      <c r="R97" s="141"/>
      <c r="S97" s="141"/>
      <c r="T97" s="141"/>
    </row>
    <row r="98" spans="1:20" s="140" customFormat="1" ht="15" customHeight="1">
      <c r="A98" s="145"/>
      <c r="B98" s="146"/>
      <c r="C98" s="139"/>
      <c r="D98" s="144"/>
      <c r="E98" s="194"/>
      <c r="F98" s="184"/>
      <c r="H98" s="141"/>
      <c r="I98" s="141"/>
      <c r="J98" s="141"/>
      <c r="K98" s="141"/>
      <c r="L98" s="141"/>
      <c r="M98" s="141"/>
      <c r="N98" s="141"/>
      <c r="O98" s="141"/>
      <c r="P98" s="141"/>
      <c r="Q98" s="141"/>
      <c r="R98" s="141"/>
      <c r="S98" s="141"/>
      <c r="T98" s="141"/>
    </row>
    <row r="99" spans="1:20" s="140" customFormat="1" ht="15" customHeight="1">
      <c r="A99" s="145"/>
      <c r="B99" s="146"/>
      <c r="C99" s="139"/>
      <c r="D99" s="144"/>
      <c r="E99" s="194"/>
      <c r="F99" s="184"/>
      <c r="H99" s="141"/>
      <c r="I99" s="141"/>
      <c r="J99" s="141"/>
      <c r="K99" s="141"/>
      <c r="L99" s="141"/>
      <c r="M99" s="141"/>
      <c r="N99" s="141"/>
      <c r="O99" s="141"/>
      <c r="P99" s="141"/>
      <c r="Q99" s="141"/>
      <c r="R99" s="141"/>
      <c r="S99" s="141"/>
      <c r="T99" s="141"/>
    </row>
    <row r="100" spans="1:20" s="140" customFormat="1" ht="15" customHeight="1">
      <c r="A100" s="145"/>
      <c r="B100" s="146"/>
      <c r="C100" s="139"/>
      <c r="D100" s="144"/>
      <c r="E100" s="194"/>
      <c r="F100" s="184"/>
      <c r="H100" s="141"/>
      <c r="I100" s="141"/>
      <c r="J100" s="141"/>
      <c r="K100" s="141"/>
      <c r="L100" s="141"/>
      <c r="M100" s="141"/>
      <c r="N100" s="141"/>
      <c r="O100" s="141"/>
      <c r="P100" s="141"/>
      <c r="Q100" s="141"/>
      <c r="R100" s="141"/>
      <c r="S100" s="141"/>
      <c r="T100" s="141"/>
    </row>
    <row r="101" spans="1:20" s="140" customFormat="1" ht="15" customHeight="1">
      <c r="A101" s="145"/>
      <c r="B101" s="146"/>
      <c r="C101" s="139"/>
      <c r="D101" s="144"/>
      <c r="E101" s="194"/>
      <c r="F101" s="184"/>
      <c r="H101" s="141"/>
      <c r="I101" s="141"/>
      <c r="J101" s="141"/>
      <c r="K101" s="141"/>
      <c r="L101" s="141"/>
      <c r="M101" s="141"/>
      <c r="N101" s="141"/>
      <c r="O101" s="141"/>
      <c r="P101" s="141"/>
      <c r="Q101" s="141"/>
      <c r="R101" s="141"/>
      <c r="S101" s="141"/>
      <c r="T101" s="141"/>
    </row>
    <row r="102" spans="1:20" s="140" customFormat="1" ht="15" customHeight="1">
      <c r="A102" s="145"/>
      <c r="B102" s="146"/>
      <c r="C102" s="139"/>
      <c r="D102" s="144"/>
      <c r="E102" s="194"/>
      <c r="F102" s="184"/>
      <c r="H102" s="141"/>
      <c r="I102" s="141"/>
      <c r="J102" s="141"/>
      <c r="K102" s="141"/>
      <c r="L102" s="141"/>
      <c r="M102" s="141"/>
      <c r="N102" s="141"/>
      <c r="O102" s="141"/>
      <c r="P102" s="141"/>
      <c r="Q102" s="141"/>
      <c r="R102" s="141"/>
      <c r="S102" s="141"/>
      <c r="T102" s="141"/>
    </row>
    <row r="103" spans="1:20" s="140" customFormat="1" ht="15" customHeight="1">
      <c r="A103" s="145"/>
      <c r="B103" s="146"/>
      <c r="C103" s="139"/>
      <c r="D103" s="144"/>
      <c r="E103" s="194"/>
      <c r="F103" s="184"/>
      <c r="H103" s="141"/>
      <c r="I103" s="141"/>
      <c r="J103" s="141"/>
      <c r="K103" s="141"/>
      <c r="L103" s="141"/>
      <c r="M103" s="141"/>
      <c r="N103" s="141"/>
      <c r="O103" s="141"/>
      <c r="P103" s="141"/>
      <c r="Q103" s="141"/>
      <c r="R103" s="141"/>
      <c r="S103" s="141"/>
      <c r="T103" s="141"/>
    </row>
    <row r="104" spans="1:20" s="140" customFormat="1" ht="15" customHeight="1">
      <c r="A104" s="145"/>
      <c r="B104" s="146"/>
      <c r="C104" s="139"/>
      <c r="D104" s="144"/>
      <c r="E104" s="194"/>
      <c r="F104" s="184"/>
      <c r="H104" s="141"/>
      <c r="I104" s="141"/>
      <c r="J104" s="141"/>
      <c r="K104" s="141"/>
      <c r="L104" s="141"/>
      <c r="M104" s="141"/>
      <c r="N104" s="141"/>
      <c r="O104" s="141"/>
      <c r="P104" s="141"/>
      <c r="Q104" s="141"/>
      <c r="R104" s="141"/>
      <c r="S104" s="141"/>
      <c r="T104" s="141"/>
    </row>
    <row r="105" spans="1:20" s="140" customFormat="1" ht="15" customHeight="1">
      <c r="A105" s="145"/>
      <c r="B105" s="146"/>
      <c r="C105" s="139"/>
      <c r="D105" s="144"/>
      <c r="E105" s="194"/>
      <c r="F105" s="184"/>
      <c r="H105" s="141"/>
      <c r="I105" s="141"/>
      <c r="J105" s="141"/>
      <c r="K105" s="141"/>
      <c r="L105" s="141"/>
      <c r="M105" s="141"/>
      <c r="N105" s="141"/>
      <c r="O105" s="141"/>
      <c r="P105" s="141"/>
      <c r="Q105" s="141"/>
      <c r="R105" s="141"/>
      <c r="S105" s="141"/>
      <c r="T105" s="141"/>
    </row>
    <row r="106" spans="1:20" s="140" customFormat="1" ht="15" customHeight="1">
      <c r="A106" s="145"/>
      <c r="B106" s="146"/>
      <c r="C106" s="139"/>
      <c r="D106" s="144"/>
      <c r="E106" s="194"/>
      <c r="F106" s="184"/>
      <c r="H106" s="141"/>
      <c r="I106" s="141"/>
      <c r="J106" s="141"/>
      <c r="K106" s="141"/>
      <c r="L106" s="141"/>
      <c r="M106" s="141"/>
      <c r="N106" s="141"/>
      <c r="O106" s="141"/>
      <c r="P106" s="141"/>
      <c r="Q106" s="141"/>
      <c r="R106" s="141"/>
      <c r="S106" s="141"/>
      <c r="T106" s="141"/>
    </row>
    <row r="107" spans="1:20" s="140" customFormat="1" ht="15" customHeight="1">
      <c r="A107" s="145"/>
      <c r="B107" s="146"/>
      <c r="C107" s="139"/>
      <c r="D107" s="144"/>
      <c r="E107" s="194"/>
      <c r="F107" s="184"/>
      <c r="H107" s="141"/>
      <c r="I107" s="141"/>
      <c r="J107" s="141"/>
      <c r="K107" s="141"/>
      <c r="L107" s="141"/>
      <c r="M107" s="141"/>
      <c r="N107" s="141"/>
      <c r="O107" s="141"/>
      <c r="P107" s="141"/>
      <c r="Q107" s="141"/>
      <c r="R107" s="141"/>
      <c r="S107" s="141"/>
      <c r="T107" s="141"/>
    </row>
    <row r="108" spans="1:20" s="140" customFormat="1" ht="15" customHeight="1">
      <c r="A108" s="145"/>
      <c r="B108" s="146"/>
      <c r="C108" s="139"/>
      <c r="D108" s="144"/>
      <c r="E108" s="194"/>
      <c r="F108" s="184"/>
      <c r="H108" s="141"/>
      <c r="I108" s="141"/>
      <c r="J108" s="141"/>
      <c r="K108" s="141"/>
      <c r="L108" s="141"/>
      <c r="M108" s="141"/>
      <c r="N108" s="141"/>
      <c r="O108" s="141"/>
      <c r="P108" s="141"/>
      <c r="Q108" s="141"/>
      <c r="R108" s="141"/>
      <c r="S108" s="141"/>
      <c r="T108" s="141"/>
    </row>
    <row r="109" spans="1:20" s="140" customFormat="1" ht="15" customHeight="1">
      <c r="A109" s="145"/>
      <c r="B109" s="146"/>
      <c r="C109" s="139"/>
      <c r="D109" s="144"/>
      <c r="E109" s="194"/>
      <c r="F109" s="184"/>
      <c r="H109" s="141"/>
      <c r="I109" s="141"/>
      <c r="J109" s="141"/>
      <c r="K109" s="141"/>
      <c r="L109" s="141"/>
      <c r="M109" s="141"/>
      <c r="N109" s="141"/>
      <c r="O109" s="141"/>
      <c r="P109" s="141"/>
      <c r="Q109" s="141"/>
      <c r="R109" s="141"/>
      <c r="S109" s="141"/>
      <c r="T109" s="141"/>
    </row>
    <row r="110" spans="1:20" s="140" customFormat="1" ht="15" customHeight="1">
      <c r="A110" s="145"/>
      <c r="B110" s="146"/>
      <c r="C110" s="139"/>
      <c r="D110" s="144"/>
      <c r="E110" s="194"/>
      <c r="F110" s="184"/>
      <c r="H110" s="141"/>
      <c r="I110" s="141"/>
      <c r="J110" s="141"/>
      <c r="K110" s="141"/>
      <c r="L110" s="141"/>
      <c r="M110" s="141"/>
      <c r="N110" s="141"/>
      <c r="O110" s="141"/>
      <c r="P110" s="141"/>
      <c r="Q110" s="141"/>
      <c r="R110" s="141"/>
      <c r="S110" s="141"/>
      <c r="T110" s="141"/>
    </row>
    <row r="111" spans="1:20" s="140" customFormat="1" ht="15" customHeight="1">
      <c r="A111" s="145"/>
      <c r="B111" s="146"/>
      <c r="C111" s="139"/>
      <c r="D111" s="144"/>
      <c r="E111" s="194"/>
      <c r="F111" s="184"/>
      <c r="H111" s="141"/>
      <c r="I111" s="141"/>
      <c r="J111" s="141"/>
      <c r="K111" s="141"/>
      <c r="L111" s="141"/>
      <c r="M111" s="141"/>
      <c r="N111" s="141"/>
      <c r="O111" s="141"/>
      <c r="P111" s="141"/>
      <c r="Q111" s="141"/>
      <c r="R111" s="141"/>
      <c r="S111" s="141"/>
      <c r="T111" s="141"/>
    </row>
    <row r="112" spans="1:20" s="140" customFormat="1" ht="15" customHeight="1">
      <c r="A112" s="145"/>
      <c r="B112" s="146"/>
      <c r="C112" s="139"/>
      <c r="D112" s="144"/>
      <c r="E112" s="194"/>
      <c r="F112" s="184"/>
      <c r="H112" s="141"/>
      <c r="I112" s="141"/>
      <c r="J112" s="141"/>
      <c r="K112" s="141"/>
      <c r="L112" s="141"/>
      <c r="M112" s="141"/>
      <c r="N112" s="141"/>
      <c r="O112" s="141"/>
      <c r="P112" s="141"/>
      <c r="Q112" s="141"/>
      <c r="R112" s="141"/>
      <c r="S112" s="141"/>
      <c r="T112" s="141"/>
    </row>
    <row r="113" spans="1:20" s="140" customFormat="1" ht="15" customHeight="1">
      <c r="A113" s="145"/>
      <c r="B113" s="146"/>
      <c r="C113" s="139"/>
      <c r="D113" s="144"/>
      <c r="E113" s="194"/>
      <c r="F113" s="184"/>
      <c r="H113" s="141"/>
      <c r="I113" s="141"/>
      <c r="J113" s="141"/>
      <c r="K113" s="141"/>
      <c r="L113" s="141"/>
      <c r="M113" s="141"/>
      <c r="N113" s="141"/>
      <c r="O113" s="141"/>
      <c r="P113" s="141"/>
      <c r="Q113" s="141"/>
      <c r="R113" s="141"/>
      <c r="S113" s="141"/>
      <c r="T113" s="141"/>
    </row>
    <row r="114" spans="1:20" s="140" customFormat="1" ht="15" customHeight="1">
      <c r="A114" s="145"/>
      <c r="B114" s="146"/>
      <c r="C114" s="139"/>
      <c r="D114" s="144"/>
      <c r="E114" s="194"/>
      <c r="F114" s="184"/>
      <c r="H114" s="141"/>
      <c r="I114" s="141"/>
      <c r="J114" s="141"/>
      <c r="K114" s="141"/>
      <c r="L114" s="141"/>
      <c r="M114" s="141"/>
      <c r="N114" s="141"/>
      <c r="O114" s="141"/>
      <c r="P114" s="141"/>
      <c r="Q114" s="141"/>
      <c r="R114" s="141"/>
      <c r="S114" s="141"/>
      <c r="T114" s="141"/>
    </row>
    <row r="115" spans="1:20" s="140" customFormat="1" ht="15" customHeight="1">
      <c r="A115" s="145"/>
      <c r="B115" s="146"/>
      <c r="C115" s="139"/>
      <c r="D115" s="144"/>
      <c r="E115" s="194"/>
      <c r="F115" s="184"/>
      <c r="H115" s="141"/>
      <c r="I115" s="141"/>
      <c r="J115" s="141"/>
      <c r="K115" s="141"/>
      <c r="L115" s="141"/>
      <c r="M115" s="141"/>
      <c r="N115" s="141"/>
      <c r="O115" s="141"/>
      <c r="P115" s="141"/>
      <c r="Q115" s="141"/>
      <c r="R115" s="141"/>
      <c r="S115" s="141"/>
      <c r="T115" s="141"/>
    </row>
    <row r="116" spans="1:20" s="140" customFormat="1" ht="15" customHeight="1">
      <c r="A116" s="145"/>
      <c r="B116" s="146"/>
      <c r="C116" s="139"/>
      <c r="D116" s="144"/>
      <c r="E116" s="194"/>
      <c r="F116" s="184"/>
      <c r="H116" s="141"/>
      <c r="I116" s="141"/>
      <c r="J116" s="141"/>
      <c r="K116" s="141"/>
      <c r="L116" s="141"/>
      <c r="M116" s="141"/>
      <c r="N116" s="141"/>
      <c r="O116" s="141"/>
      <c r="P116" s="141"/>
      <c r="Q116" s="141"/>
      <c r="R116" s="141"/>
      <c r="S116" s="141"/>
      <c r="T116" s="141"/>
    </row>
    <row r="117" spans="1:20" s="140" customFormat="1" ht="15" customHeight="1">
      <c r="A117" s="145"/>
      <c r="B117" s="146"/>
      <c r="C117" s="139"/>
      <c r="D117" s="144"/>
      <c r="E117" s="194"/>
      <c r="F117" s="184"/>
      <c r="H117" s="141"/>
      <c r="I117" s="141"/>
      <c r="J117" s="141"/>
      <c r="K117" s="141"/>
      <c r="L117" s="141"/>
      <c r="M117" s="141"/>
      <c r="N117" s="141"/>
      <c r="O117" s="141"/>
      <c r="P117" s="141"/>
      <c r="Q117" s="141"/>
      <c r="R117" s="141"/>
      <c r="S117" s="141"/>
      <c r="T117" s="141"/>
    </row>
    <row r="118" spans="1:20" s="140" customFormat="1" ht="15" customHeight="1">
      <c r="A118" s="145"/>
      <c r="B118" s="146"/>
      <c r="C118" s="139"/>
      <c r="D118" s="144"/>
      <c r="E118" s="194"/>
      <c r="F118" s="184"/>
      <c r="H118" s="141"/>
      <c r="I118" s="141"/>
      <c r="J118" s="141"/>
      <c r="K118" s="141"/>
      <c r="L118" s="141"/>
      <c r="M118" s="141"/>
      <c r="N118" s="141"/>
      <c r="O118" s="141"/>
      <c r="P118" s="141"/>
      <c r="Q118" s="141"/>
      <c r="R118" s="141"/>
      <c r="S118" s="141"/>
      <c r="T118" s="141"/>
    </row>
    <row r="119" spans="1:20" s="140" customFormat="1" ht="15" customHeight="1">
      <c r="A119" s="145"/>
      <c r="B119" s="146"/>
      <c r="C119" s="139"/>
      <c r="D119" s="144"/>
      <c r="E119" s="194"/>
      <c r="F119" s="184"/>
      <c r="H119" s="141"/>
      <c r="I119" s="141"/>
      <c r="J119" s="141"/>
      <c r="K119" s="141"/>
      <c r="L119" s="141"/>
      <c r="M119" s="141"/>
      <c r="N119" s="141"/>
      <c r="O119" s="141"/>
      <c r="P119" s="141"/>
      <c r="Q119" s="141"/>
      <c r="R119" s="141"/>
      <c r="S119" s="141"/>
      <c r="T119" s="141"/>
    </row>
    <row r="120" spans="1:20" s="140" customFormat="1" ht="15" customHeight="1">
      <c r="A120" s="145"/>
      <c r="B120" s="146"/>
      <c r="C120" s="139"/>
      <c r="D120" s="144"/>
      <c r="E120" s="194"/>
      <c r="F120" s="184"/>
      <c r="H120" s="141"/>
      <c r="I120" s="141"/>
      <c r="J120" s="141"/>
      <c r="K120" s="141"/>
      <c r="L120" s="141"/>
      <c r="M120" s="141"/>
      <c r="N120" s="141"/>
      <c r="O120" s="141"/>
      <c r="P120" s="141"/>
      <c r="Q120" s="141"/>
      <c r="R120" s="141"/>
      <c r="S120" s="141"/>
      <c r="T120" s="141"/>
    </row>
    <row r="121" spans="1:20" s="140" customFormat="1" ht="15" customHeight="1">
      <c r="A121" s="145"/>
      <c r="B121" s="146"/>
      <c r="C121" s="139"/>
      <c r="D121" s="144"/>
      <c r="E121" s="194"/>
      <c r="F121" s="184"/>
      <c r="H121" s="141"/>
      <c r="I121" s="141"/>
      <c r="J121" s="141"/>
      <c r="K121" s="141"/>
      <c r="L121" s="141"/>
      <c r="M121" s="141"/>
      <c r="N121" s="141"/>
      <c r="O121" s="141"/>
      <c r="P121" s="141"/>
      <c r="Q121" s="141"/>
      <c r="R121" s="141"/>
      <c r="S121" s="141"/>
      <c r="T121" s="141"/>
    </row>
    <row r="122" spans="1:20" s="140" customFormat="1" ht="15" customHeight="1">
      <c r="A122" s="145"/>
      <c r="B122" s="146"/>
      <c r="C122" s="139"/>
      <c r="D122" s="144"/>
      <c r="E122" s="194"/>
      <c r="F122" s="184"/>
      <c r="H122" s="141"/>
      <c r="I122" s="141"/>
      <c r="J122" s="141"/>
      <c r="K122" s="141"/>
      <c r="L122" s="141"/>
      <c r="M122" s="141"/>
      <c r="N122" s="141"/>
      <c r="O122" s="141"/>
      <c r="P122" s="141"/>
      <c r="Q122" s="141"/>
      <c r="R122" s="141"/>
      <c r="S122" s="141"/>
      <c r="T122" s="141"/>
    </row>
    <row r="123" spans="1:20" s="140" customFormat="1" ht="15" customHeight="1">
      <c r="A123" s="145"/>
      <c r="B123" s="146"/>
      <c r="C123" s="139"/>
      <c r="D123" s="144"/>
      <c r="E123" s="194"/>
      <c r="F123" s="184"/>
      <c r="H123" s="141"/>
      <c r="I123" s="141"/>
      <c r="J123" s="141"/>
      <c r="K123" s="141"/>
      <c r="L123" s="141"/>
      <c r="M123" s="141"/>
      <c r="N123" s="141"/>
      <c r="O123" s="141"/>
      <c r="P123" s="141"/>
      <c r="Q123" s="141"/>
      <c r="R123" s="141"/>
      <c r="S123" s="141"/>
      <c r="T123" s="141"/>
    </row>
    <row r="124" spans="1:20" s="140" customFormat="1" ht="15" customHeight="1">
      <c r="A124" s="145"/>
      <c r="B124" s="146"/>
      <c r="C124" s="139"/>
      <c r="D124" s="144"/>
      <c r="E124" s="194"/>
      <c r="F124" s="184"/>
      <c r="H124" s="141"/>
      <c r="I124" s="141"/>
      <c r="J124" s="141"/>
      <c r="K124" s="141"/>
      <c r="L124" s="141"/>
      <c r="M124" s="141"/>
      <c r="N124" s="141"/>
      <c r="O124" s="141"/>
      <c r="P124" s="141"/>
      <c r="Q124" s="141"/>
      <c r="R124" s="141"/>
      <c r="S124" s="141"/>
      <c r="T124" s="141"/>
    </row>
    <row r="125" spans="1:20" s="140" customFormat="1" ht="15" customHeight="1">
      <c r="A125" s="145"/>
      <c r="B125" s="146"/>
      <c r="C125" s="139"/>
      <c r="D125" s="144"/>
      <c r="E125" s="194"/>
      <c r="F125" s="184"/>
      <c r="H125" s="141"/>
      <c r="I125" s="141"/>
      <c r="J125" s="141"/>
      <c r="K125" s="141"/>
      <c r="L125" s="141"/>
      <c r="M125" s="141"/>
      <c r="N125" s="141"/>
      <c r="O125" s="141"/>
      <c r="P125" s="141"/>
      <c r="Q125" s="141"/>
      <c r="R125" s="141"/>
      <c r="S125" s="141"/>
      <c r="T125" s="141"/>
    </row>
    <row r="126" spans="1:20" s="140" customFormat="1" ht="15" customHeight="1">
      <c r="A126" s="145"/>
      <c r="B126" s="146"/>
      <c r="C126" s="139"/>
      <c r="D126" s="144"/>
      <c r="E126" s="194"/>
      <c r="F126" s="184"/>
      <c r="H126" s="141"/>
      <c r="I126" s="141"/>
      <c r="J126" s="141"/>
      <c r="K126" s="141"/>
      <c r="L126" s="141"/>
      <c r="M126" s="141"/>
      <c r="N126" s="141"/>
      <c r="O126" s="141"/>
      <c r="P126" s="141"/>
      <c r="Q126" s="141"/>
      <c r="R126" s="141"/>
      <c r="S126" s="141"/>
      <c r="T126" s="141"/>
    </row>
    <row r="127" spans="1:20" s="140" customFormat="1" ht="15" customHeight="1">
      <c r="A127" s="145"/>
      <c r="B127" s="146"/>
      <c r="C127" s="139"/>
      <c r="D127" s="144"/>
      <c r="E127" s="194"/>
      <c r="F127" s="184"/>
      <c r="H127" s="141"/>
      <c r="I127" s="141"/>
      <c r="J127" s="141"/>
      <c r="K127" s="141"/>
      <c r="L127" s="141"/>
      <c r="M127" s="141"/>
      <c r="N127" s="141"/>
      <c r="O127" s="141"/>
      <c r="P127" s="141"/>
      <c r="Q127" s="141"/>
      <c r="R127" s="141"/>
      <c r="S127" s="141"/>
      <c r="T127" s="141"/>
    </row>
    <row r="128" spans="1:20" s="140" customFormat="1" ht="15" customHeight="1">
      <c r="A128" s="145"/>
      <c r="B128" s="146"/>
      <c r="C128" s="139"/>
      <c r="D128" s="144"/>
      <c r="E128" s="194"/>
      <c r="F128" s="184"/>
      <c r="H128" s="141"/>
      <c r="I128" s="141"/>
      <c r="J128" s="141"/>
      <c r="K128" s="141"/>
      <c r="L128" s="141"/>
      <c r="M128" s="141"/>
      <c r="N128" s="141"/>
      <c r="O128" s="141"/>
      <c r="P128" s="141"/>
      <c r="Q128" s="141"/>
      <c r="R128" s="141"/>
      <c r="S128" s="141"/>
      <c r="T128" s="141"/>
    </row>
    <row r="129" spans="1:20" s="140" customFormat="1" ht="15" customHeight="1">
      <c r="A129" s="145"/>
      <c r="B129" s="146"/>
      <c r="C129" s="139"/>
      <c r="D129" s="144"/>
      <c r="E129" s="194"/>
      <c r="F129" s="184"/>
      <c r="H129" s="141"/>
      <c r="I129" s="141"/>
      <c r="J129" s="141"/>
      <c r="K129" s="141"/>
      <c r="L129" s="141"/>
      <c r="M129" s="141"/>
      <c r="N129" s="141"/>
      <c r="O129" s="141"/>
      <c r="P129" s="141"/>
      <c r="Q129" s="141"/>
      <c r="R129" s="141"/>
      <c r="S129" s="141"/>
      <c r="T129" s="141"/>
    </row>
    <row r="130" spans="1:20" s="140" customFormat="1" ht="15" customHeight="1">
      <c r="A130" s="145"/>
      <c r="B130" s="146"/>
      <c r="C130" s="139"/>
      <c r="D130" s="144"/>
      <c r="E130" s="194"/>
      <c r="F130" s="184"/>
      <c r="H130" s="141"/>
      <c r="I130" s="141"/>
      <c r="J130" s="141"/>
      <c r="K130" s="141"/>
      <c r="L130" s="141"/>
      <c r="M130" s="141"/>
      <c r="N130" s="141"/>
      <c r="O130" s="141"/>
      <c r="P130" s="141"/>
      <c r="Q130" s="141"/>
      <c r="R130" s="141"/>
      <c r="S130" s="141"/>
      <c r="T130" s="141"/>
    </row>
    <row r="131" spans="1:20" s="140" customFormat="1" ht="15" customHeight="1">
      <c r="A131" s="145"/>
      <c r="B131" s="146"/>
      <c r="C131" s="139"/>
      <c r="D131" s="144"/>
      <c r="E131" s="194"/>
      <c r="F131" s="184"/>
      <c r="H131" s="141"/>
      <c r="I131" s="141"/>
      <c r="J131" s="141"/>
      <c r="K131" s="141"/>
      <c r="L131" s="141"/>
      <c r="M131" s="141"/>
      <c r="N131" s="141"/>
      <c r="O131" s="141"/>
      <c r="P131" s="141"/>
      <c r="Q131" s="141"/>
      <c r="R131" s="141"/>
      <c r="S131" s="141"/>
      <c r="T131" s="141"/>
    </row>
    <row r="132" spans="1:20" s="140" customFormat="1" ht="15" customHeight="1">
      <c r="A132" s="145"/>
      <c r="B132" s="146"/>
      <c r="C132" s="139"/>
      <c r="D132" s="144"/>
      <c r="E132" s="194"/>
      <c r="F132" s="184"/>
      <c r="H132" s="141"/>
      <c r="I132" s="141"/>
      <c r="J132" s="141"/>
      <c r="K132" s="141"/>
      <c r="L132" s="141"/>
      <c r="M132" s="141"/>
      <c r="N132" s="141"/>
      <c r="O132" s="141"/>
      <c r="P132" s="141"/>
      <c r="Q132" s="141"/>
      <c r="R132" s="141"/>
      <c r="S132" s="141"/>
      <c r="T132" s="141"/>
    </row>
    <row r="133" spans="1:20" s="140" customFormat="1" ht="15" customHeight="1">
      <c r="A133" s="145"/>
      <c r="B133" s="146"/>
      <c r="C133" s="139"/>
      <c r="D133" s="144"/>
      <c r="E133" s="194"/>
      <c r="F133" s="184"/>
      <c r="H133" s="141"/>
      <c r="I133" s="141"/>
      <c r="J133" s="141"/>
      <c r="K133" s="141"/>
      <c r="L133" s="141"/>
      <c r="M133" s="141"/>
      <c r="N133" s="141"/>
      <c r="O133" s="141"/>
      <c r="P133" s="141"/>
      <c r="Q133" s="141"/>
      <c r="R133" s="141"/>
      <c r="S133" s="141"/>
      <c r="T133" s="141"/>
    </row>
    <row r="134" spans="1:20" s="140" customFormat="1" ht="15" customHeight="1">
      <c r="A134" s="145"/>
      <c r="B134" s="146"/>
      <c r="C134" s="139"/>
      <c r="D134" s="144"/>
      <c r="E134" s="194"/>
      <c r="F134" s="184"/>
      <c r="H134" s="141"/>
      <c r="I134" s="141"/>
      <c r="J134" s="141"/>
      <c r="K134" s="141"/>
      <c r="L134" s="141"/>
      <c r="M134" s="141"/>
      <c r="N134" s="141"/>
      <c r="O134" s="141"/>
      <c r="P134" s="141"/>
      <c r="Q134" s="141"/>
      <c r="R134" s="141"/>
      <c r="S134" s="141"/>
      <c r="T134" s="141"/>
    </row>
    <row r="135" spans="1:20" s="140" customFormat="1" ht="15" customHeight="1">
      <c r="A135" s="145"/>
      <c r="B135" s="146"/>
      <c r="C135" s="139"/>
      <c r="D135" s="144"/>
      <c r="E135" s="194"/>
      <c r="F135" s="184"/>
      <c r="H135" s="141"/>
      <c r="I135" s="141"/>
      <c r="J135" s="141"/>
      <c r="K135" s="141"/>
      <c r="L135" s="141"/>
      <c r="M135" s="141"/>
      <c r="N135" s="141"/>
      <c r="O135" s="141"/>
      <c r="P135" s="141"/>
      <c r="Q135" s="141"/>
      <c r="R135" s="141"/>
      <c r="S135" s="141"/>
      <c r="T135" s="141"/>
    </row>
    <row r="136" spans="1:20" s="140" customFormat="1" ht="15" customHeight="1">
      <c r="A136" s="145"/>
      <c r="B136" s="146"/>
      <c r="C136" s="139"/>
      <c r="D136" s="144"/>
      <c r="E136" s="194"/>
      <c r="F136" s="184"/>
      <c r="H136" s="141"/>
      <c r="I136" s="141"/>
      <c r="J136" s="141"/>
      <c r="K136" s="141"/>
      <c r="L136" s="141"/>
      <c r="M136" s="141"/>
      <c r="N136" s="141"/>
      <c r="O136" s="141"/>
      <c r="P136" s="141"/>
      <c r="Q136" s="141"/>
      <c r="R136" s="141"/>
      <c r="S136" s="141"/>
      <c r="T136" s="141"/>
    </row>
    <row r="137" spans="1:20" s="140" customFormat="1" ht="15" customHeight="1">
      <c r="A137" s="145"/>
      <c r="B137" s="146"/>
      <c r="C137" s="139"/>
      <c r="D137" s="144"/>
      <c r="E137" s="194"/>
      <c r="F137" s="184"/>
      <c r="H137" s="141"/>
      <c r="I137" s="141"/>
      <c r="J137" s="141"/>
      <c r="K137" s="141"/>
      <c r="L137" s="141"/>
      <c r="M137" s="141"/>
      <c r="N137" s="141"/>
      <c r="O137" s="141"/>
      <c r="P137" s="141"/>
      <c r="Q137" s="141"/>
      <c r="R137" s="141"/>
      <c r="S137" s="141"/>
      <c r="T137" s="141"/>
    </row>
    <row r="138" spans="1:20" s="140" customFormat="1" ht="15" customHeight="1">
      <c r="A138" s="145"/>
      <c r="B138" s="146"/>
      <c r="C138" s="139"/>
      <c r="D138" s="144"/>
      <c r="E138" s="194"/>
      <c r="F138" s="184"/>
      <c r="H138" s="141"/>
      <c r="I138" s="141"/>
      <c r="J138" s="141"/>
      <c r="K138" s="141"/>
      <c r="L138" s="141"/>
      <c r="M138" s="141"/>
      <c r="N138" s="141"/>
      <c r="O138" s="141"/>
      <c r="P138" s="141"/>
      <c r="Q138" s="141"/>
      <c r="R138" s="141"/>
      <c r="S138" s="141"/>
      <c r="T138" s="141"/>
    </row>
    <row r="139" spans="1:20" s="140" customFormat="1" ht="15" customHeight="1">
      <c r="A139" s="145"/>
      <c r="B139" s="146"/>
      <c r="C139" s="139"/>
      <c r="D139" s="144"/>
      <c r="E139" s="194"/>
      <c r="F139" s="184"/>
      <c r="H139" s="141"/>
      <c r="I139" s="141"/>
      <c r="J139" s="141"/>
      <c r="K139" s="141"/>
      <c r="L139" s="141"/>
      <c r="M139" s="141"/>
      <c r="N139" s="141"/>
      <c r="O139" s="141"/>
      <c r="P139" s="141"/>
      <c r="Q139" s="141"/>
      <c r="R139" s="141"/>
      <c r="S139" s="141"/>
      <c r="T139" s="141"/>
    </row>
    <row r="140" spans="1:20" s="140" customFormat="1" ht="15" customHeight="1">
      <c r="A140" s="145"/>
      <c r="B140" s="146"/>
      <c r="C140" s="139"/>
      <c r="D140" s="144"/>
      <c r="E140" s="194"/>
      <c r="F140" s="184"/>
      <c r="H140" s="141"/>
      <c r="I140" s="141"/>
      <c r="J140" s="141"/>
      <c r="K140" s="141"/>
      <c r="L140" s="141"/>
      <c r="M140" s="141"/>
      <c r="N140" s="141"/>
      <c r="O140" s="141"/>
      <c r="P140" s="141"/>
      <c r="Q140" s="141"/>
      <c r="R140" s="141"/>
      <c r="S140" s="141"/>
      <c r="T140" s="141"/>
    </row>
    <row r="141" spans="1:20" s="140" customFormat="1" ht="15" customHeight="1">
      <c r="A141" s="145"/>
      <c r="B141" s="146"/>
      <c r="C141" s="139"/>
      <c r="D141" s="144"/>
      <c r="E141" s="194"/>
      <c r="F141" s="184"/>
      <c r="H141" s="141"/>
      <c r="I141" s="141"/>
      <c r="J141" s="141"/>
      <c r="K141" s="141"/>
      <c r="L141" s="141"/>
      <c r="M141" s="141"/>
      <c r="N141" s="141"/>
      <c r="O141" s="141"/>
      <c r="P141" s="141"/>
      <c r="Q141" s="141"/>
      <c r="R141" s="141"/>
      <c r="S141" s="141"/>
      <c r="T141" s="141"/>
    </row>
    <row r="142" spans="1:20" s="140" customFormat="1" ht="15" customHeight="1">
      <c r="A142" s="145"/>
      <c r="B142" s="146"/>
      <c r="C142" s="139"/>
      <c r="D142" s="144"/>
      <c r="E142" s="194"/>
      <c r="F142" s="184"/>
      <c r="H142" s="141"/>
      <c r="I142" s="141"/>
      <c r="J142" s="141"/>
      <c r="K142" s="141"/>
      <c r="L142" s="141"/>
      <c r="M142" s="141"/>
      <c r="N142" s="141"/>
      <c r="O142" s="141"/>
      <c r="P142" s="141"/>
      <c r="Q142" s="141"/>
      <c r="R142" s="141"/>
      <c r="S142" s="141"/>
      <c r="T142" s="141"/>
    </row>
    <row r="143" spans="1:20" s="140" customFormat="1" ht="15" customHeight="1">
      <c r="A143" s="145"/>
      <c r="B143" s="146"/>
      <c r="C143" s="139"/>
      <c r="D143" s="144"/>
      <c r="E143" s="194"/>
      <c r="F143" s="184"/>
      <c r="H143" s="141"/>
      <c r="I143" s="141"/>
      <c r="J143" s="141"/>
      <c r="K143" s="141"/>
      <c r="L143" s="141"/>
      <c r="M143" s="141"/>
      <c r="N143" s="141"/>
      <c r="O143" s="141"/>
      <c r="P143" s="141"/>
      <c r="Q143" s="141"/>
      <c r="R143" s="141"/>
      <c r="S143" s="141"/>
      <c r="T143" s="141"/>
    </row>
    <row r="144" spans="1:20" s="140" customFormat="1" ht="15" customHeight="1">
      <c r="A144" s="145"/>
      <c r="B144" s="146"/>
      <c r="C144" s="139"/>
      <c r="D144" s="144"/>
      <c r="E144" s="194"/>
      <c r="F144" s="184"/>
      <c r="H144" s="141"/>
      <c r="I144" s="141"/>
      <c r="J144" s="141"/>
      <c r="K144" s="141"/>
      <c r="L144" s="141"/>
      <c r="M144" s="141"/>
      <c r="N144" s="141"/>
      <c r="O144" s="141"/>
      <c r="P144" s="141"/>
      <c r="Q144" s="141"/>
      <c r="R144" s="141"/>
      <c r="S144" s="141"/>
      <c r="T144" s="141"/>
    </row>
    <row r="145" spans="1:20" s="140" customFormat="1" ht="15" customHeight="1">
      <c r="A145" s="145"/>
      <c r="B145" s="146"/>
      <c r="C145" s="139"/>
      <c r="D145" s="144"/>
      <c r="E145" s="194"/>
      <c r="F145" s="184"/>
      <c r="H145" s="141"/>
      <c r="I145" s="141"/>
      <c r="J145" s="141"/>
      <c r="K145" s="141"/>
      <c r="L145" s="141"/>
      <c r="M145" s="141"/>
      <c r="N145" s="141"/>
      <c r="O145" s="141"/>
      <c r="P145" s="141"/>
      <c r="Q145" s="141"/>
      <c r="R145" s="141"/>
      <c r="S145" s="141"/>
      <c r="T145" s="141"/>
    </row>
    <row r="146" spans="1:20" s="140" customFormat="1" ht="15" customHeight="1">
      <c r="A146" s="145"/>
      <c r="B146" s="146"/>
      <c r="C146" s="139"/>
      <c r="D146" s="144"/>
      <c r="E146" s="194"/>
      <c r="F146" s="184"/>
      <c r="H146" s="141"/>
      <c r="I146" s="141"/>
      <c r="J146" s="141"/>
      <c r="K146" s="141"/>
      <c r="L146" s="141"/>
      <c r="M146" s="141"/>
      <c r="N146" s="141"/>
      <c r="O146" s="141"/>
      <c r="P146" s="141"/>
      <c r="Q146" s="141"/>
      <c r="R146" s="141"/>
      <c r="S146" s="141"/>
      <c r="T146" s="141"/>
    </row>
    <row r="147" spans="1:20" s="140" customFormat="1" ht="15" customHeight="1">
      <c r="A147" s="145"/>
      <c r="B147" s="146"/>
      <c r="C147" s="139"/>
      <c r="D147" s="144"/>
      <c r="E147" s="194"/>
      <c r="F147" s="184"/>
      <c r="H147" s="141"/>
      <c r="I147" s="141"/>
      <c r="J147" s="141"/>
      <c r="K147" s="141"/>
      <c r="L147" s="141"/>
      <c r="M147" s="141"/>
      <c r="N147" s="141"/>
      <c r="O147" s="141"/>
      <c r="P147" s="141"/>
      <c r="Q147" s="141"/>
      <c r="R147" s="141"/>
      <c r="S147" s="141"/>
      <c r="T147" s="141"/>
    </row>
    <row r="148" spans="1:20" s="140" customFormat="1" ht="15" customHeight="1">
      <c r="A148" s="145"/>
      <c r="B148" s="146"/>
      <c r="C148" s="139"/>
      <c r="D148" s="144"/>
      <c r="E148" s="194"/>
      <c r="F148" s="184"/>
      <c r="H148" s="141"/>
      <c r="I148" s="141"/>
      <c r="J148" s="141"/>
      <c r="K148" s="141"/>
      <c r="L148" s="141"/>
      <c r="M148" s="141"/>
      <c r="N148" s="141"/>
      <c r="O148" s="141"/>
      <c r="P148" s="141"/>
      <c r="Q148" s="141"/>
      <c r="R148" s="141"/>
      <c r="S148" s="141"/>
      <c r="T148" s="141"/>
    </row>
    <row r="149" spans="1:20" s="140" customFormat="1" ht="15" customHeight="1">
      <c r="A149" s="145"/>
      <c r="B149" s="146"/>
      <c r="C149" s="139"/>
      <c r="D149" s="144"/>
      <c r="E149" s="194"/>
      <c r="F149" s="184"/>
      <c r="H149" s="141"/>
      <c r="I149" s="141"/>
      <c r="J149" s="141"/>
      <c r="K149" s="141"/>
      <c r="L149" s="141"/>
      <c r="M149" s="141"/>
      <c r="N149" s="141"/>
      <c r="O149" s="141"/>
      <c r="P149" s="141"/>
      <c r="Q149" s="141"/>
      <c r="R149" s="141"/>
      <c r="S149" s="141"/>
      <c r="T149" s="141"/>
    </row>
    <row r="150" spans="1:20" s="140" customFormat="1" ht="15" customHeight="1">
      <c r="A150" s="145"/>
      <c r="B150" s="146"/>
      <c r="C150" s="139"/>
      <c r="D150" s="144"/>
      <c r="E150" s="194"/>
      <c r="F150" s="184"/>
      <c r="H150" s="141"/>
      <c r="I150" s="141"/>
      <c r="J150" s="141"/>
      <c r="K150" s="141"/>
      <c r="L150" s="141"/>
      <c r="M150" s="141"/>
      <c r="N150" s="141"/>
      <c r="O150" s="141"/>
      <c r="P150" s="141"/>
      <c r="Q150" s="141"/>
      <c r="R150" s="141"/>
      <c r="S150" s="141"/>
      <c r="T150" s="141"/>
    </row>
    <row r="151" spans="1:20" s="140" customFormat="1" ht="15" customHeight="1">
      <c r="A151" s="145"/>
      <c r="B151" s="146"/>
      <c r="C151" s="139"/>
      <c r="D151" s="144"/>
      <c r="E151" s="194"/>
      <c r="F151" s="184"/>
      <c r="H151" s="141"/>
      <c r="I151" s="141"/>
      <c r="J151" s="141"/>
      <c r="K151" s="141"/>
      <c r="L151" s="141"/>
      <c r="M151" s="141"/>
      <c r="N151" s="141"/>
      <c r="O151" s="141"/>
      <c r="P151" s="141"/>
      <c r="Q151" s="141"/>
      <c r="R151" s="141"/>
      <c r="S151" s="141"/>
      <c r="T151" s="141"/>
    </row>
    <row r="152" spans="1:20" s="140" customFormat="1" ht="15" customHeight="1">
      <c r="A152" s="145"/>
      <c r="B152" s="146"/>
      <c r="C152" s="139"/>
      <c r="D152" s="144"/>
      <c r="E152" s="194"/>
      <c r="F152" s="184"/>
      <c r="H152" s="141"/>
      <c r="I152" s="141"/>
      <c r="J152" s="141"/>
      <c r="K152" s="141"/>
      <c r="L152" s="141"/>
      <c r="M152" s="141"/>
      <c r="N152" s="141"/>
      <c r="O152" s="141"/>
      <c r="P152" s="141"/>
      <c r="Q152" s="141"/>
      <c r="R152" s="141"/>
      <c r="S152" s="141"/>
      <c r="T152" s="141"/>
    </row>
    <row r="153" spans="1:20" s="140" customFormat="1" ht="15" customHeight="1">
      <c r="A153" s="145"/>
      <c r="B153" s="146"/>
      <c r="C153" s="139"/>
      <c r="D153" s="144"/>
      <c r="E153" s="194"/>
      <c r="F153" s="184"/>
      <c r="H153" s="141"/>
      <c r="I153" s="141"/>
      <c r="J153" s="141"/>
      <c r="K153" s="141"/>
      <c r="L153" s="141"/>
      <c r="M153" s="141"/>
      <c r="N153" s="141"/>
      <c r="O153" s="141"/>
      <c r="P153" s="141"/>
      <c r="Q153" s="141"/>
      <c r="R153" s="141"/>
      <c r="S153" s="141"/>
      <c r="T153" s="141"/>
    </row>
    <row r="154" spans="1:20" s="140" customFormat="1" ht="15" customHeight="1">
      <c r="A154" s="145"/>
      <c r="B154" s="146"/>
      <c r="C154" s="139"/>
      <c r="D154" s="144"/>
      <c r="E154" s="194"/>
      <c r="F154" s="184"/>
      <c r="H154" s="141"/>
      <c r="I154" s="141"/>
      <c r="J154" s="141"/>
      <c r="K154" s="141"/>
      <c r="L154" s="141"/>
      <c r="M154" s="141"/>
      <c r="N154" s="141"/>
      <c r="O154" s="141"/>
      <c r="P154" s="141"/>
      <c r="Q154" s="141"/>
      <c r="R154" s="141"/>
      <c r="S154" s="141"/>
      <c r="T154" s="141"/>
    </row>
    <row r="155" spans="1:20" s="140" customFormat="1" ht="15" customHeight="1">
      <c r="A155" s="145"/>
      <c r="B155" s="146"/>
      <c r="C155" s="139"/>
      <c r="D155" s="144"/>
      <c r="E155" s="194"/>
      <c r="F155" s="184"/>
      <c r="H155" s="141"/>
      <c r="I155" s="141"/>
      <c r="J155" s="141"/>
      <c r="K155" s="141"/>
      <c r="L155" s="141"/>
      <c r="M155" s="141"/>
      <c r="N155" s="141"/>
      <c r="O155" s="141"/>
      <c r="P155" s="141"/>
      <c r="Q155" s="141"/>
      <c r="R155" s="141"/>
      <c r="S155" s="141"/>
      <c r="T155" s="141"/>
    </row>
    <row r="156" spans="1:20" s="140" customFormat="1" ht="15" customHeight="1">
      <c r="A156" s="145"/>
      <c r="B156" s="146"/>
      <c r="C156" s="139"/>
      <c r="D156" s="144"/>
      <c r="E156" s="194"/>
      <c r="F156" s="184"/>
      <c r="H156" s="141"/>
      <c r="I156" s="141"/>
      <c r="J156" s="141"/>
      <c r="K156" s="141"/>
      <c r="L156" s="141"/>
      <c r="M156" s="141"/>
      <c r="N156" s="141"/>
      <c r="O156" s="141"/>
      <c r="P156" s="141"/>
      <c r="Q156" s="141"/>
      <c r="R156" s="141"/>
      <c r="S156" s="141"/>
      <c r="T156" s="141"/>
    </row>
    <row r="157" spans="1:20" s="140" customFormat="1" ht="15" customHeight="1">
      <c r="A157" s="145"/>
      <c r="B157" s="146"/>
      <c r="C157" s="139"/>
      <c r="D157" s="144"/>
      <c r="E157" s="194"/>
      <c r="F157" s="184"/>
      <c r="H157" s="141"/>
      <c r="I157" s="141"/>
      <c r="J157" s="141"/>
      <c r="K157" s="141"/>
      <c r="L157" s="141"/>
      <c r="M157" s="141"/>
      <c r="N157" s="141"/>
      <c r="O157" s="141"/>
      <c r="P157" s="141"/>
      <c r="Q157" s="141"/>
      <c r="R157" s="141"/>
      <c r="S157" s="141"/>
      <c r="T157" s="141"/>
    </row>
    <row r="158" spans="1:20" s="140" customFormat="1" ht="15" customHeight="1">
      <c r="A158" s="145"/>
      <c r="B158" s="146"/>
      <c r="C158" s="139"/>
      <c r="D158" s="144"/>
      <c r="E158" s="194"/>
      <c r="F158" s="184"/>
      <c r="H158" s="141"/>
      <c r="I158" s="141"/>
      <c r="J158" s="141"/>
      <c r="K158" s="141"/>
      <c r="L158" s="141"/>
      <c r="M158" s="141"/>
      <c r="N158" s="141"/>
      <c r="O158" s="141"/>
      <c r="P158" s="141"/>
      <c r="Q158" s="141"/>
      <c r="R158" s="141"/>
      <c r="S158" s="141"/>
      <c r="T158" s="141"/>
    </row>
    <row r="159" spans="1:20" s="140" customFormat="1" ht="15" customHeight="1">
      <c r="A159" s="145"/>
      <c r="B159" s="146"/>
      <c r="C159" s="139"/>
      <c r="D159" s="144"/>
      <c r="E159" s="194"/>
      <c r="F159" s="184"/>
      <c r="H159" s="141"/>
      <c r="I159" s="141"/>
      <c r="J159" s="141"/>
      <c r="K159" s="141"/>
      <c r="L159" s="141"/>
      <c r="M159" s="141"/>
      <c r="N159" s="141"/>
      <c r="O159" s="141"/>
      <c r="P159" s="141"/>
      <c r="Q159" s="141"/>
      <c r="R159" s="141"/>
      <c r="S159" s="141"/>
      <c r="T159" s="141"/>
    </row>
    <row r="160" spans="1:20" s="140" customFormat="1" ht="15" customHeight="1">
      <c r="A160" s="145"/>
      <c r="B160" s="146"/>
      <c r="C160" s="139"/>
      <c r="D160" s="144"/>
      <c r="E160" s="194"/>
      <c r="F160" s="184"/>
      <c r="H160" s="141"/>
      <c r="I160" s="141"/>
      <c r="J160" s="141"/>
      <c r="K160" s="141"/>
      <c r="L160" s="141"/>
      <c r="M160" s="141"/>
      <c r="N160" s="141"/>
      <c r="O160" s="141"/>
      <c r="P160" s="141"/>
      <c r="Q160" s="141"/>
      <c r="R160" s="141"/>
      <c r="S160" s="141"/>
      <c r="T160" s="141"/>
    </row>
    <row r="161" spans="1:20" s="140" customFormat="1" ht="15" customHeight="1">
      <c r="A161" s="145"/>
      <c r="B161" s="146"/>
      <c r="C161" s="139"/>
      <c r="D161" s="144"/>
      <c r="E161" s="194"/>
      <c r="F161" s="184"/>
      <c r="H161" s="141"/>
      <c r="I161" s="141"/>
      <c r="J161" s="141"/>
      <c r="K161" s="141"/>
      <c r="L161" s="141"/>
      <c r="M161" s="141"/>
      <c r="N161" s="141"/>
      <c r="O161" s="141"/>
      <c r="P161" s="141"/>
      <c r="Q161" s="141"/>
      <c r="R161" s="141"/>
      <c r="S161" s="141"/>
      <c r="T161" s="141"/>
    </row>
    <row r="162" spans="1:20" s="140" customFormat="1" ht="15" customHeight="1">
      <c r="A162" s="145"/>
      <c r="B162" s="146"/>
      <c r="C162" s="139"/>
      <c r="D162" s="144"/>
      <c r="E162" s="194"/>
      <c r="F162" s="184"/>
      <c r="H162" s="141"/>
      <c r="I162" s="141"/>
      <c r="J162" s="141"/>
      <c r="K162" s="141"/>
      <c r="L162" s="141"/>
      <c r="M162" s="141"/>
      <c r="N162" s="141"/>
      <c r="O162" s="141"/>
      <c r="P162" s="141"/>
      <c r="Q162" s="141"/>
      <c r="R162" s="141"/>
      <c r="S162" s="141"/>
      <c r="T162" s="141"/>
    </row>
    <row r="163" spans="1:20" s="140" customFormat="1" ht="15" customHeight="1">
      <c r="A163" s="145"/>
      <c r="B163" s="146"/>
      <c r="C163" s="139"/>
      <c r="D163" s="144"/>
      <c r="E163" s="194"/>
      <c r="F163" s="184"/>
      <c r="H163" s="141"/>
      <c r="I163" s="141"/>
      <c r="J163" s="141"/>
      <c r="K163" s="141"/>
      <c r="L163" s="141"/>
      <c r="M163" s="141"/>
      <c r="N163" s="141"/>
      <c r="O163" s="141"/>
      <c r="P163" s="141"/>
      <c r="Q163" s="141"/>
      <c r="R163" s="141"/>
      <c r="S163" s="141"/>
      <c r="T163" s="141"/>
    </row>
    <row r="164" spans="1:20" s="140" customFormat="1" ht="15" customHeight="1">
      <c r="A164" s="145"/>
      <c r="B164" s="146"/>
      <c r="C164" s="139"/>
      <c r="D164" s="144"/>
      <c r="E164" s="194"/>
      <c r="F164" s="184"/>
      <c r="H164" s="141"/>
      <c r="I164" s="141"/>
      <c r="J164" s="141"/>
      <c r="K164" s="141"/>
      <c r="L164" s="141"/>
      <c r="M164" s="141"/>
      <c r="N164" s="141"/>
      <c r="O164" s="141"/>
      <c r="P164" s="141"/>
      <c r="Q164" s="141"/>
      <c r="R164" s="141"/>
      <c r="S164" s="141"/>
      <c r="T164" s="141"/>
    </row>
    <row r="165" spans="1:20" s="140" customFormat="1" ht="15" customHeight="1">
      <c r="A165" s="145"/>
      <c r="B165" s="146"/>
      <c r="C165" s="139"/>
      <c r="D165" s="144"/>
      <c r="E165" s="194"/>
      <c r="F165" s="184"/>
      <c r="H165" s="141"/>
      <c r="I165" s="141"/>
      <c r="J165" s="141"/>
      <c r="K165" s="141"/>
      <c r="L165" s="141"/>
      <c r="M165" s="141"/>
      <c r="N165" s="141"/>
      <c r="O165" s="141"/>
      <c r="P165" s="141"/>
      <c r="Q165" s="141"/>
      <c r="R165" s="141"/>
      <c r="S165" s="141"/>
      <c r="T165" s="141"/>
    </row>
    <row r="166" spans="1:20" s="140" customFormat="1" ht="15" customHeight="1">
      <c r="A166" s="145"/>
      <c r="B166" s="146"/>
      <c r="C166" s="139"/>
      <c r="D166" s="144"/>
      <c r="E166" s="194"/>
      <c r="F166" s="184"/>
      <c r="H166" s="141"/>
      <c r="I166" s="141"/>
      <c r="J166" s="141"/>
      <c r="K166" s="141"/>
      <c r="L166" s="141"/>
      <c r="M166" s="141"/>
      <c r="N166" s="141"/>
      <c r="O166" s="141"/>
      <c r="P166" s="141"/>
      <c r="Q166" s="141"/>
      <c r="R166" s="141"/>
      <c r="S166" s="141"/>
      <c r="T166" s="141"/>
    </row>
    <row r="167" spans="1:20" s="140" customFormat="1" ht="15" customHeight="1">
      <c r="A167" s="145"/>
      <c r="B167" s="146"/>
      <c r="C167" s="139"/>
      <c r="D167" s="144"/>
      <c r="E167" s="194"/>
      <c r="F167" s="184"/>
      <c r="H167" s="141"/>
      <c r="I167" s="141"/>
      <c r="J167" s="141"/>
      <c r="K167" s="141"/>
      <c r="L167" s="141"/>
      <c r="M167" s="141"/>
      <c r="N167" s="141"/>
      <c r="O167" s="141"/>
      <c r="P167" s="141"/>
      <c r="Q167" s="141"/>
      <c r="R167" s="141"/>
      <c r="S167" s="141"/>
      <c r="T167" s="141"/>
    </row>
    <row r="168" spans="1:20" s="140" customFormat="1" ht="15" customHeight="1">
      <c r="A168" s="145"/>
      <c r="B168" s="146"/>
      <c r="C168" s="139"/>
      <c r="D168" s="144"/>
      <c r="E168" s="194"/>
      <c r="F168" s="184"/>
      <c r="H168" s="141"/>
      <c r="I168" s="141"/>
      <c r="J168" s="141"/>
      <c r="K168" s="141"/>
      <c r="L168" s="141"/>
      <c r="M168" s="141"/>
      <c r="N168" s="141"/>
      <c r="O168" s="141"/>
      <c r="P168" s="141"/>
      <c r="Q168" s="141"/>
      <c r="R168" s="141"/>
      <c r="S168" s="141"/>
      <c r="T168" s="141"/>
    </row>
    <row r="169" spans="1:20" s="140" customFormat="1" ht="15" customHeight="1">
      <c r="A169" s="145"/>
      <c r="B169" s="146"/>
      <c r="C169" s="139"/>
      <c r="D169" s="144"/>
      <c r="E169" s="194"/>
      <c r="F169" s="184"/>
      <c r="H169" s="141"/>
      <c r="I169" s="141"/>
      <c r="J169" s="141"/>
      <c r="K169" s="141"/>
      <c r="L169" s="141"/>
      <c r="M169" s="141"/>
      <c r="N169" s="141"/>
      <c r="O169" s="141"/>
      <c r="P169" s="141"/>
      <c r="Q169" s="141"/>
      <c r="R169" s="141"/>
      <c r="S169" s="141"/>
      <c r="T169" s="141"/>
    </row>
    <row r="170" spans="1:20" s="140" customFormat="1" ht="15" customHeight="1">
      <c r="A170" s="145"/>
      <c r="B170" s="146"/>
      <c r="C170" s="139"/>
      <c r="D170" s="144"/>
      <c r="E170" s="194"/>
      <c r="F170" s="184"/>
      <c r="H170" s="141"/>
      <c r="I170" s="141"/>
      <c r="J170" s="141"/>
      <c r="K170" s="141"/>
      <c r="L170" s="141"/>
      <c r="M170" s="141"/>
      <c r="N170" s="141"/>
      <c r="O170" s="141"/>
      <c r="P170" s="141"/>
      <c r="Q170" s="141"/>
      <c r="R170" s="141"/>
      <c r="S170" s="141"/>
      <c r="T170" s="141"/>
    </row>
    <row r="171" spans="1:20" s="140" customFormat="1" ht="15" customHeight="1">
      <c r="A171" s="145"/>
      <c r="B171" s="146"/>
      <c r="C171" s="139"/>
      <c r="D171" s="144"/>
      <c r="E171" s="194"/>
      <c r="F171" s="184"/>
      <c r="H171" s="141"/>
      <c r="I171" s="141"/>
      <c r="J171" s="141"/>
      <c r="K171" s="141"/>
      <c r="L171" s="141"/>
      <c r="M171" s="141"/>
      <c r="N171" s="141"/>
      <c r="O171" s="141"/>
      <c r="P171" s="141"/>
      <c r="Q171" s="141"/>
      <c r="R171" s="141"/>
      <c r="S171" s="141"/>
      <c r="T171" s="141"/>
    </row>
    <row r="172" spans="1:20" s="140" customFormat="1" ht="15" customHeight="1">
      <c r="A172" s="145"/>
      <c r="B172" s="146"/>
      <c r="C172" s="139"/>
      <c r="D172" s="144"/>
      <c r="E172" s="194"/>
      <c r="F172" s="184"/>
      <c r="H172" s="141"/>
      <c r="I172" s="141"/>
      <c r="J172" s="141"/>
      <c r="K172" s="141"/>
      <c r="L172" s="141"/>
      <c r="M172" s="141"/>
      <c r="N172" s="141"/>
      <c r="O172" s="141"/>
      <c r="P172" s="141"/>
      <c r="Q172" s="141"/>
      <c r="R172" s="141"/>
      <c r="S172" s="141"/>
      <c r="T172" s="141"/>
    </row>
    <row r="173" spans="1:20" s="140" customFormat="1" ht="15" customHeight="1">
      <c r="A173" s="145"/>
      <c r="B173" s="146"/>
      <c r="C173" s="139"/>
      <c r="D173" s="144"/>
      <c r="E173" s="194"/>
      <c r="F173" s="184"/>
      <c r="H173" s="141"/>
      <c r="I173" s="141"/>
      <c r="J173" s="141"/>
      <c r="K173" s="141"/>
      <c r="L173" s="141"/>
      <c r="M173" s="141"/>
      <c r="N173" s="141"/>
      <c r="O173" s="141"/>
      <c r="P173" s="141"/>
      <c r="Q173" s="141"/>
      <c r="R173" s="141"/>
      <c r="S173" s="141"/>
      <c r="T173" s="141"/>
    </row>
    <row r="174" spans="1:20" s="140" customFormat="1" ht="15" customHeight="1">
      <c r="A174" s="145"/>
      <c r="B174" s="146"/>
      <c r="C174" s="139"/>
      <c r="D174" s="144"/>
      <c r="E174" s="194"/>
      <c r="F174" s="184"/>
      <c r="H174" s="141"/>
      <c r="I174" s="141"/>
      <c r="J174" s="141"/>
      <c r="K174" s="141"/>
      <c r="L174" s="141"/>
      <c r="M174" s="141"/>
      <c r="N174" s="141"/>
      <c r="O174" s="141"/>
      <c r="P174" s="141"/>
      <c r="Q174" s="141"/>
      <c r="R174" s="141"/>
      <c r="S174" s="141"/>
      <c r="T174" s="141"/>
    </row>
    <row r="175" spans="1:20" s="140" customFormat="1" ht="15" customHeight="1">
      <c r="A175" s="145"/>
      <c r="B175" s="146"/>
      <c r="C175" s="139"/>
      <c r="D175" s="144"/>
      <c r="E175" s="194"/>
      <c r="F175" s="184"/>
      <c r="H175" s="141"/>
      <c r="I175" s="141"/>
      <c r="J175" s="141"/>
      <c r="K175" s="141"/>
      <c r="L175" s="141"/>
      <c r="M175" s="141"/>
      <c r="N175" s="141"/>
      <c r="O175" s="141"/>
      <c r="P175" s="141"/>
      <c r="Q175" s="141"/>
      <c r="R175" s="141"/>
      <c r="S175" s="141"/>
      <c r="T175" s="141"/>
    </row>
    <row r="176" spans="1:20" s="140" customFormat="1" ht="15" customHeight="1">
      <c r="A176" s="145"/>
      <c r="B176" s="146"/>
      <c r="C176" s="139"/>
      <c r="D176" s="144"/>
      <c r="E176" s="194"/>
      <c r="F176" s="184"/>
      <c r="H176" s="141"/>
      <c r="I176" s="141"/>
      <c r="J176" s="141"/>
      <c r="K176" s="141"/>
      <c r="L176" s="141"/>
      <c r="M176" s="141"/>
      <c r="N176" s="141"/>
      <c r="O176" s="141"/>
      <c r="P176" s="141"/>
      <c r="Q176" s="141"/>
      <c r="R176" s="141"/>
      <c r="S176" s="141"/>
      <c r="T176" s="141"/>
    </row>
    <row r="177" spans="1:20" s="140" customFormat="1" ht="15" customHeight="1">
      <c r="A177" s="145"/>
      <c r="B177" s="146"/>
      <c r="C177" s="139"/>
      <c r="D177" s="144"/>
      <c r="E177" s="194"/>
      <c r="F177" s="184"/>
      <c r="H177" s="141"/>
      <c r="I177" s="141"/>
      <c r="J177" s="141"/>
      <c r="K177" s="141"/>
      <c r="L177" s="141"/>
      <c r="M177" s="141"/>
      <c r="N177" s="141"/>
      <c r="O177" s="141"/>
      <c r="P177" s="141"/>
      <c r="Q177" s="141"/>
      <c r="R177" s="141"/>
      <c r="S177" s="141"/>
      <c r="T177" s="141"/>
    </row>
    <row r="178" spans="1:20" s="140" customFormat="1" ht="15" customHeight="1">
      <c r="A178" s="145"/>
      <c r="B178" s="146"/>
      <c r="C178" s="139"/>
      <c r="D178" s="144"/>
      <c r="E178" s="194"/>
      <c r="F178" s="184"/>
      <c r="H178" s="141"/>
      <c r="I178" s="141"/>
      <c r="J178" s="141"/>
      <c r="K178" s="141"/>
      <c r="L178" s="141"/>
      <c r="M178" s="141"/>
      <c r="N178" s="141"/>
      <c r="O178" s="141"/>
      <c r="P178" s="141"/>
      <c r="Q178" s="141"/>
      <c r="R178" s="141"/>
      <c r="S178" s="141"/>
      <c r="T178" s="141"/>
    </row>
    <row r="179" spans="1:20" s="140" customFormat="1" ht="15" customHeight="1">
      <c r="A179" s="145"/>
      <c r="B179" s="146"/>
      <c r="C179" s="139"/>
      <c r="D179" s="144"/>
      <c r="E179" s="194"/>
      <c r="F179" s="184"/>
      <c r="H179" s="141"/>
      <c r="I179" s="141"/>
      <c r="J179" s="141"/>
      <c r="K179" s="141"/>
      <c r="L179" s="141"/>
      <c r="M179" s="141"/>
      <c r="N179" s="141"/>
      <c r="O179" s="141"/>
      <c r="P179" s="141"/>
      <c r="Q179" s="141"/>
      <c r="R179" s="141"/>
      <c r="S179" s="141"/>
      <c r="T179" s="141"/>
    </row>
    <row r="180" spans="1:20" s="140" customFormat="1" ht="15" customHeight="1">
      <c r="A180" s="145"/>
      <c r="B180" s="146"/>
      <c r="C180" s="139"/>
      <c r="D180" s="144"/>
      <c r="E180" s="194"/>
      <c r="F180" s="184"/>
      <c r="H180" s="141"/>
      <c r="I180" s="141"/>
      <c r="J180" s="141"/>
      <c r="K180" s="141"/>
      <c r="L180" s="141"/>
      <c r="M180" s="141"/>
      <c r="N180" s="141"/>
      <c r="O180" s="141"/>
      <c r="P180" s="141"/>
      <c r="Q180" s="141"/>
      <c r="R180" s="141"/>
      <c r="S180" s="141"/>
      <c r="T180" s="141"/>
    </row>
    <row r="181" spans="1:20" s="140" customFormat="1" ht="15" customHeight="1">
      <c r="A181" s="145"/>
      <c r="B181" s="146"/>
      <c r="C181" s="139"/>
      <c r="D181" s="144"/>
      <c r="E181" s="194"/>
      <c r="F181" s="184"/>
      <c r="H181" s="141"/>
      <c r="I181" s="141"/>
      <c r="J181" s="141"/>
      <c r="K181" s="141"/>
      <c r="L181" s="141"/>
      <c r="M181" s="141"/>
      <c r="N181" s="141"/>
      <c r="O181" s="141"/>
      <c r="P181" s="141"/>
      <c r="Q181" s="141"/>
      <c r="R181" s="141"/>
      <c r="S181" s="141"/>
      <c r="T181" s="141"/>
    </row>
    <row r="182" spans="1:20" s="140" customFormat="1" ht="15" customHeight="1">
      <c r="A182" s="145"/>
      <c r="B182" s="146"/>
      <c r="C182" s="139"/>
      <c r="D182" s="144"/>
      <c r="E182" s="194"/>
      <c r="F182" s="184"/>
      <c r="H182" s="141"/>
      <c r="I182" s="141"/>
      <c r="J182" s="141"/>
      <c r="K182" s="141"/>
      <c r="L182" s="141"/>
      <c r="M182" s="141"/>
      <c r="N182" s="141"/>
      <c r="O182" s="141"/>
      <c r="P182" s="141"/>
      <c r="Q182" s="141"/>
      <c r="R182" s="141"/>
      <c r="S182" s="141"/>
      <c r="T182" s="141"/>
    </row>
    <row r="183" spans="1:20" s="140" customFormat="1" ht="15" customHeight="1">
      <c r="A183" s="145"/>
      <c r="B183" s="146"/>
      <c r="C183" s="139"/>
      <c r="D183" s="144"/>
      <c r="E183" s="194"/>
      <c r="F183" s="184"/>
      <c r="H183" s="141"/>
      <c r="I183" s="141"/>
      <c r="J183" s="141"/>
      <c r="K183" s="141"/>
      <c r="L183" s="141"/>
      <c r="M183" s="141"/>
      <c r="N183" s="141"/>
      <c r="O183" s="141"/>
      <c r="P183" s="141"/>
      <c r="Q183" s="141"/>
      <c r="R183" s="141"/>
      <c r="S183" s="141"/>
      <c r="T183" s="141"/>
    </row>
    <row r="184" spans="1:20" s="140" customFormat="1" ht="15" customHeight="1">
      <c r="A184" s="145"/>
      <c r="B184" s="146"/>
      <c r="C184" s="139"/>
      <c r="D184" s="144"/>
      <c r="E184" s="194"/>
      <c r="F184" s="184"/>
      <c r="H184" s="141"/>
      <c r="I184" s="141"/>
      <c r="J184" s="141"/>
      <c r="K184" s="141"/>
      <c r="L184" s="141"/>
      <c r="M184" s="141"/>
      <c r="N184" s="141"/>
      <c r="O184" s="141"/>
      <c r="P184" s="141"/>
      <c r="Q184" s="141"/>
      <c r="R184" s="141"/>
      <c r="S184" s="141"/>
      <c r="T184" s="141"/>
    </row>
    <row r="185" spans="1:20" s="140" customFormat="1" ht="15" customHeight="1">
      <c r="A185" s="145"/>
      <c r="B185" s="146"/>
      <c r="C185" s="139"/>
      <c r="D185" s="144"/>
      <c r="E185" s="194"/>
      <c r="F185" s="184"/>
      <c r="H185" s="141"/>
      <c r="I185" s="141"/>
      <c r="J185" s="141"/>
      <c r="K185" s="141"/>
      <c r="L185" s="141"/>
      <c r="M185" s="141"/>
      <c r="N185" s="141"/>
      <c r="O185" s="141"/>
      <c r="P185" s="141"/>
      <c r="Q185" s="141"/>
      <c r="R185" s="141"/>
      <c r="S185" s="141"/>
      <c r="T185" s="141"/>
    </row>
    <row r="186" spans="1:20" s="140" customFormat="1" ht="15" customHeight="1">
      <c r="A186" s="145"/>
      <c r="B186" s="146"/>
      <c r="C186" s="139"/>
      <c r="D186" s="144"/>
      <c r="E186" s="194"/>
      <c r="F186" s="184"/>
      <c r="H186" s="141"/>
      <c r="I186" s="141"/>
      <c r="J186" s="141"/>
      <c r="K186" s="141"/>
      <c r="L186" s="141"/>
      <c r="M186" s="141"/>
      <c r="N186" s="141"/>
      <c r="O186" s="141"/>
      <c r="P186" s="141"/>
      <c r="Q186" s="141"/>
      <c r="R186" s="141"/>
      <c r="S186" s="141"/>
      <c r="T186" s="141"/>
    </row>
    <row r="187" spans="1:20" s="140" customFormat="1" ht="15" customHeight="1">
      <c r="A187" s="145"/>
      <c r="B187" s="146"/>
      <c r="C187" s="139"/>
      <c r="D187" s="144"/>
      <c r="E187" s="194"/>
      <c r="F187" s="184"/>
      <c r="H187" s="141"/>
      <c r="I187" s="141"/>
      <c r="J187" s="141"/>
      <c r="K187" s="141"/>
      <c r="L187" s="141"/>
      <c r="M187" s="141"/>
      <c r="N187" s="141"/>
      <c r="O187" s="141"/>
      <c r="P187" s="141"/>
      <c r="Q187" s="141"/>
      <c r="R187" s="141"/>
      <c r="S187" s="141"/>
      <c r="T187" s="141"/>
    </row>
    <row r="188" spans="1:20" s="140" customFormat="1" ht="15" customHeight="1">
      <c r="A188" s="145"/>
      <c r="B188" s="146"/>
      <c r="C188" s="139"/>
      <c r="D188" s="144"/>
      <c r="E188" s="194"/>
      <c r="F188" s="184"/>
      <c r="H188" s="141"/>
      <c r="I188" s="141"/>
      <c r="J188" s="141"/>
      <c r="K188" s="141"/>
      <c r="L188" s="141"/>
      <c r="M188" s="141"/>
      <c r="N188" s="141"/>
      <c r="O188" s="141"/>
      <c r="P188" s="141"/>
      <c r="Q188" s="141"/>
      <c r="R188" s="141"/>
      <c r="S188" s="141"/>
      <c r="T188" s="141"/>
    </row>
    <row r="189" spans="1:20" s="140" customFormat="1" ht="15" customHeight="1">
      <c r="A189" s="145"/>
      <c r="B189" s="146"/>
      <c r="C189" s="139"/>
      <c r="D189" s="144"/>
      <c r="E189" s="194"/>
      <c r="F189" s="184"/>
      <c r="H189" s="141"/>
      <c r="I189" s="141"/>
      <c r="J189" s="141"/>
      <c r="K189" s="141"/>
      <c r="L189" s="141"/>
      <c r="M189" s="141"/>
      <c r="N189" s="141"/>
      <c r="O189" s="141"/>
      <c r="P189" s="141"/>
      <c r="Q189" s="141"/>
      <c r="R189" s="141"/>
      <c r="S189" s="141"/>
      <c r="T189" s="141"/>
    </row>
    <row r="190" spans="1:20" s="140" customFormat="1" ht="15" customHeight="1">
      <c r="A190" s="145"/>
      <c r="B190" s="146"/>
      <c r="C190" s="139"/>
      <c r="D190" s="144"/>
      <c r="E190" s="194"/>
      <c r="F190" s="184"/>
      <c r="H190" s="141"/>
      <c r="I190" s="141"/>
      <c r="J190" s="141"/>
      <c r="K190" s="141"/>
      <c r="L190" s="141"/>
      <c r="M190" s="141"/>
      <c r="N190" s="141"/>
      <c r="O190" s="141"/>
      <c r="P190" s="141"/>
      <c r="Q190" s="141"/>
      <c r="R190" s="141"/>
      <c r="S190" s="141"/>
      <c r="T190" s="141"/>
    </row>
    <row r="191" spans="1:20" s="140" customFormat="1" ht="15" customHeight="1">
      <c r="A191" s="145"/>
      <c r="B191" s="146"/>
      <c r="C191" s="139"/>
      <c r="D191" s="144"/>
      <c r="E191" s="194"/>
      <c r="F191" s="184"/>
      <c r="H191" s="141"/>
      <c r="I191" s="141"/>
      <c r="J191" s="141"/>
      <c r="K191" s="141"/>
      <c r="L191" s="141"/>
      <c r="M191" s="141"/>
      <c r="N191" s="141"/>
      <c r="O191" s="141"/>
      <c r="P191" s="141"/>
      <c r="Q191" s="141"/>
      <c r="R191" s="141"/>
      <c r="S191" s="141"/>
      <c r="T191" s="141"/>
    </row>
    <row r="192" spans="1:20" s="140" customFormat="1" ht="15" customHeight="1">
      <c r="A192" s="145"/>
      <c r="B192" s="146"/>
      <c r="C192" s="139"/>
      <c r="D192" s="144"/>
      <c r="E192" s="194"/>
      <c r="F192" s="184"/>
      <c r="H192" s="141"/>
      <c r="I192" s="141"/>
      <c r="J192" s="141"/>
      <c r="K192" s="141"/>
      <c r="L192" s="141"/>
      <c r="M192" s="141"/>
      <c r="N192" s="141"/>
      <c r="O192" s="141"/>
      <c r="P192" s="141"/>
      <c r="Q192" s="141"/>
      <c r="R192" s="141"/>
      <c r="S192" s="141"/>
      <c r="T192" s="141"/>
    </row>
    <row r="193" spans="1:20" s="140" customFormat="1" ht="15" customHeight="1">
      <c r="A193" s="145"/>
      <c r="B193" s="146"/>
      <c r="C193" s="139"/>
      <c r="D193" s="144"/>
      <c r="E193" s="194"/>
      <c r="F193" s="184"/>
      <c r="H193" s="141"/>
      <c r="I193" s="141"/>
      <c r="J193" s="141"/>
      <c r="K193" s="141"/>
      <c r="L193" s="141"/>
      <c r="M193" s="141"/>
      <c r="N193" s="141"/>
      <c r="O193" s="141"/>
      <c r="P193" s="141"/>
      <c r="Q193" s="141"/>
      <c r="R193" s="141"/>
      <c r="S193" s="141"/>
      <c r="T193" s="141"/>
    </row>
    <row r="194" spans="1:20" s="140" customFormat="1" ht="15" customHeight="1">
      <c r="A194" s="145"/>
      <c r="B194" s="146"/>
      <c r="C194" s="139"/>
      <c r="D194" s="144"/>
      <c r="E194" s="194"/>
      <c r="F194" s="184"/>
      <c r="H194" s="141"/>
      <c r="I194" s="141"/>
      <c r="J194" s="141"/>
      <c r="K194" s="141"/>
      <c r="L194" s="141"/>
      <c r="M194" s="141"/>
      <c r="N194" s="141"/>
      <c r="O194" s="141"/>
      <c r="P194" s="141"/>
      <c r="Q194" s="141"/>
      <c r="R194" s="141"/>
      <c r="S194" s="141"/>
      <c r="T194" s="141"/>
    </row>
    <row r="195" spans="1:20" s="140" customFormat="1" ht="15" customHeight="1">
      <c r="A195" s="145"/>
      <c r="B195" s="146"/>
      <c r="C195" s="139"/>
      <c r="D195" s="144"/>
      <c r="E195" s="194"/>
      <c r="F195" s="184"/>
      <c r="H195" s="141"/>
      <c r="I195" s="141"/>
      <c r="J195" s="141"/>
      <c r="K195" s="141"/>
      <c r="L195" s="141"/>
      <c r="M195" s="141"/>
      <c r="N195" s="141"/>
      <c r="O195" s="141"/>
      <c r="P195" s="141"/>
      <c r="Q195" s="141"/>
      <c r="R195" s="141"/>
      <c r="S195" s="141"/>
      <c r="T195" s="141"/>
    </row>
    <row r="196" spans="1:20" s="140" customFormat="1" ht="15" customHeight="1">
      <c r="A196" s="145"/>
      <c r="B196" s="146"/>
      <c r="C196" s="139"/>
      <c r="D196" s="144"/>
      <c r="E196" s="194"/>
      <c r="F196" s="184"/>
      <c r="H196" s="141"/>
      <c r="I196" s="141"/>
      <c r="J196" s="141"/>
      <c r="K196" s="141"/>
      <c r="L196" s="141"/>
      <c r="M196" s="141"/>
      <c r="N196" s="141"/>
      <c r="O196" s="141"/>
      <c r="P196" s="141"/>
      <c r="Q196" s="141"/>
      <c r="R196" s="141"/>
      <c r="S196" s="141"/>
      <c r="T196" s="141"/>
    </row>
    <row r="197" spans="1:20" s="140" customFormat="1" ht="15" customHeight="1">
      <c r="A197" s="145"/>
      <c r="B197" s="146"/>
      <c r="C197" s="139"/>
      <c r="D197" s="144"/>
      <c r="E197" s="194"/>
      <c r="F197" s="184"/>
      <c r="H197" s="141"/>
      <c r="I197" s="141"/>
      <c r="J197" s="141"/>
      <c r="K197" s="141"/>
      <c r="L197" s="141"/>
      <c r="M197" s="141"/>
      <c r="N197" s="141"/>
      <c r="O197" s="141"/>
      <c r="P197" s="141"/>
      <c r="Q197" s="141"/>
      <c r="R197" s="141"/>
      <c r="S197" s="141"/>
      <c r="T197" s="141"/>
    </row>
    <row r="198" spans="1:20" s="140" customFormat="1" ht="15" customHeight="1">
      <c r="A198" s="145"/>
      <c r="B198" s="146"/>
      <c r="C198" s="139"/>
      <c r="D198" s="144"/>
      <c r="E198" s="194"/>
      <c r="F198" s="184"/>
      <c r="H198" s="141"/>
      <c r="I198" s="141"/>
      <c r="J198" s="141"/>
      <c r="K198" s="141"/>
      <c r="L198" s="141"/>
      <c r="M198" s="141"/>
      <c r="N198" s="141"/>
      <c r="O198" s="141"/>
      <c r="P198" s="141"/>
      <c r="Q198" s="141"/>
      <c r="R198" s="141"/>
      <c r="S198" s="141"/>
      <c r="T198" s="141"/>
    </row>
    <row r="199" spans="1:20" s="140" customFormat="1" ht="15" customHeight="1">
      <c r="A199" s="145"/>
      <c r="B199" s="146"/>
      <c r="C199" s="139"/>
      <c r="D199" s="144"/>
      <c r="E199" s="194"/>
      <c r="F199" s="184"/>
      <c r="H199" s="141"/>
      <c r="I199" s="141"/>
      <c r="J199" s="141"/>
      <c r="K199" s="141"/>
      <c r="L199" s="141"/>
      <c r="M199" s="141"/>
      <c r="N199" s="141"/>
      <c r="O199" s="141"/>
      <c r="P199" s="141"/>
      <c r="Q199" s="141"/>
      <c r="R199" s="141"/>
      <c r="S199" s="141"/>
      <c r="T199" s="141"/>
    </row>
    <row r="200" spans="1:20" s="140" customFormat="1" ht="15" customHeight="1">
      <c r="A200" s="145"/>
      <c r="B200" s="146"/>
      <c r="C200" s="139"/>
      <c r="D200" s="144"/>
      <c r="E200" s="194"/>
      <c r="F200" s="184"/>
      <c r="H200" s="141"/>
      <c r="I200" s="141"/>
      <c r="J200" s="141"/>
      <c r="K200" s="141"/>
      <c r="L200" s="141"/>
      <c r="M200" s="141"/>
      <c r="N200" s="141"/>
      <c r="O200" s="141"/>
      <c r="P200" s="141"/>
      <c r="Q200" s="141"/>
      <c r="R200" s="141"/>
      <c r="S200" s="141"/>
      <c r="T200" s="141"/>
    </row>
    <row r="201" spans="1:20" s="140" customFormat="1" ht="15" customHeight="1">
      <c r="A201" s="145"/>
      <c r="B201" s="146"/>
      <c r="C201" s="139"/>
      <c r="D201" s="144"/>
      <c r="E201" s="194"/>
      <c r="F201" s="184"/>
      <c r="H201" s="141"/>
      <c r="I201" s="141"/>
      <c r="J201" s="141"/>
      <c r="K201" s="141"/>
      <c r="L201" s="141"/>
      <c r="M201" s="141"/>
      <c r="N201" s="141"/>
      <c r="O201" s="141"/>
      <c r="P201" s="141"/>
      <c r="Q201" s="141"/>
      <c r="R201" s="141"/>
      <c r="S201" s="141"/>
      <c r="T201" s="141"/>
    </row>
    <row r="202" spans="1:20" s="140" customFormat="1" ht="15" customHeight="1">
      <c r="A202" s="145"/>
      <c r="B202" s="146"/>
      <c r="C202" s="139"/>
      <c r="D202" s="144"/>
      <c r="E202" s="194"/>
      <c r="F202" s="184"/>
      <c r="H202" s="141"/>
      <c r="I202" s="141"/>
      <c r="J202" s="141"/>
      <c r="K202" s="141"/>
      <c r="L202" s="141"/>
      <c r="M202" s="141"/>
      <c r="N202" s="141"/>
      <c r="O202" s="141"/>
      <c r="P202" s="141"/>
      <c r="Q202" s="141"/>
      <c r="R202" s="141"/>
      <c r="S202" s="141"/>
      <c r="T202" s="141"/>
    </row>
    <row r="203" spans="1:20" s="140" customFormat="1" ht="15" customHeight="1">
      <c r="A203" s="145"/>
      <c r="B203" s="146"/>
      <c r="C203" s="139"/>
      <c r="D203" s="144"/>
      <c r="E203" s="194"/>
      <c r="F203" s="184"/>
      <c r="H203" s="141"/>
      <c r="I203" s="141"/>
      <c r="J203" s="141"/>
      <c r="K203" s="141"/>
      <c r="L203" s="141"/>
      <c r="M203" s="141"/>
      <c r="N203" s="141"/>
      <c r="O203" s="141"/>
      <c r="P203" s="141"/>
      <c r="Q203" s="141"/>
      <c r="R203" s="141"/>
      <c r="S203" s="141"/>
      <c r="T203" s="141"/>
    </row>
    <row r="204" spans="1:20" s="140" customFormat="1" ht="15" customHeight="1">
      <c r="A204" s="145"/>
      <c r="B204" s="146"/>
      <c r="C204" s="139"/>
      <c r="D204" s="144"/>
      <c r="E204" s="194"/>
      <c r="F204" s="184"/>
      <c r="H204" s="141"/>
      <c r="I204" s="141"/>
      <c r="J204" s="141"/>
      <c r="K204" s="141"/>
      <c r="L204" s="141"/>
      <c r="M204" s="141"/>
      <c r="N204" s="141"/>
      <c r="O204" s="141"/>
      <c r="P204" s="141"/>
      <c r="Q204" s="141"/>
      <c r="R204" s="141"/>
      <c r="S204" s="141"/>
      <c r="T204" s="141"/>
    </row>
    <row r="205" spans="1:20" s="140" customFormat="1" ht="15" customHeight="1">
      <c r="A205" s="145"/>
      <c r="B205" s="146"/>
      <c r="C205" s="139"/>
      <c r="D205" s="144"/>
      <c r="E205" s="194"/>
      <c r="F205" s="184"/>
      <c r="H205" s="141"/>
      <c r="I205" s="141"/>
      <c r="J205" s="141"/>
      <c r="K205" s="141"/>
      <c r="L205" s="141"/>
      <c r="M205" s="141"/>
      <c r="N205" s="141"/>
      <c r="O205" s="141"/>
      <c r="P205" s="141"/>
      <c r="Q205" s="141"/>
      <c r="R205" s="141"/>
      <c r="S205" s="141"/>
      <c r="T205" s="141"/>
    </row>
    <row r="206" spans="1:20" s="140" customFormat="1" ht="15" customHeight="1">
      <c r="A206" s="145"/>
      <c r="B206" s="146"/>
      <c r="C206" s="139"/>
      <c r="D206" s="144"/>
      <c r="E206" s="194"/>
      <c r="F206" s="184"/>
      <c r="H206" s="141"/>
      <c r="I206" s="141"/>
      <c r="J206" s="141"/>
      <c r="K206" s="141"/>
      <c r="L206" s="141"/>
      <c r="M206" s="141"/>
      <c r="N206" s="141"/>
      <c r="O206" s="141"/>
      <c r="P206" s="141"/>
      <c r="Q206" s="141"/>
      <c r="R206" s="141"/>
      <c r="S206" s="141"/>
      <c r="T206" s="141"/>
    </row>
    <row r="207" spans="1:20" s="140" customFormat="1" ht="15" customHeight="1">
      <c r="A207" s="145"/>
      <c r="B207" s="146"/>
      <c r="C207" s="139"/>
      <c r="D207" s="144"/>
      <c r="E207" s="194"/>
      <c r="F207" s="184"/>
      <c r="H207" s="141"/>
      <c r="I207" s="141"/>
      <c r="J207" s="141"/>
      <c r="K207" s="141"/>
      <c r="L207" s="141"/>
      <c r="M207" s="141"/>
      <c r="N207" s="141"/>
      <c r="O207" s="141"/>
      <c r="P207" s="141"/>
      <c r="Q207" s="141"/>
      <c r="R207" s="141"/>
      <c r="S207" s="141"/>
      <c r="T207" s="141"/>
    </row>
    <row r="208" spans="1:20" s="140" customFormat="1" ht="15" customHeight="1">
      <c r="A208" s="145"/>
      <c r="B208" s="146"/>
      <c r="C208" s="139"/>
      <c r="D208" s="144"/>
      <c r="E208" s="194"/>
      <c r="F208" s="184"/>
      <c r="H208" s="141"/>
      <c r="I208" s="141"/>
      <c r="J208" s="141"/>
      <c r="K208" s="141"/>
      <c r="L208" s="141"/>
      <c r="M208" s="141"/>
      <c r="N208" s="141"/>
      <c r="O208" s="141"/>
      <c r="P208" s="141"/>
      <c r="Q208" s="141"/>
      <c r="R208" s="141"/>
      <c r="S208" s="141"/>
      <c r="T208" s="141"/>
    </row>
    <row r="209" spans="1:20" s="140" customFormat="1" ht="15" customHeight="1">
      <c r="A209" s="145"/>
      <c r="B209" s="146"/>
      <c r="C209" s="139"/>
      <c r="D209" s="144"/>
      <c r="E209" s="194"/>
      <c r="F209" s="184"/>
      <c r="H209" s="141"/>
      <c r="I209" s="141"/>
      <c r="J209" s="141"/>
      <c r="K209" s="141"/>
      <c r="L209" s="141"/>
      <c r="M209" s="141"/>
      <c r="N209" s="141"/>
      <c r="O209" s="141"/>
      <c r="P209" s="141"/>
      <c r="Q209" s="141"/>
      <c r="R209" s="141"/>
      <c r="S209" s="141"/>
      <c r="T209" s="141"/>
    </row>
    <row r="210" spans="1:20" s="140" customFormat="1" ht="15" customHeight="1">
      <c r="A210" s="145"/>
      <c r="B210" s="146"/>
      <c r="C210" s="139"/>
      <c r="D210" s="144"/>
      <c r="E210" s="194"/>
      <c r="F210" s="184"/>
      <c r="H210" s="141"/>
      <c r="I210" s="141"/>
      <c r="J210" s="141"/>
      <c r="K210" s="141"/>
      <c r="L210" s="141"/>
      <c r="M210" s="141"/>
      <c r="N210" s="141"/>
      <c r="O210" s="141"/>
      <c r="P210" s="141"/>
      <c r="Q210" s="141"/>
      <c r="R210" s="141"/>
      <c r="S210" s="141"/>
      <c r="T210" s="141"/>
    </row>
    <row r="211" spans="1:20" s="140" customFormat="1" ht="15" customHeight="1">
      <c r="A211" s="145"/>
      <c r="B211" s="146"/>
      <c r="C211" s="139"/>
      <c r="D211" s="144"/>
      <c r="E211" s="194"/>
      <c r="F211" s="184"/>
      <c r="H211" s="141"/>
      <c r="I211" s="141"/>
      <c r="J211" s="141"/>
      <c r="K211" s="141"/>
      <c r="L211" s="141"/>
      <c r="M211" s="141"/>
      <c r="N211" s="141"/>
      <c r="O211" s="141"/>
      <c r="P211" s="141"/>
      <c r="Q211" s="141"/>
      <c r="R211" s="141"/>
      <c r="S211" s="141"/>
      <c r="T211" s="141"/>
    </row>
    <row r="212" spans="1:20" s="140" customFormat="1" ht="15" customHeight="1">
      <c r="A212" s="145"/>
      <c r="B212" s="146"/>
      <c r="C212" s="139"/>
      <c r="D212" s="144"/>
      <c r="E212" s="194"/>
      <c r="F212" s="184"/>
      <c r="H212" s="141"/>
      <c r="I212" s="141"/>
      <c r="J212" s="141"/>
      <c r="K212" s="141"/>
      <c r="L212" s="141"/>
      <c r="M212" s="141"/>
      <c r="N212" s="141"/>
      <c r="O212" s="141"/>
      <c r="P212" s="141"/>
      <c r="Q212" s="141"/>
      <c r="R212" s="141"/>
      <c r="S212" s="141"/>
      <c r="T212" s="141"/>
    </row>
    <row r="213" spans="1:20" s="140" customFormat="1" ht="15" customHeight="1">
      <c r="A213" s="145"/>
      <c r="B213" s="146"/>
      <c r="C213" s="139"/>
      <c r="D213" s="144"/>
      <c r="E213" s="194"/>
      <c r="F213" s="184"/>
      <c r="H213" s="141"/>
      <c r="I213" s="141"/>
      <c r="J213" s="141"/>
      <c r="K213" s="141"/>
      <c r="L213" s="141"/>
      <c r="M213" s="141"/>
      <c r="N213" s="141"/>
      <c r="O213" s="141"/>
      <c r="P213" s="141"/>
      <c r="Q213" s="141"/>
      <c r="R213" s="141"/>
      <c r="S213" s="141"/>
      <c r="T213" s="141"/>
    </row>
    <row r="214" spans="1:20" s="140" customFormat="1" ht="15" customHeight="1">
      <c r="A214" s="145"/>
      <c r="B214" s="146"/>
      <c r="C214" s="139"/>
      <c r="D214" s="144"/>
      <c r="E214" s="194"/>
      <c r="F214" s="184"/>
      <c r="H214" s="141"/>
      <c r="I214" s="141"/>
      <c r="J214" s="141"/>
      <c r="K214" s="141"/>
      <c r="L214" s="141"/>
      <c r="M214" s="141"/>
      <c r="N214" s="141"/>
      <c r="O214" s="141"/>
      <c r="P214" s="141"/>
      <c r="Q214" s="141"/>
      <c r="R214" s="141"/>
      <c r="S214" s="141"/>
      <c r="T214" s="141"/>
    </row>
    <row r="215" spans="1:20" s="140" customFormat="1" ht="15" customHeight="1">
      <c r="A215" s="145"/>
      <c r="B215" s="146"/>
      <c r="C215" s="139"/>
      <c r="D215" s="144"/>
      <c r="E215" s="194"/>
      <c r="F215" s="184"/>
      <c r="H215" s="141"/>
      <c r="I215" s="141"/>
      <c r="J215" s="141"/>
      <c r="K215" s="141"/>
      <c r="L215" s="141"/>
      <c r="M215" s="141"/>
      <c r="N215" s="141"/>
      <c r="O215" s="141"/>
      <c r="P215" s="141"/>
      <c r="Q215" s="141"/>
      <c r="R215" s="141"/>
      <c r="S215" s="141"/>
      <c r="T215" s="141"/>
    </row>
    <row r="216" spans="1:20" s="140" customFormat="1" ht="15" customHeight="1">
      <c r="A216" s="145"/>
      <c r="B216" s="146"/>
      <c r="C216" s="139"/>
      <c r="D216" s="144"/>
      <c r="E216" s="194"/>
      <c r="F216" s="184"/>
      <c r="H216" s="141"/>
      <c r="I216" s="141"/>
      <c r="J216" s="141"/>
      <c r="K216" s="141"/>
      <c r="L216" s="141"/>
      <c r="M216" s="141"/>
      <c r="N216" s="141"/>
      <c r="O216" s="141"/>
      <c r="P216" s="141"/>
      <c r="Q216" s="141"/>
      <c r="R216" s="141"/>
      <c r="S216" s="141"/>
      <c r="T216" s="141"/>
    </row>
    <row r="217" spans="1:20" s="140" customFormat="1" ht="15" customHeight="1">
      <c r="A217" s="145"/>
      <c r="B217" s="146"/>
      <c r="C217" s="139"/>
      <c r="D217" s="144"/>
      <c r="E217" s="194"/>
      <c r="F217" s="184"/>
      <c r="H217" s="141"/>
      <c r="I217" s="141"/>
      <c r="J217" s="141"/>
      <c r="K217" s="141"/>
      <c r="L217" s="141"/>
      <c r="M217" s="141"/>
      <c r="N217" s="141"/>
      <c r="O217" s="141"/>
      <c r="P217" s="141"/>
      <c r="Q217" s="141"/>
      <c r="R217" s="141"/>
      <c r="S217" s="141"/>
      <c r="T217" s="141"/>
    </row>
    <row r="218" spans="1:20" s="140" customFormat="1" ht="15" customHeight="1">
      <c r="A218" s="145"/>
      <c r="B218" s="146"/>
      <c r="C218" s="139"/>
      <c r="D218" s="144"/>
      <c r="E218" s="194"/>
      <c r="F218" s="184"/>
      <c r="H218" s="141"/>
      <c r="I218" s="141"/>
      <c r="J218" s="141"/>
      <c r="K218" s="141"/>
      <c r="L218" s="141"/>
      <c r="M218" s="141"/>
      <c r="N218" s="141"/>
      <c r="O218" s="141"/>
      <c r="P218" s="141"/>
      <c r="Q218" s="141"/>
      <c r="R218" s="141"/>
      <c r="S218" s="141"/>
      <c r="T218" s="141"/>
    </row>
    <row r="219" spans="1:20" s="140" customFormat="1" ht="15" customHeight="1">
      <c r="A219" s="145"/>
      <c r="B219" s="146"/>
      <c r="C219" s="139"/>
      <c r="D219" s="144"/>
      <c r="E219" s="194"/>
      <c r="F219" s="184"/>
      <c r="H219" s="141"/>
      <c r="I219" s="141"/>
      <c r="J219" s="141"/>
      <c r="K219" s="141"/>
      <c r="L219" s="141"/>
      <c r="M219" s="141"/>
      <c r="N219" s="141"/>
      <c r="O219" s="141"/>
      <c r="P219" s="141"/>
      <c r="Q219" s="141"/>
      <c r="R219" s="141"/>
      <c r="S219" s="141"/>
      <c r="T219" s="141"/>
    </row>
    <row r="220" spans="1:20" s="140" customFormat="1" ht="15" customHeight="1">
      <c r="A220" s="145"/>
      <c r="B220" s="146"/>
      <c r="C220" s="139"/>
      <c r="D220" s="144"/>
      <c r="E220" s="194"/>
      <c r="F220" s="184"/>
      <c r="H220" s="141"/>
      <c r="I220" s="141"/>
      <c r="J220" s="141"/>
      <c r="K220" s="141"/>
      <c r="L220" s="141"/>
      <c r="M220" s="141"/>
      <c r="N220" s="141"/>
      <c r="O220" s="141"/>
      <c r="P220" s="141"/>
      <c r="Q220" s="141"/>
      <c r="R220" s="141"/>
      <c r="S220" s="141"/>
      <c r="T220" s="141"/>
    </row>
    <row r="221" spans="1:20" s="140" customFormat="1" ht="15" customHeight="1">
      <c r="A221" s="145"/>
      <c r="B221" s="146"/>
      <c r="C221" s="139"/>
      <c r="D221" s="144"/>
      <c r="E221" s="194"/>
      <c r="F221" s="184"/>
      <c r="H221" s="141"/>
      <c r="I221" s="141"/>
      <c r="J221" s="141"/>
      <c r="K221" s="141"/>
      <c r="L221" s="141"/>
      <c r="M221" s="141"/>
      <c r="N221" s="141"/>
      <c r="O221" s="141"/>
      <c r="P221" s="141"/>
      <c r="Q221" s="141"/>
      <c r="R221" s="141"/>
      <c r="S221" s="141"/>
      <c r="T221" s="141"/>
    </row>
    <row r="222" spans="1:20" s="140" customFormat="1" ht="15" customHeight="1">
      <c r="A222" s="145"/>
      <c r="B222" s="146"/>
      <c r="C222" s="139"/>
      <c r="D222" s="144"/>
      <c r="E222" s="194"/>
      <c r="F222" s="184"/>
      <c r="H222" s="141"/>
      <c r="I222" s="141"/>
      <c r="J222" s="141"/>
      <c r="K222" s="141"/>
      <c r="L222" s="141"/>
      <c r="M222" s="141"/>
      <c r="N222" s="141"/>
      <c r="O222" s="141"/>
      <c r="P222" s="141"/>
      <c r="Q222" s="141"/>
      <c r="R222" s="141"/>
      <c r="S222" s="141"/>
      <c r="T222" s="141"/>
    </row>
    <row r="223" spans="1:20" s="140" customFormat="1" ht="15" customHeight="1">
      <c r="A223" s="145"/>
      <c r="B223" s="146"/>
      <c r="C223" s="139"/>
      <c r="D223" s="144"/>
      <c r="E223" s="194"/>
      <c r="F223" s="184"/>
      <c r="H223" s="141"/>
      <c r="I223" s="141"/>
      <c r="J223" s="141"/>
      <c r="K223" s="141"/>
      <c r="L223" s="141"/>
      <c r="M223" s="141"/>
      <c r="N223" s="141"/>
      <c r="O223" s="141"/>
      <c r="P223" s="141"/>
      <c r="Q223" s="141"/>
      <c r="R223" s="141"/>
      <c r="S223" s="141"/>
      <c r="T223" s="141"/>
    </row>
    <row r="224" spans="1:20" s="140" customFormat="1" ht="15" customHeight="1">
      <c r="A224" s="145"/>
      <c r="B224" s="146"/>
      <c r="C224" s="139"/>
      <c r="D224" s="144"/>
      <c r="E224" s="194"/>
      <c r="F224" s="184"/>
      <c r="H224" s="141"/>
      <c r="I224" s="141"/>
      <c r="J224" s="141"/>
      <c r="K224" s="141"/>
      <c r="L224" s="141"/>
      <c r="M224" s="141"/>
      <c r="N224" s="141"/>
      <c r="O224" s="141"/>
      <c r="P224" s="141"/>
      <c r="Q224" s="141"/>
      <c r="R224" s="141"/>
      <c r="S224" s="141"/>
      <c r="T224" s="141"/>
    </row>
    <row r="225" spans="1:20" s="140" customFormat="1" ht="15" customHeight="1">
      <c r="A225" s="145"/>
      <c r="B225" s="146"/>
      <c r="C225" s="139"/>
      <c r="D225" s="144"/>
      <c r="E225" s="194"/>
      <c r="F225" s="184"/>
      <c r="H225" s="141"/>
      <c r="I225" s="141"/>
      <c r="J225" s="141"/>
      <c r="K225" s="141"/>
      <c r="L225" s="141"/>
      <c r="M225" s="141"/>
      <c r="N225" s="141"/>
      <c r="O225" s="141"/>
      <c r="P225" s="141"/>
      <c r="Q225" s="141"/>
      <c r="R225" s="141"/>
      <c r="S225" s="141"/>
      <c r="T225" s="141"/>
    </row>
    <row r="226" spans="1:20" s="140" customFormat="1" ht="15" customHeight="1">
      <c r="A226" s="145"/>
      <c r="B226" s="146"/>
      <c r="C226" s="139"/>
      <c r="D226" s="144"/>
      <c r="E226" s="194"/>
      <c r="F226" s="184"/>
      <c r="H226" s="141"/>
      <c r="I226" s="141"/>
      <c r="J226" s="141"/>
      <c r="K226" s="141"/>
      <c r="L226" s="141"/>
      <c r="M226" s="141"/>
      <c r="N226" s="141"/>
      <c r="O226" s="141"/>
      <c r="P226" s="141"/>
      <c r="Q226" s="141"/>
      <c r="R226" s="141"/>
      <c r="S226" s="141"/>
      <c r="T226" s="141"/>
    </row>
    <row r="227" spans="1:20" s="140" customFormat="1" ht="15" customHeight="1">
      <c r="A227" s="145"/>
      <c r="B227" s="146"/>
      <c r="C227" s="139"/>
      <c r="D227" s="144"/>
      <c r="E227" s="194"/>
      <c r="F227" s="184"/>
      <c r="H227" s="141"/>
      <c r="I227" s="141"/>
      <c r="J227" s="141"/>
      <c r="K227" s="141"/>
      <c r="L227" s="141"/>
      <c r="M227" s="141"/>
      <c r="N227" s="141"/>
      <c r="O227" s="141"/>
      <c r="P227" s="141"/>
      <c r="Q227" s="141"/>
      <c r="R227" s="141"/>
      <c r="S227" s="141"/>
      <c r="T227" s="141"/>
    </row>
    <row r="228" spans="1:20" s="140" customFormat="1" ht="15" customHeight="1">
      <c r="A228" s="145"/>
      <c r="B228" s="146"/>
      <c r="C228" s="139"/>
      <c r="D228" s="144"/>
      <c r="E228" s="194"/>
      <c r="F228" s="184"/>
      <c r="H228" s="141"/>
      <c r="I228" s="141"/>
      <c r="J228" s="141"/>
      <c r="K228" s="141"/>
      <c r="L228" s="141"/>
      <c r="M228" s="141"/>
      <c r="N228" s="141"/>
      <c r="O228" s="141"/>
      <c r="P228" s="141"/>
      <c r="Q228" s="141"/>
      <c r="R228" s="141"/>
      <c r="S228" s="141"/>
      <c r="T228" s="141"/>
    </row>
    <row r="229" spans="1:20" s="140" customFormat="1" ht="15" customHeight="1">
      <c r="A229" s="145"/>
      <c r="B229" s="146"/>
      <c r="C229" s="139"/>
      <c r="D229" s="144"/>
      <c r="E229" s="194"/>
      <c r="F229" s="184"/>
      <c r="H229" s="141"/>
      <c r="I229" s="141"/>
      <c r="J229" s="141"/>
      <c r="K229" s="141"/>
      <c r="L229" s="141"/>
      <c r="M229" s="141"/>
      <c r="N229" s="141"/>
      <c r="O229" s="141"/>
      <c r="P229" s="141"/>
      <c r="Q229" s="141"/>
      <c r="R229" s="141"/>
      <c r="S229" s="141"/>
      <c r="T229" s="141"/>
    </row>
    <row r="230" spans="1:20" s="140" customFormat="1" ht="15" customHeight="1">
      <c r="A230" s="145"/>
      <c r="B230" s="146"/>
      <c r="C230" s="139"/>
      <c r="D230" s="144"/>
      <c r="E230" s="194"/>
      <c r="F230" s="184"/>
      <c r="H230" s="141"/>
      <c r="I230" s="141"/>
      <c r="J230" s="141"/>
      <c r="K230" s="141"/>
      <c r="L230" s="141"/>
      <c r="M230" s="141"/>
      <c r="N230" s="141"/>
      <c r="O230" s="141"/>
      <c r="P230" s="141"/>
      <c r="Q230" s="141"/>
      <c r="R230" s="141"/>
      <c r="S230" s="141"/>
      <c r="T230" s="141"/>
    </row>
    <row r="231" spans="1:20" s="140" customFormat="1" ht="15" customHeight="1">
      <c r="A231" s="145"/>
      <c r="B231" s="146"/>
      <c r="C231" s="139"/>
      <c r="D231" s="144"/>
      <c r="E231" s="194"/>
      <c r="F231" s="184"/>
      <c r="H231" s="141"/>
      <c r="I231" s="141"/>
      <c r="J231" s="141"/>
      <c r="K231" s="141"/>
      <c r="L231" s="141"/>
      <c r="M231" s="141"/>
      <c r="N231" s="141"/>
      <c r="O231" s="141"/>
      <c r="P231" s="141"/>
      <c r="Q231" s="141"/>
      <c r="R231" s="141"/>
      <c r="S231" s="141"/>
      <c r="T231" s="141"/>
    </row>
    <row r="232" spans="1:20" s="140" customFormat="1" ht="15" customHeight="1">
      <c r="A232" s="145"/>
      <c r="B232" s="146"/>
      <c r="C232" s="139"/>
      <c r="D232" s="144"/>
      <c r="E232" s="194"/>
      <c r="F232" s="184"/>
      <c r="H232" s="141"/>
      <c r="I232" s="141"/>
      <c r="J232" s="141"/>
      <c r="K232" s="141"/>
      <c r="L232" s="141"/>
      <c r="M232" s="141"/>
      <c r="N232" s="141"/>
      <c r="O232" s="141"/>
      <c r="P232" s="141"/>
      <c r="Q232" s="141"/>
      <c r="R232" s="141"/>
      <c r="S232" s="141"/>
      <c r="T232" s="141"/>
    </row>
    <row r="233" spans="1:20" s="140" customFormat="1" ht="15" customHeight="1">
      <c r="A233" s="145"/>
      <c r="B233" s="146"/>
      <c r="C233" s="139"/>
      <c r="D233" s="144"/>
      <c r="E233" s="194"/>
      <c r="F233" s="184"/>
      <c r="H233" s="141"/>
      <c r="I233" s="141"/>
      <c r="J233" s="141"/>
      <c r="K233" s="141"/>
      <c r="L233" s="141"/>
      <c r="M233" s="141"/>
      <c r="N233" s="141"/>
      <c r="O233" s="141"/>
      <c r="P233" s="141"/>
      <c r="Q233" s="141"/>
      <c r="R233" s="141"/>
      <c r="S233" s="141"/>
      <c r="T233" s="141"/>
    </row>
    <row r="234" spans="1:20" s="140" customFormat="1" ht="15" customHeight="1">
      <c r="A234" s="145"/>
      <c r="B234" s="146"/>
      <c r="C234" s="139"/>
      <c r="D234" s="144"/>
      <c r="E234" s="194"/>
      <c r="F234" s="184"/>
      <c r="H234" s="141"/>
      <c r="I234" s="141"/>
      <c r="J234" s="141"/>
      <c r="K234" s="141"/>
      <c r="L234" s="141"/>
      <c r="M234" s="141"/>
      <c r="N234" s="141"/>
      <c r="O234" s="141"/>
      <c r="P234" s="141"/>
      <c r="Q234" s="141"/>
      <c r="R234" s="141"/>
      <c r="S234" s="141"/>
      <c r="T234" s="141"/>
    </row>
    <row r="235" spans="1:20" s="140" customFormat="1" ht="15" customHeight="1">
      <c r="A235" s="145"/>
      <c r="B235" s="146"/>
      <c r="C235" s="139"/>
      <c r="D235" s="144"/>
      <c r="E235" s="194"/>
      <c r="F235" s="184"/>
      <c r="H235" s="141"/>
      <c r="I235" s="141"/>
      <c r="J235" s="141"/>
      <c r="K235" s="141"/>
      <c r="L235" s="141"/>
      <c r="M235" s="141"/>
      <c r="N235" s="141"/>
      <c r="O235" s="141"/>
      <c r="P235" s="141"/>
      <c r="Q235" s="141"/>
      <c r="R235" s="141"/>
      <c r="S235" s="141"/>
      <c r="T235" s="141"/>
    </row>
    <row r="236" spans="1:20" s="140" customFormat="1" ht="15" customHeight="1">
      <c r="A236" s="145"/>
      <c r="B236" s="146"/>
      <c r="C236" s="139"/>
      <c r="D236" s="144"/>
      <c r="E236" s="194"/>
      <c r="F236" s="184"/>
      <c r="H236" s="141"/>
      <c r="I236" s="141"/>
      <c r="J236" s="141"/>
      <c r="K236" s="141"/>
      <c r="L236" s="141"/>
      <c r="M236" s="141"/>
      <c r="N236" s="141"/>
      <c r="O236" s="141"/>
      <c r="P236" s="141"/>
      <c r="Q236" s="141"/>
      <c r="R236" s="141"/>
      <c r="S236" s="141"/>
      <c r="T236" s="141"/>
    </row>
    <row r="237" spans="1:20" s="140" customFormat="1" ht="15" customHeight="1">
      <c r="A237" s="145"/>
      <c r="B237" s="146"/>
      <c r="C237" s="139"/>
      <c r="D237" s="144"/>
      <c r="E237" s="194"/>
      <c r="F237" s="184"/>
      <c r="H237" s="141"/>
      <c r="I237" s="141"/>
      <c r="J237" s="141"/>
      <c r="K237" s="141"/>
      <c r="L237" s="141"/>
      <c r="M237" s="141"/>
      <c r="N237" s="141"/>
      <c r="O237" s="141"/>
      <c r="P237" s="141"/>
      <c r="Q237" s="141"/>
      <c r="R237" s="141"/>
      <c r="S237" s="141"/>
      <c r="T237" s="141"/>
    </row>
    <row r="238" spans="1:20" s="140" customFormat="1" ht="15" customHeight="1">
      <c r="A238" s="145"/>
      <c r="B238" s="146"/>
      <c r="C238" s="139"/>
      <c r="D238" s="144"/>
      <c r="E238" s="194"/>
      <c r="F238" s="184"/>
      <c r="H238" s="141"/>
      <c r="I238" s="141"/>
      <c r="J238" s="141"/>
      <c r="K238" s="141"/>
      <c r="L238" s="141"/>
      <c r="M238" s="141"/>
      <c r="N238" s="141"/>
      <c r="O238" s="141"/>
      <c r="P238" s="141"/>
      <c r="Q238" s="141"/>
      <c r="R238" s="141"/>
      <c r="S238" s="141"/>
      <c r="T238" s="141"/>
    </row>
    <row r="239" spans="1:20" s="140" customFormat="1" ht="15" customHeight="1">
      <c r="A239" s="145"/>
      <c r="B239" s="146"/>
      <c r="C239" s="139"/>
      <c r="D239" s="144"/>
      <c r="E239" s="194"/>
      <c r="F239" s="184"/>
      <c r="H239" s="141"/>
      <c r="I239" s="141"/>
      <c r="J239" s="141"/>
      <c r="K239" s="141"/>
      <c r="L239" s="141"/>
      <c r="M239" s="141"/>
      <c r="N239" s="141"/>
      <c r="O239" s="141"/>
      <c r="P239" s="141"/>
      <c r="Q239" s="141"/>
      <c r="R239" s="141"/>
      <c r="S239" s="141"/>
      <c r="T239" s="141"/>
    </row>
    <row r="240" spans="1:20" s="140" customFormat="1" ht="15" customHeight="1">
      <c r="A240" s="145"/>
      <c r="B240" s="146"/>
      <c r="C240" s="139"/>
      <c r="D240" s="144"/>
      <c r="E240" s="194"/>
      <c r="F240" s="184"/>
      <c r="H240" s="141"/>
      <c r="I240" s="141"/>
      <c r="J240" s="141"/>
      <c r="K240" s="141"/>
      <c r="L240" s="141"/>
      <c r="M240" s="141"/>
      <c r="N240" s="141"/>
      <c r="O240" s="141"/>
      <c r="P240" s="141"/>
      <c r="Q240" s="141"/>
      <c r="R240" s="141"/>
      <c r="S240" s="141"/>
      <c r="T240" s="141"/>
    </row>
    <row r="241" spans="1:20" s="140" customFormat="1" ht="15" customHeight="1">
      <c r="A241" s="145"/>
      <c r="B241" s="146"/>
      <c r="C241" s="139"/>
      <c r="D241" s="144"/>
      <c r="E241" s="194"/>
      <c r="F241" s="184"/>
      <c r="H241" s="141"/>
      <c r="I241" s="141"/>
      <c r="J241" s="141"/>
      <c r="K241" s="141"/>
      <c r="L241" s="141"/>
      <c r="M241" s="141"/>
      <c r="N241" s="141"/>
      <c r="O241" s="141"/>
      <c r="P241" s="141"/>
      <c r="Q241" s="141"/>
      <c r="R241" s="141"/>
      <c r="S241" s="141"/>
      <c r="T241" s="141"/>
    </row>
    <row r="242" spans="1:20" s="140" customFormat="1" ht="15" customHeight="1">
      <c r="A242" s="145"/>
      <c r="B242" s="146"/>
      <c r="C242" s="139"/>
      <c r="D242" s="144"/>
      <c r="E242" s="194"/>
      <c r="F242" s="184"/>
      <c r="H242" s="141"/>
      <c r="I242" s="141"/>
      <c r="J242" s="141"/>
      <c r="K242" s="141"/>
      <c r="L242" s="141"/>
      <c r="M242" s="141"/>
      <c r="N242" s="141"/>
      <c r="O242" s="141"/>
      <c r="P242" s="141"/>
      <c r="Q242" s="141"/>
      <c r="R242" s="141"/>
      <c r="S242" s="141"/>
      <c r="T242" s="141"/>
    </row>
    <row r="243" spans="1:20" s="140" customFormat="1" ht="15" customHeight="1">
      <c r="A243" s="145"/>
      <c r="B243" s="146"/>
      <c r="C243" s="139"/>
      <c r="D243" s="144"/>
      <c r="E243" s="194"/>
      <c r="F243" s="184"/>
      <c r="H243" s="141"/>
      <c r="I243" s="141"/>
      <c r="J243" s="141"/>
      <c r="K243" s="141"/>
      <c r="L243" s="141"/>
      <c r="M243" s="141"/>
      <c r="N243" s="141"/>
      <c r="O243" s="141"/>
      <c r="P243" s="141"/>
      <c r="Q243" s="141"/>
      <c r="R243" s="141"/>
      <c r="S243" s="141"/>
      <c r="T243" s="141"/>
    </row>
    <row r="244" spans="1:20" s="140" customFormat="1" ht="15" customHeight="1">
      <c r="A244" s="145"/>
      <c r="B244" s="146"/>
      <c r="C244" s="139"/>
      <c r="D244" s="144"/>
      <c r="E244" s="194"/>
      <c r="F244" s="184"/>
      <c r="H244" s="141"/>
      <c r="I244" s="141"/>
      <c r="J244" s="141"/>
      <c r="K244" s="141"/>
      <c r="L244" s="141"/>
      <c r="M244" s="141"/>
      <c r="N244" s="141"/>
      <c r="O244" s="141"/>
      <c r="P244" s="141"/>
      <c r="Q244" s="141"/>
      <c r="R244" s="141"/>
      <c r="S244" s="141"/>
      <c r="T244" s="141"/>
    </row>
    <row r="245" spans="1:20" s="140" customFormat="1" ht="15" customHeight="1">
      <c r="A245" s="145"/>
      <c r="B245" s="146"/>
      <c r="C245" s="139"/>
      <c r="D245" s="144"/>
      <c r="E245" s="194"/>
      <c r="F245" s="184"/>
      <c r="H245" s="141"/>
      <c r="I245" s="141"/>
      <c r="J245" s="141"/>
      <c r="K245" s="141"/>
      <c r="L245" s="141"/>
      <c r="M245" s="141"/>
      <c r="N245" s="141"/>
      <c r="O245" s="141"/>
      <c r="P245" s="141"/>
      <c r="Q245" s="141"/>
      <c r="R245" s="141"/>
      <c r="S245" s="141"/>
      <c r="T245" s="141"/>
    </row>
    <row r="246" spans="1:20" s="140" customFormat="1" ht="15" customHeight="1">
      <c r="A246" s="145"/>
      <c r="B246" s="146"/>
      <c r="C246" s="139"/>
      <c r="D246" s="144"/>
      <c r="E246" s="194"/>
      <c r="F246" s="184"/>
      <c r="H246" s="141"/>
      <c r="I246" s="141"/>
      <c r="J246" s="141"/>
      <c r="K246" s="141"/>
      <c r="L246" s="141"/>
      <c r="M246" s="141"/>
      <c r="N246" s="141"/>
      <c r="O246" s="141"/>
      <c r="P246" s="141"/>
      <c r="Q246" s="141"/>
      <c r="R246" s="141"/>
      <c r="S246" s="141"/>
      <c r="T246" s="141"/>
    </row>
    <row r="247" spans="1:20" s="140" customFormat="1" ht="15" customHeight="1">
      <c r="A247" s="145"/>
      <c r="B247" s="146"/>
      <c r="C247" s="139"/>
      <c r="D247" s="144"/>
      <c r="E247" s="194"/>
      <c r="F247" s="184"/>
      <c r="H247" s="141"/>
      <c r="I247" s="141"/>
      <c r="J247" s="141"/>
      <c r="K247" s="141"/>
      <c r="L247" s="141"/>
      <c r="M247" s="141"/>
      <c r="N247" s="141"/>
      <c r="O247" s="141"/>
      <c r="P247" s="141"/>
      <c r="Q247" s="141"/>
      <c r="R247" s="141"/>
      <c r="S247" s="141"/>
      <c r="T247" s="141"/>
    </row>
    <row r="248" spans="1:20" s="140" customFormat="1" ht="15" customHeight="1">
      <c r="A248" s="145"/>
      <c r="B248" s="146"/>
      <c r="C248" s="139"/>
      <c r="D248" s="144"/>
      <c r="E248" s="194"/>
      <c r="F248" s="184"/>
      <c r="H248" s="141"/>
      <c r="I248" s="141"/>
      <c r="J248" s="141"/>
      <c r="K248" s="141"/>
      <c r="L248" s="141"/>
      <c r="M248" s="141"/>
      <c r="N248" s="141"/>
      <c r="O248" s="141"/>
      <c r="P248" s="141"/>
      <c r="Q248" s="141"/>
      <c r="R248" s="141"/>
      <c r="S248" s="141"/>
      <c r="T248" s="141"/>
    </row>
    <row r="249" spans="1:20" s="140" customFormat="1" ht="15" customHeight="1">
      <c r="A249" s="145"/>
      <c r="B249" s="146"/>
      <c r="C249" s="139"/>
      <c r="D249" s="144"/>
      <c r="E249" s="194"/>
      <c r="F249" s="184"/>
      <c r="H249" s="141"/>
      <c r="I249" s="141"/>
      <c r="J249" s="141"/>
      <c r="K249" s="141"/>
      <c r="L249" s="141"/>
      <c r="M249" s="141"/>
      <c r="N249" s="141"/>
      <c r="O249" s="141"/>
      <c r="P249" s="141"/>
      <c r="Q249" s="141"/>
      <c r="R249" s="141"/>
      <c r="S249" s="141"/>
      <c r="T249" s="141"/>
    </row>
    <row r="250" spans="1:20" s="140" customFormat="1" ht="15" customHeight="1">
      <c r="A250" s="145"/>
      <c r="B250" s="146"/>
      <c r="C250" s="139"/>
      <c r="D250" s="144"/>
      <c r="E250" s="194"/>
      <c r="F250" s="184"/>
      <c r="H250" s="141"/>
      <c r="I250" s="141"/>
      <c r="J250" s="141"/>
      <c r="K250" s="141"/>
      <c r="L250" s="141"/>
      <c r="M250" s="141"/>
      <c r="N250" s="141"/>
      <c r="O250" s="141"/>
      <c r="P250" s="141"/>
      <c r="Q250" s="141"/>
      <c r="R250" s="141"/>
      <c r="S250" s="141"/>
      <c r="T250" s="141"/>
    </row>
    <row r="251" spans="1:20" s="140" customFormat="1" ht="15" customHeight="1">
      <c r="A251" s="145"/>
      <c r="B251" s="146"/>
      <c r="C251" s="139"/>
      <c r="D251" s="144"/>
      <c r="E251" s="194"/>
      <c r="F251" s="184"/>
      <c r="H251" s="141"/>
      <c r="I251" s="141"/>
      <c r="J251" s="141"/>
      <c r="K251" s="141"/>
      <c r="L251" s="141"/>
      <c r="M251" s="141"/>
      <c r="N251" s="141"/>
      <c r="O251" s="141"/>
      <c r="P251" s="141"/>
      <c r="Q251" s="141"/>
      <c r="R251" s="141"/>
      <c r="S251" s="141"/>
      <c r="T251" s="141"/>
    </row>
    <row r="252" spans="1:20" s="140" customFormat="1" ht="15" customHeight="1">
      <c r="A252" s="145"/>
      <c r="B252" s="146"/>
      <c r="C252" s="139"/>
      <c r="D252" s="144"/>
      <c r="E252" s="194"/>
      <c r="F252" s="184"/>
      <c r="H252" s="141"/>
      <c r="I252" s="141"/>
      <c r="J252" s="141"/>
      <c r="K252" s="141"/>
      <c r="L252" s="141"/>
      <c r="M252" s="141"/>
      <c r="N252" s="141"/>
      <c r="O252" s="141"/>
      <c r="P252" s="141"/>
      <c r="Q252" s="141"/>
      <c r="R252" s="141"/>
      <c r="S252" s="141"/>
      <c r="T252" s="141"/>
    </row>
    <row r="253" spans="1:20" s="140" customFormat="1" ht="15" customHeight="1">
      <c r="A253" s="145"/>
      <c r="B253" s="146"/>
      <c r="C253" s="139"/>
      <c r="D253" s="144"/>
      <c r="E253" s="194"/>
      <c r="F253" s="184"/>
      <c r="H253" s="141"/>
      <c r="I253" s="141"/>
      <c r="J253" s="141"/>
      <c r="K253" s="141"/>
      <c r="L253" s="141"/>
      <c r="M253" s="141"/>
      <c r="N253" s="141"/>
      <c r="O253" s="141"/>
      <c r="P253" s="141"/>
      <c r="Q253" s="141"/>
      <c r="R253" s="141"/>
      <c r="S253" s="141"/>
      <c r="T253" s="141"/>
    </row>
    <row r="254" spans="1:20" s="140" customFormat="1" ht="15" customHeight="1">
      <c r="A254" s="145"/>
      <c r="B254" s="146"/>
      <c r="C254" s="139"/>
      <c r="D254" s="144"/>
      <c r="E254" s="194"/>
      <c r="F254" s="184"/>
      <c r="H254" s="141"/>
      <c r="I254" s="141"/>
      <c r="J254" s="141"/>
      <c r="K254" s="141"/>
      <c r="L254" s="141"/>
      <c r="M254" s="141"/>
      <c r="N254" s="141"/>
      <c r="O254" s="141"/>
      <c r="P254" s="141"/>
      <c r="Q254" s="141"/>
      <c r="R254" s="141"/>
      <c r="S254" s="141"/>
      <c r="T254" s="141"/>
    </row>
    <row r="255" spans="1:20" s="140" customFormat="1" ht="15" customHeight="1">
      <c r="A255" s="145"/>
      <c r="B255" s="146"/>
      <c r="C255" s="139"/>
      <c r="D255" s="144"/>
      <c r="E255" s="194"/>
      <c r="F255" s="184"/>
      <c r="H255" s="141"/>
      <c r="I255" s="141"/>
      <c r="J255" s="141"/>
      <c r="K255" s="141"/>
      <c r="L255" s="141"/>
      <c r="M255" s="141"/>
      <c r="N255" s="141"/>
      <c r="O255" s="141"/>
      <c r="P255" s="141"/>
      <c r="Q255" s="141"/>
      <c r="R255" s="141"/>
      <c r="S255" s="141"/>
      <c r="T255" s="141"/>
    </row>
    <row r="256" spans="1:20" s="140" customFormat="1" ht="15" customHeight="1">
      <c r="A256" s="145"/>
      <c r="B256" s="146"/>
      <c r="C256" s="139"/>
      <c r="D256" s="144"/>
      <c r="E256" s="194"/>
      <c r="F256" s="184"/>
      <c r="H256" s="141"/>
      <c r="I256" s="141"/>
      <c r="J256" s="141"/>
      <c r="K256" s="141"/>
      <c r="L256" s="141"/>
      <c r="M256" s="141"/>
      <c r="N256" s="141"/>
      <c r="O256" s="141"/>
      <c r="P256" s="141"/>
      <c r="Q256" s="141"/>
      <c r="R256" s="141"/>
      <c r="S256" s="141"/>
      <c r="T256" s="141"/>
    </row>
    <row r="257" spans="1:20" s="140" customFormat="1" ht="15" customHeight="1">
      <c r="A257" s="145"/>
      <c r="B257" s="146"/>
      <c r="C257" s="139"/>
      <c r="D257" s="144"/>
      <c r="E257" s="194"/>
      <c r="F257" s="184"/>
      <c r="H257" s="141"/>
      <c r="I257" s="141"/>
      <c r="J257" s="141"/>
      <c r="K257" s="141"/>
      <c r="L257" s="141"/>
      <c r="M257" s="141"/>
      <c r="N257" s="141"/>
      <c r="O257" s="141"/>
      <c r="P257" s="141"/>
      <c r="Q257" s="141"/>
      <c r="R257" s="141"/>
      <c r="S257" s="141"/>
      <c r="T257" s="141"/>
    </row>
    <row r="258" spans="1:20" s="140" customFormat="1" ht="15" customHeight="1">
      <c r="A258" s="145"/>
      <c r="B258" s="146"/>
      <c r="C258" s="139"/>
      <c r="D258" s="144"/>
      <c r="E258" s="194"/>
      <c r="F258" s="184"/>
      <c r="H258" s="141"/>
      <c r="I258" s="141"/>
      <c r="J258" s="141"/>
      <c r="K258" s="141"/>
      <c r="L258" s="141"/>
      <c r="M258" s="141"/>
      <c r="N258" s="141"/>
      <c r="O258" s="141"/>
      <c r="P258" s="141"/>
      <c r="Q258" s="141"/>
      <c r="R258" s="141"/>
      <c r="S258" s="141"/>
      <c r="T258" s="141"/>
    </row>
    <row r="259" spans="1:20" s="140" customFormat="1" ht="15" customHeight="1">
      <c r="A259" s="145"/>
      <c r="B259" s="146"/>
      <c r="C259" s="139"/>
      <c r="D259" s="144"/>
      <c r="E259" s="194"/>
      <c r="F259" s="184"/>
      <c r="H259" s="141"/>
      <c r="I259" s="141"/>
      <c r="J259" s="141"/>
      <c r="K259" s="141"/>
      <c r="L259" s="141"/>
      <c r="M259" s="141"/>
      <c r="N259" s="141"/>
      <c r="O259" s="141"/>
      <c r="P259" s="141"/>
      <c r="Q259" s="141"/>
      <c r="R259" s="141"/>
      <c r="S259" s="141"/>
      <c r="T259" s="141"/>
    </row>
    <row r="260" spans="1:20" s="140" customFormat="1" ht="15" customHeight="1">
      <c r="A260" s="145"/>
      <c r="B260" s="146"/>
      <c r="C260" s="139"/>
      <c r="D260" s="144"/>
      <c r="E260" s="194"/>
      <c r="F260" s="184"/>
      <c r="H260" s="141"/>
      <c r="I260" s="141"/>
      <c r="J260" s="141"/>
      <c r="K260" s="141"/>
      <c r="L260" s="141"/>
      <c r="M260" s="141"/>
      <c r="N260" s="141"/>
      <c r="O260" s="141"/>
      <c r="P260" s="141"/>
      <c r="Q260" s="141"/>
      <c r="R260" s="141"/>
      <c r="S260" s="141"/>
      <c r="T260" s="141"/>
    </row>
    <row r="261" spans="1:20" s="140" customFormat="1" ht="15" customHeight="1">
      <c r="A261" s="145"/>
      <c r="B261" s="146"/>
      <c r="C261" s="139"/>
      <c r="D261" s="144"/>
      <c r="E261" s="194"/>
      <c r="F261" s="184"/>
      <c r="H261" s="141"/>
      <c r="I261" s="141"/>
      <c r="J261" s="141"/>
      <c r="K261" s="141"/>
      <c r="L261" s="141"/>
      <c r="M261" s="141"/>
      <c r="N261" s="141"/>
      <c r="O261" s="141"/>
      <c r="P261" s="141"/>
      <c r="Q261" s="141"/>
      <c r="R261" s="141"/>
      <c r="S261" s="141"/>
      <c r="T261" s="141"/>
    </row>
    <row r="262" spans="1:20" s="140" customFormat="1" ht="15" customHeight="1">
      <c r="A262" s="145"/>
      <c r="B262" s="146"/>
      <c r="C262" s="139"/>
      <c r="D262" s="144"/>
      <c r="E262" s="194"/>
      <c r="F262" s="184"/>
      <c r="H262" s="141"/>
      <c r="I262" s="141"/>
      <c r="J262" s="141"/>
      <c r="K262" s="141"/>
      <c r="L262" s="141"/>
      <c r="M262" s="141"/>
      <c r="N262" s="141"/>
      <c r="O262" s="141"/>
      <c r="P262" s="141"/>
      <c r="Q262" s="141"/>
      <c r="R262" s="141"/>
      <c r="S262" s="141"/>
      <c r="T262" s="141"/>
    </row>
    <row r="263" spans="1:20" s="140" customFormat="1" ht="15" customHeight="1">
      <c r="A263" s="145"/>
      <c r="B263" s="146"/>
      <c r="C263" s="139"/>
      <c r="D263" s="144"/>
      <c r="E263" s="194"/>
      <c r="F263" s="184"/>
      <c r="H263" s="141"/>
      <c r="I263" s="141"/>
      <c r="J263" s="141"/>
      <c r="K263" s="141"/>
      <c r="L263" s="141"/>
      <c r="M263" s="141"/>
      <c r="N263" s="141"/>
      <c r="O263" s="141"/>
      <c r="P263" s="141"/>
      <c r="Q263" s="141"/>
      <c r="R263" s="141"/>
      <c r="S263" s="141"/>
      <c r="T263" s="141"/>
    </row>
    <row r="264" spans="1:20" s="140" customFormat="1" ht="15" customHeight="1">
      <c r="A264" s="145"/>
      <c r="B264" s="146"/>
      <c r="C264" s="139"/>
      <c r="D264" s="144"/>
      <c r="E264" s="194"/>
      <c r="F264" s="184"/>
      <c r="H264" s="141"/>
      <c r="I264" s="141"/>
      <c r="J264" s="141"/>
      <c r="K264" s="141"/>
      <c r="L264" s="141"/>
      <c r="M264" s="141"/>
      <c r="N264" s="141"/>
      <c r="O264" s="141"/>
      <c r="P264" s="141"/>
      <c r="Q264" s="141"/>
      <c r="R264" s="141"/>
      <c r="S264" s="141"/>
      <c r="T264" s="141"/>
    </row>
    <row r="265" spans="1:20" s="140" customFormat="1" ht="15" customHeight="1">
      <c r="A265" s="145"/>
      <c r="B265" s="146"/>
      <c r="C265" s="139"/>
      <c r="D265" s="144"/>
      <c r="E265" s="194"/>
      <c r="F265" s="184"/>
      <c r="H265" s="141"/>
      <c r="I265" s="141"/>
      <c r="J265" s="141"/>
      <c r="K265" s="141"/>
      <c r="L265" s="141"/>
      <c r="M265" s="141"/>
      <c r="N265" s="141"/>
      <c r="O265" s="141"/>
      <c r="P265" s="141"/>
      <c r="Q265" s="141"/>
      <c r="R265" s="141"/>
      <c r="S265" s="141"/>
      <c r="T265" s="141"/>
    </row>
    <row r="266" spans="1:20" s="140" customFormat="1" ht="15" customHeight="1">
      <c r="A266" s="145"/>
      <c r="B266" s="146"/>
      <c r="C266" s="139"/>
      <c r="D266" s="144"/>
      <c r="E266" s="194"/>
      <c r="F266" s="184"/>
      <c r="H266" s="141"/>
      <c r="I266" s="141"/>
      <c r="J266" s="141"/>
      <c r="K266" s="141"/>
      <c r="L266" s="141"/>
      <c r="M266" s="141"/>
      <c r="N266" s="141"/>
      <c r="O266" s="141"/>
      <c r="P266" s="141"/>
      <c r="Q266" s="141"/>
      <c r="R266" s="141"/>
      <c r="S266" s="141"/>
      <c r="T266" s="141"/>
    </row>
    <row r="267" spans="1:20" s="140" customFormat="1" ht="15" customHeight="1">
      <c r="A267" s="145"/>
      <c r="B267" s="146"/>
      <c r="C267" s="139"/>
      <c r="D267" s="144"/>
      <c r="E267" s="194"/>
      <c r="F267" s="184"/>
      <c r="H267" s="141"/>
      <c r="I267" s="141"/>
      <c r="J267" s="141"/>
      <c r="K267" s="141"/>
      <c r="L267" s="141"/>
      <c r="M267" s="141"/>
      <c r="N267" s="141"/>
      <c r="O267" s="141"/>
      <c r="P267" s="141"/>
      <c r="Q267" s="141"/>
      <c r="R267" s="141"/>
      <c r="S267" s="141"/>
      <c r="T267" s="141"/>
    </row>
    <row r="268" spans="1:20" s="140" customFormat="1" ht="15" customHeight="1">
      <c r="A268" s="145"/>
      <c r="B268" s="146"/>
      <c r="C268" s="139"/>
      <c r="D268" s="144"/>
      <c r="E268" s="194"/>
      <c r="F268" s="184"/>
      <c r="H268" s="141"/>
      <c r="I268" s="141"/>
      <c r="J268" s="141"/>
      <c r="K268" s="141"/>
      <c r="L268" s="141"/>
      <c r="M268" s="141"/>
      <c r="N268" s="141"/>
      <c r="O268" s="141"/>
      <c r="P268" s="141"/>
      <c r="Q268" s="141"/>
      <c r="R268" s="141"/>
      <c r="S268" s="141"/>
      <c r="T268" s="141"/>
    </row>
    <row r="269" spans="1:20" s="140" customFormat="1" ht="15" customHeight="1">
      <c r="A269" s="145"/>
      <c r="B269" s="146"/>
      <c r="C269" s="139"/>
      <c r="D269" s="144"/>
      <c r="E269" s="194"/>
      <c r="F269" s="184"/>
      <c r="H269" s="141"/>
      <c r="I269" s="141"/>
      <c r="J269" s="141"/>
      <c r="K269" s="141"/>
      <c r="L269" s="141"/>
      <c r="M269" s="141"/>
      <c r="N269" s="141"/>
      <c r="O269" s="141"/>
      <c r="P269" s="141"/>
      <c r="Q269" s="141"/>
      <c r="R269" s="141"/>
      <c r="S269" s="141"/>
      <c r="T269" s="141"/>
    </row>
    <row r="270" spans="1:20" s="140" customFormat="1" ht="15" customHeight="1">
      <c r="A270" s="145"/>
      <c r="B270" s="146"/>
      <c r="C270" s="139"/>
      <c r="D270" s="144"/>
      <c r="E270" s="194"/>
      <c r="F270" s="184"/>
      <c r="H270" s="141"/>
      <c r="I270" s="141"/>
      <c r="J270" s="141"/>
      <c r="K270" s="141"/>
      <c r="L270" s="141"/>
      <c r="M270" s="141"/>
      <c r="N270" s="141"/>
      <c r="O270" s="141"/>
      <c r="P270" s="141"/>
      <c r="Q270" s="141"/>
      <c r="R270" s="141"/>
      <c r="S270" s="141"/>
      <c r="T270" s="141"/>
    </row>
    <row r="271" spans="1:20" s="140" customFormat="1" ht="15" customHeight="1">
      <c r="A271" s="145"/>
      <c r="B271" s="146"/>
      <c r="C271" s="139"/>
      <c r="D271" s="144"/>
      <c r="E271" s="194"/>
      <c r="F271" s="184"/>
      <c r="H271" s="141"/>
      <c r="I271" s="141"/>
      <c r="J271" s="141"/>
      <c r="K271" s="141"/>
      <c r="L271" s="141"/>
      <c r="M271" s="141"/>
      <c r="N271" s="141"/>
      <c r="O271" s="141"/>
      <c r="P271" s="141"/>
      <c r="Q271" s="141"/>
      <c r="R271" s="141"/>
      <c r="S271" s="141"/>
      <c r="T271" s="141"/>
    </row>
    <row r="272" spans="1:20" s="140" customFormat="1" ht="15" customHeight="1">
      <c r="A272" s="145"/>
      <c r="B272" s="146"/>
      <c r="C272" s="139"/>
      <c r="D272" s="144"/>
      <c r="E272" s="194"/>
      <c r="F272" s="184"/>
      <c r="H272" s="141"/>
      <c r="I272" s="141"/>
      <c r="J272" s="141"/>
      <c r="K272" s="141"/>
      <c r="L272" s="141"/>
      <c r="M272" s="141"/>
      <c r="N272" s="141"/>
      <c r="O272" s="141"/>
      <c r="P272" s="141"/>
      <c r="Q272" s="141"/>
      <c r="R272" s="141"/>
      <c r="S272" s="141"/>
      <c r="T272" s="141"/>
    </row>
    <row r="273" spans="1:20" s="140" customFormat="1" ht="15" customHeight="1">
      <c r="A273" s="145"/>
      <c r="B273" s="146"/>
      <c r="C273" s="139"/>
      <c r="D273" s="144"/>
      <c r="E273" s="194"/>
      <c r="F273" s="184"/>
      <c r="H273" s="141"/>
      <c r="I273" s="141"/>
      <c r="J273" s="141"/>
      <c r="K273" s="141"/>
      <c r="L273" s="141"/>
      <c r="M273" s="141"/>
      <c r="N273" s="141"/>
      <c r="O273" s="141"/>
      <c r="P273" s="141"/>
      <c r="Q273" s="141"/>
      <c r="R273" s="141"/>
      <c r="S273" s="141"/>
      <c r="T273" s="141"/>
    </row>
    <row r="274" spans="1:20" s="140" customFormat="1" ht="15" customHeight="1">
      <c r="A274" s="145"/>
      <c r="B274" s="146"/>
      <c r="C274" s="139"/>
      <c r="D274" s="144"/>
      <c r="E274" s="194"/>
      <c r="F274" s="184"/>
      <c r="H274" s="141"/>
      <c r="I274" s="141"/>
      <c r="J274" s="141"/>
      <c r="K274" s="141"/>
      <c r="L274" s="141"/>
      <c r="M274" s="141"/>
      <c r="N274" s="141"/>
      <c r="O274" s="141"/>
      <c r="P274" s="141"/>
      <c r="Q274" s="141"/>
      <c r="R274" s="141"/>
      <c r="S274" s="141"/>
      <c r="T274" s="141"/>
    </row>
    <row r="275" spans="1:20" s="140" customFormat="1" ht="15" customHeight="1">
      <c r="A275" s="145"/>
      <c r="B275" s="146"/>
      <c r="C275" s="139"/>
      <c r="D275" s="144"/>
      <c r="E275" s="194"/>
      <c r="F275" s="184"/>
      <c r="H275" s="141"/>
      <c r="I275" s="141"/>
      <c r="J275" s="141"/>
      <c r="K275" s="141"/>
      <c r="L275" s="141"/>
      <c r="M275" s="141"/>
      <c r="N275" s="141"/>
      <c r="O275" s="141"/>
      <c r="P275" s="141"/>
      <c r="Q275" s="141"/>
      <c r="R275" s="141"/>
      <c r="S275" s="141"/>
      <c r="T275" s="141"/>
    </row>
    <row r="276" spans="1:20" s="140" customFormat="1" ht="15" customHeight="1">
      <c r="A276" s="145"/>
      <c r="B276" s="146"/>
      <c r="C276" s="139"/>
      <c r="D276" s="144"/>
      <c r="E276" s="194"/>
      <c r="F276" s="184"/>
      <c r="H276" s="141"/>
      <c r="I276" s="141"/>
      <c r="J276" s="141"/>
      <c r="K276" s="141"/>
      <c r="L276" s="141"/>
      <c r="M276" s="141"/>
      <c r="N276" s="141"/>
      <c r="O276" s="141"/>
      <c r="P276" s="141"/>
      <c r="Q276" s="141"/>
      <c r="R276" s="141"/>
      <c r="S276" s="141"/>
      <c r="T276" s="141"/>
    </row>
    <row r="277" spans="1:20" s="140" customFormat="1" ht="15" customHeight="1">
      <c r="A277" s="145"/>
      <c r="B277" s="146"/>
      <c r="C277" s="139"/>
      <c r="D277" s="144"/>
      <c r="E277" s="194"/>
      <c r="F277" s="184"/>
      <c r="H277" s="141"/>
      <c r="I277" s="141"/>
      <c r="J277" s="141"/>
      <c r="K277" s="141"/>
      <c r="L277" s="141"/>
      <c r="M277" s="141"/>
      <c r="N277" s="141"/>
      <c r="O277" s="141"/>
      <c r="P277" s="141"/>
      <c r="Q277" s="141"/>
      <c r="R277" s="141"/>
      <c r="S277" s="141"/>
      <c r="T277" s="141"/>
    </row>
    <row r="278" spans="1:20" s="140" customFormat="1" ht="15" customHeight="1">
      <c r="A278" s="145"/>
      <c r="B278" s="146"/>
      <c r="C278" s="139"/>
      <c r="D278" s="144"/>
      <c r="E278" s="194"/>
      <c r="F278" s="184"/>
      <c r="H278" s="141"/>
      <c r="I278" s="141"/>
      <c r="J278" s="141"/>
      <c r="K278" s="141"/>
      <c r="L278" s="141"/>
      <c r="M278" s="141"/>
      <c r="N278" s="141"/>
      <c r="O278" s="141"/>
      <c r="P278" s="141"/>
      <c r="Q278" s="141"/>
      <c r="R278" s="141"/>
      <c r="S278" s="141"/>
      <c r="T278" s="141"/>
    </row>
    <row r="279" spans="1:20" s="140" customFormat="1" ht="15" customHeight="1">
      <c r="A279" s="145"/>
      <c r="B279" s="146"/>
      <c r="C279" s="139"/>
      <c r="D279" s="144"/>
      <c r="E279" s="194"/>
      <c r="F279" s="184"/>
      <c r="H279" s="141"/>
      <c r="I279" s="141"/>
      <c r="J279" s="141"/>
      <c r="K279" s="141"/>
      <c r="L279" s="141"/>
      <c r="M279" s="141"/>
      <c r="N279" s="141"/>
      <c r="O279" s="141"/>
      <c r="P279" s="141"/>
      <c r="Q279" s="141"/>
      <c r="R279" s="141"/>
      <c r="S279" s="141"/>
      <c r="T279" s="141"/>
    </row>
    <row r="280" spans="1:20" s="140" customFormat="1" ht="15" customHeight="1">
      <c r="A280" s="145"/>
      <c r="B280" s="146"/>
      <c r="C280" s="139"/>
      <c r="D280" s="144"/>
      <c r="E280" s="194"/>
      <c r="F280" s="184"/>
      <c r="H280" s="141"/>
      <c r="I280" s="141"/>
      <c r="J280" s="141"/>
      <c r="K280" s="141"/>
      <c r="L280" s="141"/>
      <c r="M280" s="141"/>
      <c r="N280" s="141"/>
      <c r="O280" s="141"/>
      <c r="P280" s="141"/>
      <c r="Q280" s="141"/>
      <c r="R280" s="141"/>
      <c r="S280" s="141"/>
      <c r="T280" s="141"/>
    </row>
    <row r="281" spans="1:20" s="140" customFormat="1" ht="15" customHeight="1">
      <c r="A281" s="145"/>
      <c r="B281" s="146"/>
      <c r="C281" s="139"/>
      <c r="D281" s="144"/>
      <c r="E281" s="194"/>
      <c r="F281" s="184"/>
      <c r="H281" s="141"/>
      <c r="I281" s="141"/>
      <c r="J281" s="141"/>
      <c r="K281" s="141"/>
      <c r="L281" s="141"/>
      <c r="M281" s="141"/>
      <c r="N281" s="141"/>
      <c r="O281" s="141"/>
      <c r="P281" s="141"/>
      <c r="Q281" s="141"/>
      <c r="R281" s="141"/>
      <c r="S281" s="141"/>
      <c r="T281" s="141"/>
    </row>
    <row r="282" spans="1:20" s="140" customFormat="1" ht="15" customHeight="1">
      <c r="A282" s="145"/>
      <c r="B282" s="146"/>
      <c r="C282" s="139"/>
      <c r="D282" s="144"/>
      <c r="E282" s="194"/>
      <c r="F282" s="184"/>
      <c r="H282" s="141"/>
      <c r="I282" s="141"/>
      <c r="J282" s="141"/>
      <c r="K282" s="141"/>
      <c r="L282" s="141"/>
      <c r="M282" s="141"/>
      <c r="N282" s="141"/>
      <c r="O282" s="141"/>
      <c r="P282" s="141"/>
      <c r="Q282" s="141"/>
      <c r="R282" s="141"/>
      <c r="S282" s="141"/>
      <c r="T282" s="141"/>
    </row>
    <row r="283" spans="1:20" s="140" customFormat="1" ht="15" customHeight="1">
      <c r="A283" s="145"/>
      <c r="B283" s="146"/>
      <c r="C283" s="139"/>
      <c r="D283" s="144"/>
      <c r="E283" s="194"/>
      <c r="F283" s="184"/>
      <c r="H283" s="141"/>
      <c r="I283" s="141"/>
      <c r="J283" s="141"/>
      <c r="K283" s="141"/>
      <c r="L283" s="141"/>
      <c r="M283" s="141"/>
      <c r="N283" s="141"/>
      <c r="O283" s="141"/>
      <c r="P283" s="141"/>
      <c r="Q283" s="141"/>
      <c r="R283" s="141"/>
      <c r="S283" s="141"/>
      <c r="T283" s="141"/>
    </row>
    <row r="284" spans="1:20" s="140" customFormat="1" ht="15" customHeight="1">
      <c r="A284" s="145"/>
      <c r="B284" s="146"/>
      <c r="C284" s="139"/>
      <c r="D284" s="144"/>
      <c r="E284" s="194"/>
      <c r="F284" s="184"/>
      <c r="H284" s="141"/>
      <c r="I284" s="141"/>
      <c r="J284" s="141"/>
      <c r="K284" s="141"/>
      <c r="L284" s="141"/>
      <c r="M284" s="141"/>
      <c r="N284" s="141"/>
      <c r="O284" s="141"/>
      <c r="P284" s="141"/>
      <c r="Q284" s="141"/>
      <c r="R284" s="141"/>
      <c r="S284" s="141"/>
      <c r="T284" s="141"/>
    </row>
    <row r="285" spans="1:20" s="140" customFormat="1" ht="15" customHeight="1">
      <c r="A285" s="145"/>
      <c r="B285" s="146"/>
      <c r="C285" s="139"/>
      <c r="D285" s="144"/>
      <c r="E285" s="194"/>
      <c r="F285" s="184"/>
      <c r="H285" s="141"/>
      <c r="I285" s="141"/>
      <c r="J285" s="141"/>
      <c r="K285" s="141"/>
      <c r="L285" s="141"/>
      <c r="M285" s="141"/>
      <c r="N285" s="141"/>
      <c r="O285" s="141"/>
      <c r="P285" s="141"/>
      <c r="Q285" s="141"/>
      <c r="R285" s="141"/>
      <c r="S285" s="141"/>
      <c r="T285" s="141"/>
    </row>
    <row r="286" spans="1:20" s="140" customFormat="1" ht="15" customHeight="1">
      <c r="A286" s="145"/>
      <c r="B286" s="146"/>
      <c r="C286" s="139"/>
      <c r="D286" s="144"/>
      <c r="E286" s="194"/>
      <c r="F286" s="184"/>
      <c r="H286" s="141"/>
      <c r="I286" s="141"/>
      <c r="J286" s="141"/>
      <c r="K286" s="141"/>
      <c r="L286" s="141"/>
      <c r="M286" s="141"/>
      <c r="N286" s="141"/>
      <c r="O286" s="141"/>
      <c r="P286" s="141"/>
      <c r="Q286" s="141"/>
      <c r="R286" s="141"/>
      <c r="S286" s="141"/>
      <c r="T286" s="141"/>
    </row>
    <row r="287" spans="1:20" s="140" customFormat="1" ht="15" customHeight="1">
      <c r="A287" s="145"/>
      <c r="B287" s="146"/>
      <c r="C287" s="139"/>
      <c r="D287" s="144"/>
      <c r="E287" s="194"/>
      <c r="F287" s="184"/>
      <c r="H287" s="141"/>
      <c r="I287" s="141"/>
      <c r="J287" s="141"/>
      <c r="K287" s="141"/>
      <c r="L287" s="141"/>
      <c r="M287" s="141"/>
      <c r="N287" s="141"/>
      <c r="O287" s="141"/>
      <c r="P287" s="141"/>
      <c r="Q287" s="141"/>
      <c r="R287" s="141"/>
      <c r="S287" s="141"/>
      <c r="T287" s="141"/>
    </row>
    <row r="288" spans="1:20" s="140" customFormat="1" ht="15" customHeight="1">
      <c r="A288" s="145"/>
      <c r="B288" s="146"/>
      <c r="C288" s="139"/>
      <c r="D288" s="144"/>
      <c r="E288" s="194"/>
      <c r="F288" s="184"/>
      <c r="H288" s="141"/>
      <c r="I288" s="141"/>
      <c r="J288" s="141"/>
      <c r="K288" s="141"/>
      <c r="L288" s="141"/>
      <c r="M288" s="141"/>
      <c r="N288" s="141"/>
      <c r="O288" s="141"/>
      <c r="P288" s="141"/>
      <c r="Q288" s="141"/>
      <c r="R288" s="141"/>
      <c r="S288" s="141"/>
      <c r="T288" s="141"/>
    </row>
    <row r="289" spans="1:20" s="140" customFormat="1" ht="15" customHeight="1">
      <c r="A289" s="145"/>
      <c r="B289" s="146"/>
      <c r="C289" s="139"/>
      <c r="D289" s="144"/>
      <c r="E289" s="194"/>
      <c r="F289" s="184"/>
      <c r="H289" s="141"/>
      <c r="I289" s="141"/>
      <c r="J289" s="141"/>
      <c r="K289" s="141"/>
      <c r="L289" s="141"/>
      <c r="M289" s="141"/>
      <c r="N289" s="141"/>
      <c r="O289" s="141"/>
      <c r="P289" s="141"/>
      <c r="Q289" s="141"/>
      <c r="R289" s="141"/>
      <c r="S289" s="141"/>
      <c r="T289" s="141"/>
    </row>
    <row r="290" spans="1:20" s="140" customFormat="1" ht="15" customHeight="1">
      <c r="A290" s="145"/>
      <c r="B290" s="146"/>
      <c r="C290" s="139"/>
      <c r="D290" s="144"/>
      <c r="E290" s="194"/>
      <c r="F290" s="184"/>
      <c r="H290" s="141"/>
      <c r="I290" s="141"/>
      <c r="J290" s="141"/>
      <c r="K290" s="141"/>
      <c r="L290" s="141"/>
      <c r="M290" s="141"/>
      <c r="N290" s="141"/>
      <c r="O290" s="141"/>
      <c r="P290" s="141"/>
      <c r="Q290" s="141"/>
      <c r="R290" s="141"/>
      <c r="S290" s="141"/>
      <c r="T290" s="141"/>
    </row>
    <row r="291" spans="1:20" s="140" customFormat="1" ht="15" customHeight="1">
      <c r="A291" s="145"/>
      <c r="B291" s="146"/>
      <c r="C291" s="139"/>
      <c r="D291" s="144"/>
      <c r="E291" s="194"/>
      <c r="F291" s="184"/>
      <c r="H291" s="141"/>
      <c r="I291" s="141"/>
      <c r="J291" s="141"/>
      <c r="K291" s="141"/>
      <c r="L291" s="141"/>
      <c r="M291" s="141"/>
      <c r="N291" s="141"/>
      <c r="O291" s="141"/>
      <c r="P291" s="141"/>
      <c r="Q291" s="141"/>
      <c r="R291" s="141"/>
      <c r="S291" s="141"/>
      <c r="T291" s="141"/>
    </row>
    <row r="292" spans="1:20" s="140" customFormat="1" ht="15" customHeight="1">
      <c r="A292" s="145"/>
      <c r="B292" s="146"/>
      <c r="C292" s="139"/>
      <c r="D292" s="144"/>
      <c r="E292" s="194"/>
      <c r="F292" s="184"/>
      <c r="H292" s="141"/>
      <c r="I292" s="141"/>
      <c r="J292" s="141"/>
      <c r="K292" s="141"/>
      <c r="L292" s="141"/>
      <c r="M292" s="141"/>
      <c r="N292" s="141"/>
      <c r="O292" s="141"/>
      <c r="P292" s="141"/>
      <c r="Q292" s="141"/>
      <c r="R292" s="141"/>
      <c r="S292" s="141"/>
      <c r="T292" s="141"/>
    </row>
    <row r="293" spans="1:20" s="140" customFormat="1" ht="15" customHeight="1">
      <c r="A293" s="145"/>
      <c r="B293" s="146"/>
      <c r="C293" s="139"/>
      <c r="D293" s="144"/>
      <c r="E293" s="194"/>
      <c r="F293" s="184"/>
      <c r="H293" s="141"/>
      <c r="I293" s="141"/>
      <c r="J293" s="141"/>
      <c r="K293" s="141"/>
      <c r="L293" s="141"/>
      <c r="M293" s="141"/>
      <c r="N293" s="141"/>
      <c r="O293" s="141"/>
      <c r="P293" s="141"/>
      <c r="Q293" s="141"/>
      <c r="R293" s="141"/>
      <c r="S293" s="141"/>
      <c r="T293" s="141"/>
    </row>
    <row r="294" spans="1:20" s="140" customFormat="1" ht="15" customHeight="1">
      <c r="A294" s="145"/>
      <c r="B294" s="146"/>
      <c r="C294" s="139"/>
      <c r="D294" s="144"/>
      <c r="E294" s="194"/>
      <c r="F294" s="184"/>
      <c r="H294" s="141"/>
      <c r="I294" s="141"/>
      <c r="J294" s="141"/>
      <c r="K294" s="141"/>
      <c r="L294" s="141"/>
      <c r="M294" s="141"/>
      <c r="N294" s="141"/>
      <c r="O294" s="141"/>
      <c r="P294" s="141"/>
      <c r="Q294" s="141"/>
      <c r="R294" s="141"/>
      <c r="S294" s="141"/>
      <c r="T294" s="141"/>
    </row>
    <row r="295" spans="1:20" s="140" customFormat="1" ht="15" customHeight="1">
      <c r="A295" s="145"/>
      <c r="B295" s="146"/>
      <c r="C295" s="139"/>
      <c r="D295" s="144"/>
      <c r="E295" s="194"/>
      <c r="F295" s="184"/>
      <c r="H295" s="141"/>
      <c r="I295" s="141"/>
      <c r="J295" s="141"/>
      <c r="K295" s="141"/>
      <c r="L295" s="141"/>
      <c r="M295" s="141"/>
      <c r="N295" s="141"/>
      <c r="O295" s="141"/>
      <c r="P295" s="141"/>
      <c r="Q295" s="141"/>
      <c r="R295" s="141"/>
      <c r="S295" s="141"/>
      <c r="T295" s="141"/>
    </row>
    <row r="296" spans="1:20" s="140" customFormat="1" ht="15" customHeight="1">
      <c r="A296" s="145"/>
      <c r="B296" s="146"/>
      <c r="C296" s="139"/>
      <c r="D296" s="144"/>
      <c r="E296" s="194"/>
      <c r="F296" s="184"/>
      <c r="H296" s="141"/>
      <c r="I296" s="141"/>
      <c r="J296" s="141"/>
      <c r="K296" s="141"/>
      <c r="L296" s="141"/>
      <c r="M296" s="141"/>
      <c r="N296" s="141"/>
      <c r="O296" s="141"/>
      <c r="P296" s="141"/>
      <c r="Q296" s="141"/>
      <c r="R296" s="141"/>
      <c r="S296" s="141"/>
      <c r="T296" s="141"/>
    </row>
    <row r="297" spans="1:20" s="140" customFormat="1" ht="15" customHeight="1">
      <c r="A297" s="145"/>
      <c r="B297" s="146"/>
      <c r="C297" s="139"/>
      <c r="D297" s="144"/>
      <c r="E297" s="194"/>
      <c r="F297" s="184"/>
      <c r="H297" s="141"/>
      <c r="I297" s="141"/>
      <c r="J297" s="141"/>
      <c r="K297" s="141"/>
      <c r="L297" s="141"/>
      <c r="M297" s="141"/>
      <c r="N297" s="141"/>
      <c r="O297" s="141"/>
      <c r="P297" s="141"/>
      <c r="Q297" s="141"/>
      <c r="R297" s="141"/>
      <c r="S297" s="141"/>
      <c r="T297" s="141"/>
    </row>
    <row r="298" spans="1:20" s="140" customFormat="1" ht="15" customHeight="1">
      <c r="A298" s="145"/>
      <c r="B298" s="146"/>
      <c r="C298" s="139"/>
      <c r="D298" s="144"/>
      <c r="E298" s="194"/>
      <c r="F298" s="184"/>
      <c r="H298" s="141"/>
      <c r="I298" s="141"/>
      <c r="J298" s="141"/>
      <c r="K298" s="141"/>
      <c r="L298" s="141"/>
      <c r="M298" s="141"/>
      <c r="N298" s="141"/>
      <c r="O298" s="141"/>
      <c r="P298" s="141"/>
      <c r="Q298" s="141"/>
      <c r="R298" s="141"/>
      <c r="S298" s="141"/>
      <c r="T298" s="141"/>
    </row>
    <row r="299" spans="1:20" s="140" customFormat="1" ht="15" customHeight="1">
      <c r="A299" s="145"/>
      <c r="B299" s="146"/>
      <c r="C299" s="139"/>
      <c r="D299" s="144"/>
      <c r="E299" s="194"/>
      <c r="F299" s="184"/>
      <c r="H299" s="141"/>
      <c r="I299" s="141"/>
      <c r="J299" s="141"/>
      <c r="K299" s="141"/>
      <c r="L299" s="141"/>
      <c r="M299" s="141"/>
      <c r="N299" s="141"/>
      <c r="O299" s="141"/>
      <c r="P299" s="141"/>
      <c r="Q299" s="141"/>
      <c r="R299" s="141"/>
      <c r="S299" s="141"/>
      <c r="T299" s="141"/>
    </row>
    <row r="300" spans="1:20" s="140" customFormat="1" ht="15" customHeight="1">
      <c r="A300" s="145"/>
      <c r="B300" s="146"/>
      <c r="C300" s="139"/>
      <c r="D300" s="144"/>
      <c r="E300" s="194"/>
      <c r="F300" s="184"/>
      <c r="H300" s="141"/>
      <c r="I300" s="141"/>
      <c r="J300" s="141"/>
      <c r="K300" s="141"/>
      <c r="L300" s="141"/>
      <c r="M300" s="141"/>
      <c r="N300" s="141"/>
      <c r="O300" s="141"/>
      <c r="P300" s="141"/>
      <c r="Q300" s="141"/>
      <c r="R300" s="141"/>
      <c r="S300" s="141"/>
      <c r="T300" s="141"/>
    </row>
    <row r="301" spans="1:20" s="140" customFormat="1" ht="15" customHeight="1">
      <c r="A301" s="145"/>
      <c r="B301" s="146"/>
      <c r="C301" s="139"/>
      <c r="D301" s="144"/>
      <c r="E301" s="194"/>
      <c r="F301" s="184"/>
      <c r="H301" s="141"/>
      <c r="I301" s="141"/>
      <c r="J301" s="141"/>
      <c r="K301" s="141"/>
      <c r="L301" s="141"/>
      <c r="M301" s="141"/>
      <c r="N301" s="141"/>
      <c r="O301" s="141"/>
      <c r="P301" s="141"/>
      <c r="Q301" s="141"/>
      <c r="R301" s="141"/>
      <c r="S301" s="141"/>
      <c r="T301" s="141"/>
    </row>
    <row r="302" spans="1:20" s="140" customFormat="1" ht="15" customHeight="1">
      <c r="A302" s="145"/>
      <c r="B302" s="146"/>
      <c r="C302" s="139"/>
      <c r="D302" s="144"/>
      <c r="E302" s="194"/>
      <c r="F302" s="184"/>
      <c r="H302" s="141"/>
      <c r="I302" s="141"/>
      <c r="J302" s="141"/>
      <c r="K302" s="141"/>
      <c r="L302" s="141"/>
      <c r="M302" s="141"/>
      <c r="N302" s="141"/>
      <c r="O302" s="141"/>
      <c r="P302" s="141"/>
      <c r="Q302" s="141"/>
      <c r="R302" s="141"/>
      <c r="S302" s="141"/>
      <c r="T302" s="141"/>
    </row>
    <row r="303" spans="1:20" s="140" customFormat="1" ht="15" customHeight="1">
      <c r="A303" s="145"/>
      <c r="B303" s="146"/>
      <c r="C303" s="139"/>
      <c r="D303" s="144"/>
      <c r="E303" s="194"/>
      <c r="F303" s="184"/>
      <c r="H303" s="141"/>
      <c r="I303" s="141"/>
      <c r="J303" s="141"/>
      <c r="K303" s="141"/>
      <c r="L303" s="141"/>
      <c r="M303" s="141"/>
      <c r="N303" s="141"/>
      <c r="O303" s="141"/>
      <c r="P303" s="141"/>
      <c r="Q303" s="141"/>
      <c r="R303" s="141"/>
      <c r="S303" s="141"/>
      <c r="T303" s="141"/>
    </row>
    <row r="304" spans="1:20" s="140" customFormat="1" ht="15" customHeight="1">
      <c r="A304" s="145"/>
      <c r="B304" s="146"/>
      <c r="C304" s="139"/>
      <c r="D304" s="144"/>
      <c r="E304" s="194"/>
      <c r="F304" s="184"/>
      <c r="H304" s="141"/>
      <c r="I304" s="141"/>
      <c r="J304" s="141"/>
      <c r="K304" s="141"/>
      <c r="L304" s="141"/>
      <c r="M304" s="141"/>
      <c r="N304" s="141"/>
      <c r="O304" s="141"/>
      <c r="P304" s="141"/>
      <c r="Q304" s="141"/>
      <c r="R304" s="141"/>
      <c r="S304" s="141"/>
      <c r="T304" s="141"/>
    </row>
    <row r="305" spans="1:20" s="140" customFormat="1" ht="15" customHeight="1">
      <c r="A305" s="145"/>
      <c r="B305" s="146"/>
      <c r="C305" s="139"/>
      <c r="D305" s="144"/>
      <c r="E305" s="194"/>
      <c r="F305" s="184"/>
      <c r="H305" s="141"/>
      <c r="I305" s="141"/>
      <c r="J305" s="141"/>
      <c r="K305" s="141"/>
      <c r="L305" s="141"/>
      <c r="M305" s="141"/>
      <c r="N305" s="141"/>
      <c r="O305" s="141"/>
      <c r="P305" s="141"/>
      <c r="Q305" s="141"/>
      <c r="R305" s="141"/>
      <c r="S305" s="141"/>
      <c r="T305" s="141"/>
    </row>
    <row r="306" spans="1:20" s="140" customFormat="1" ht="15" customHeight="1">
      <c r="A306" s="145"/>
      <c r="B306" s="146"/>
      <c r="C306" s="139"/>
      <c r="D306" s="144"/>
      <c r="E306" s="194"/>
      <c r="F306" s="184"/>
      <c r="H306" s="141"/>
      <c r="I306" s="141"/>
      <c r="J306" s="141"/>
      <c r="K306" s="141"/>
      <c r="L306" s="141"/>
      <c r="M306" s="141"/>
      <c r="N306" s="141"/>
      <c r="O306" s="141"/>
      <c r="P306" s="141"/>
      <c r="Q306" s="141"/>
      <c r="R306" s="141"/>
      <c r="S306" s="141"/>
      <c r="T306" s="141"/>
    </row>
    <row r="307" spans="1:20" s="140" customFormat="1" ht="15" customHeight="1">
      <c r="A307" s="145"/>
      <c r="B307" s="146"/>
      <c r="C307" s="139"/>
      <c r="D307" s="144"/>
      <c r="E307" s="194"/>
      <c r="F307" s="184"/>
      <c r="H307" s="141"/>
      <c r="I307" s="141"/>
      <c r="J307" s="141"/>
      <c r="K307" s="141"/>
      <c r="L307" s="141"/>
      <c r="M307" s="141"/>
      <c r="N307" s="141"/>
      <c r="O307" s="141"/>
      <c r="P307" s="141"/>
      <c r="Q307" s="141"/>
      <c r="R307" s="141"/>
      <c r="S307" s="141"/>
      <c r="T307" s="141"/>
    </row>
    <row r="308" spans="1:20" s="140" customFormat="1" ht="15" customHeight="1">
      <c r="A308" s="145"/>
      <c r="B308" s="146"/>
      <c r="C308" s="139"/>
      <c r="D308" s="144"/>
      <c r="E308" s="194"/>
      <c r="F308" s="184"/>
      <c r="H308" s="141"/>
      <c r="I308" s="141"/>
      <c r="J308" s="141"/>
      <c r="K308" s="141"/>
      <c r="L308" s="141"/>
      <c r="M308" s="141"/>
      <c r="N308" s="141"/>
      <c r="O308" s="141"/>
      <c r="P308" s="141"/>
      <c r="Q308" s="141"/>
      <c r="R308" s="141"/>
      <c r="S308" s="141"/>
      <c r="T308" s="141"/>
    </row>
    <row r="309" spans="1:20" s="140" customFormat="1" ht="15" customHeight="1">
      <c r="A309" s="145"/>
      <c r="B309" s="146"/>
      <c r="C309" s="139"/>
      <c r="D309" s="144"/>
      <c r="E309" s="194"/>
      <c r="F309" s="184"/>
      <c r="H309" s="141"/>
      <c r="I309" s="141"/>
      <c r="J309" s="141"/>
      <c r="K309" s="141"/>
      <c r="L309" s="141"/>
      <c r="M309" s="141"/>
      <c r="N309" s="141"/>
      <c r="O309" s="141"/>
      <c r="P309" s="141"/>
      <c r="Q309" s="141"/>
      <c r="R309" s="141"/>
      <c r="S309" s="141"/>
      <c r="T309" s="141"/>
    </row>
    <row r="310" spans="1:20" s="140" customFormat="1" ht="15" customHeight="1">
      <c r="A310" s="145"/>
      <c r="B310" s="146"/>
      <c r="C310" s="139"/>
      <c r="D310" s="144"/>
      <c r="E310" s="194"/>
      <c r="F310" s="184"/>
      <c r="H310" s="141"/>
      <c r="I310" s="141"/>
      <c r="J310" s="141"/>
      <c r="K310" s="141"/>
      <c r="L310" s="141"/>
      <c r="M310" s="141"/>
      <c r="N310" s="141"/>
      <c r="O310" s="141"/>
      <c r="P310" s="141"/>
      <c r="Q310" s="141"/>
      <c r="R310" s="141"/>
      <c r="S310" s="141"/>
      <c r="T310" s="141"/>
    </row>
    <row r="311" spans="1:20" s="140" customFormat="1" ht="15" customHeight="1">
      <c r="A311" s="145"/>
      <c r="B311" s="146"/>
      <c r="C311" s="139"/>
      <c r="D311" s="144"/>
      <c r="E311" s="194"/>
      <c r="F311" s="184"/>
      <c r="H311" s="141"/>
      <c r="I311" s="141"/>
      <c r="J311" s="141"/>
      <c r="K311" s="141"/>
      <c r="L311" s="141"/>
      <c r="M311" s="141"/>
      <c r="N311" s="141"/>
      <c r="O311" s="141"/>
      <c r="P311" s="141"/>
      <c r="Q311" s="141"/>
      <c r="R311" s="141"/>
      <c r="S311" s="141"/>
      <c r="T311" s="141"/>
    </row>
    <row r="312" spans="1:20" s="140" customFormat="1" ht="15" customHeight="1">
      <c r="A312" s="145"/>
      <c r="B312" s="146"/>
      <c r="C312" s="139"/>
      <c r="D312" s="144"/>
      <c r="E312" s="194"/>
      <c r="F312" s="184"/>
      <c r="H312" s="141"/>
      <c r="I312" s="141"/>
      <c r="J312" s="141"/>
      <c r="K312" s="141"/>
      <c r="L312" s="141"/>
      <c r="M312" s="141"/>
      <c r="N312" s="141"/>
      <c r="O312" s="141"/>
      <c r="P312" s="141"/>
      <c r="Q312" s="141"/>
      <c r="R312" s="141"/>
      <c r="S312" s="141"/>
      <c r="T312" s="141"/>
    </row>
    <row r="313" spans="1:20" s="140" customFormat="1" ht="15" customHeight="1">
      <c r="A313" s="145"/>
      <c r="B313" s="146"/>
      <c r="C313" s="139"/>
      <c r="D313" s="144"/>
      <c r="E313" s="194"/>
      <c r="F313" s="184"/>
      <c r="H313" s="141"/>
      <c r="I313" s="141"/>
      <c r="J313" s="141"/>
      <c r="K313" s="141"/>
      <c r="L313" s="141"/>
      <c r="M313" s="141"/>
      <c r="N313" s="141"/>
      <c r="O313" s="141"/>
      <c r="P313" s="141"/>
      <c r="Q313" s="141"/>
      <c r="R313" s="141"/>
      <c r="S313" s="141"/>
      <c r="T313" s="141"/>
    </row>
    <row r="314" spans="1:20" s="140" customFormat="1" ht="15" customHeight="1">
      <c r="A314" s="145"/>
      <c r="B314" s="146"/>
      <c r="C314" s="139"/>
      <c r="D314" s="144"/>
      <c r="E314" s="194"/>
      <c r="F314" s="184"/>
      <c r="H314" s="141"/>
      <c r="I314" s="141"/>
      <c r="J314" s="141"/>
      <c r="K314" s="141"/>
      <c r="L314" s="141"/>
      <c r="M314" s="141"/>
      <c r="N314" s="141"/>
      <c r="O314" s="141"/>
      <c r="P314" s="141"/>
      <c r="Q314" s="141"/>
      <c r="R314" s="141"/>
      <c r="S314" s="141"/>
      <c r="T314" s="141"/>
    </row>
    <row r="315" spans="1:20" s="140" customFormat="1" ht="15" customHeight="1">
      <c r="A315" s="145"/>
      <c r="B315" s="146"/>
      <c r="C315" s="139"/>
      <c r="D315" s="144"/>
      <c r="E315" s="194"/>
      <c r="F315" s="184"/>
      <c r="H315" s="141"/>
      <c r="I315" s="141"/>
      <c r="J315" s="141"/>
      <c r="K315" s="141"/>
      <c r="L315" s="141"/>
      <c r="M315" s="141"/>
      <c r="N315" s="141"/>
      <c r="O315" s="141"/>
      <c r="P315" s="141"/>
      <c r="Q315" s="141"/>
      <c r="R315" s="141"/>
      <c r="S315" s="141"/>
      <c r="T315" s="141"/>
    </row>
    <row r="316" spans="1:20" s="140" customFormat="1" ht="15" customHeight="1">
      <c r="A316" s="145"/>
      <c r="B316" s="146"/>
      <c r="C316" s="139"/>
      <c r="D316" s="144"/>
      <c r="E316" s="194"/>
      <c r="F316" s="184"/>
      <c r="H316" s="141"/>
      <c r="I316" s="141"/>
      <c r="J316" s="141"/>
      <c r="K316" s="141"/>
      <c r="L316" s="141"/>
      <c r="M316" s="141"/>
      <c r="N316" s="141"/>
      <c r="O316" s="141"/>
      <c r="P316" s="141"/>
      <c r="Q316" s="141"/>
      <c r="R316" s="141"/>
      <c r="S316" s="141"/>
      <c r="T316" s="141"/>
    </row>
    <row r="317" spans="1:20" s="140" customFormat="1" ht="15" customHeight="1">
      <c r="A317" s="145"/>
      <c r="B317" s="146"/>
      <c r="C317" s="139"/>
      <c r="D317" s="144"/>
      <c r="E317" s="194"/>
      <c r="F317" s="184"/>
      <c r="H317" s="141"/>
      <c r="I317" s="141"/>
      <c r="J317" s="141"/>
      <c r="K317" s="141"/>
      <c r="L317" s="141"/>
      <c r="M317" s="141"/>
      <c r="N317" s="141"/>
      <c r="O317" s="141"/>
      <c r="P317" s="141"/>
      <c r="Q317" s="141"/>
      <c r="R317" s="141"/>
      <c r="S317" s="141"/>
      <c r="T317" s="141"/>
    </row>
    <row r="318" spans="1:20" s="140" customFormat="1" ht="15" customHeight="1">
      <c r="A318" s="145"/>
      <c r="B318" s="146"/>
      <c r="C318" s="139"/>
      <c r="D318" s="144"/>
      <c r="E318" s="194"/>
      <c r="F318" s="184"/>
      <c r="H318" s="141"/>
      <c r="I318" s="141"/>
      <c r="J318" s="141"/>
      <c r="K318" s="141"/>
      <c r="L318" s="141"/>
      <c r="M318" s="141"/>
      <c r="N318" s="141"/>
      <c r="O318" s="141"/>
      <c r="P318" s="141"/>
      <c r="Q318" s="141"/>
      <c r="R318" s="141"/>
      <c r="S318" s="141"/>
      <c r="T318" s="141"/>
    </row>
    <row r="319" spans="1:20" s="140" customFormat="1" ht="15" customHeight="1">
      <c r="A319" s="145"/>
      <c r="B319" s="146"/>
      <c r="C319" s="139"/>
      <c r="D319" s="144"/>
      <c r="E319" s="194"/>
      <c r="F319" s="184"/>
      <c r="H319" s="141"/>
      <c r="I319" s="141"/>
      <c r="J319" s="141"/>
      <c r="K319" s="141"/>
      <c r="L319" s="141"/>
      <c r="M319" s="141"/>
      <c r="N319" s="141"/>
      <c r="O319" s="141"/>
      <c r="P319" s="141"/>
      <c r="Q319" s="141"/>
      <c r="R319" s="141"/>
      <c r="S319" s="141"/>
      <c r="T319" s="141"/>
    </row>
    <row r="320" spans="1:20" s="140" customFormat="1" ht="15" customHeight="1">
      <c r="A320" s="145"/>
      <c r="B320" s="146"/>
      <c r="C320" s="139"/>
      <c r="D320" s="144"/>
      <c r="E320" s="194"/>
      <c r="F320" s="184"/>
      <c r="H320" s="141"/>
      <c r="I320" s="141"/>
      <c r="J320" s="141"/>
      <c r="K320" s="141"/>
      <c r="L320" s="141"/>
      <c r="M320" s="141"/>
      <c r="N320" s="141"/>
      <c r="O320" s="141"/>
      <c r="P320" s="141"/>
      <c r="Q320" s="141"/>
      <c r="R320" s="141"/>
      <c r="S320" s="141"/>
      <c r="T320" s="141"/>
    </row>
    <row r="321" spans="1:20" s="140" customFormat="1" ht="15" customHeight="1">
      <c r="A321" s="145"/>
      <c r="B321" s="146"/>
      <c r="C321" s="139"/>
      <c r="D321" s="144"/>
      <c r="E321" s="194"/>
      <c r="F321" s="184"/>
      <c r="H321" s="141"/>
      <c r="I321" s="141"/>
      <c r="J321" s="141"/>
      <c r="K321" s="141"/>
      <c r="L321" s="141"/>
      <c r="M321" s="141"/>
      <c r="N321" s="141"/>
      <c r="O321" s="141"/>
      <c r="P321" s="141"/>
      <c r="Q321" s="141"/>
      <c r="R321" s="141"/>
      <c r="S321" s="141"/>
      <c r="T321" s="141"/>
    </row>
    <row r="322" spans="1:20" s="140" customFormat="1" ht="15" customHeight="1">
      <c r="A322" s="145"/>
      <c r="B322" s="146"/>
      <c r="C322" s="139"/>
      <c r="D322" s="144"/>
      <c r="E322" s="194"/>
      <c r="F322" s="184"/>
      <c r="H322" s="141"/>
      <c r="I322" s="141"/>
      <c r="J322" s="141"/>
      <c r="K322" s="141"/>
      <c r="L322" s="141"/>
      <c r="M322" s="141"/>
      <c r="N322" s="141"/>
      <c r="O322" s="141"/>
      <c r="P322" s="141"/>
      <c r="Q322" s="141"/>
      <c r="R322" s="141"/>
      <c r="S322" s="141"/>
      <c r="T322" s="141"/>
    </row>
    <row r="323" spans="1:20" s="140" customFormat="1" ht="15" customHeight="1">
      <c r="A323" s="145"/>
      <c r="B323" s="146"/>
      <c r="C323" s="139"/>
      <c r="D323" s="144"/>
      <c r="E323" s="194"/>
      <c r="F323" s="184"/>
      <c r="H323" s="141"/>
      <c r="I323" s="141"/>
      <c r="J323" s="141"/>
      <c r="K323" s="141"/>
      <c r="L323" s="141"/>
      <c r="M323" s="141"/>
      <c r="N323" s="141"/>
      <c r="O323" s="141"/>
      <c r="P323" s="141"/>
      <c r="Q323" s="141"/>
      <c r="R323" s="141"/>
      <c r="S323" s="141"/>
      <c r="T323" s="141"/>
    </row>
    <row r="324" spans="1:20" s="140" customFormat="1" ht="15" customHeight="1">
      <c r="A324" s="145"/>
      <c r="B324" s="146"/>
      <c r="C324" s="139"/>
      <c r="D324" s="144"/>
      <c r="E324" s="194"/>
      <c r="F324" s="184"/>
      <c r="H324" s="141"/>
      <c r="I324" s="141"/>
      <c r="J324" s="141"/>
      <c r="K324" s="141"/>
      <c r="L324" s="141"/>
      <c r="M324" s="141"/>
      <c r="N324" s="141"/>
      <c r="O324" s="141"/>
      <c r="P324" s="141"/>
      <c r="Q324" s="141"/>
      <c r="R324" s="141"/>
      <c r="S324" s="141"/>
      <c r="T324" s="141"/>
    </row>
    <row r="325" spans="1:20" s="140" customFormat="1" ht="15" customHeight="1">
      <c r="A325" s="145"/>
      <c r="B325" s="146"/>
      <c r="C325" s="139"/>
      <c r="D325" s="144"/>
      <c r="E325" s="194"/>
      <c r="F325" s="184"/>
      <c r="H325" s="141"/>
      <c r="I325" s="141"/>
      <c r="J325" s="141"/>
      <c r="K325" s="141"/>
      <c r="L325" s="141"/>
      <c r="M325" s="141"/>
      <c r="N325" s="141"/>
      <c r="O325" s="141"/>
      <c r="P325" s="141"/>
      <c r="Q325" s="141"/>
      <c r="R325" s="141"/>
      <c r="S325" s="141"/>
      <c r="T325" s="141"/>
    </row>
    <row r="326" spans="1:20" s="140" customFormat="1" ht="15" customHeight="1">
      <c r="A326" s="145"/>
      <c r="B326" s="146"/>
      <c r="C326" s="139"/>
      <c r="D326" s="144"/>
      <c r="E326" s="194"/>
      <c r="F326" s="184"/>
      <c r="H326" s="141"/>
      <c r="I326" s="141"/>
      <c r="J326" s="141"/>
      <c r="K326" s="141"/>
      <c r="L326" s="141"/>
      <c r="M326" s="141"/>
      <c r="N326" s="141"/>
      <c r="O326" s="141"/>
      <c r="P326" s="141"/>
      <c r="Q326" s="141"/>
      <c r="R326" s="141"/>
      <c r="S326" s="141"/>
      <c r="T326" s="141"/>
    </row>
    <row r="327" spans="1:20" s="140" customFormat="1" ht="15" customHeight="1">
      <c r="A327" s="145"/>
      <c r="B327" s="146"/>
      <c r="C327" s="139"/>
      <c r="D327" s="144"/>
      <c r="E327" s="194"/>
      <c r="F327" s="184"/>
      <c r="H327" s="141"/>
      <c r="I327" s="141"/>
      <c r="J327" s="141"/>
      <c r="K327" s="141"/>
      <c r="L327" s="141"/>
      <c r="M327" s="141"/>
      <c r="N327" s="141"/>
      <c r="O327" s="141"/>
      <c r="P327" s="141"/>
      <c r="Q327" s="141"/>
      <c r="R327" s="141"/>
      <c r="S327" s="141"/>
      <c r="T327" s="141"/>
    </row>
    <row r="328" spans="1:20" s="140" customFormat="1" ht="15" customHeight="1">
      <c r="A328" s="145"/>
      <c r="B328" s="146"/>
      <c r="C328" s="139"/>
      <c r="D328" s="144"/>
      <c r="E328" s="194"/>
      <c r="F328" s="184"/>
      <c r="H328" s="141"/>
      <c r="I328" s="141"/>
      <c r="J328" s="141"/>
      <c r="K328" s="141"/>
      <c r="L328" s="141"/>
      <c r="M328" s="141"/>
      <c r="N328" s="141"/>
      <c r="O328" s="141"/>
      <c r="P328" s="141"/>
      <c r="Q328" s="141"/>
      <c r="R328" s="141"/>
      <c r="S328" s="141"/>
      <c r="T328" s="141"/>
    </row>
    <row r="329" spans="1:20" s="140" customFormat="1" ht="15" customHeight="1">
      <c r="A329" s="145"/>
      <c r="B329" s="146"/>
      <c r="C329" s="139"/>
      <c r="D329" s="144"/>
      <c r="E329" s="194"/>
      <c r="F329" s="184"/>
      <c r="H329" s="141"/>
      <c r="I329" s="141"/>
      <c r="J329" s="141"/>
      <c r="K329" s="141"/>
      <c r="L329" s="141"/>
      <c r="M329" s="141"/>
      <c r="N329" s="141"/>
      <c r="O329" s="141"/>
      <c r="P329" s="141"/>
      <c r="Q329" s="141"/>
      <c r="R329" s="141"/>
      <c r="S329" s="141"/>
      <c r="T329" s="141"/>
    </row>
    <row r="330" spans="1:20" s="140" customFormat="1" ht="15" customHeight="1">
      <c r="A330" s="145"/>
      <c r="B330" s="146"/>
      <c r="C330" s="139"/>
      <c r="D330" s="144"/>
      <c r="E330" s="194"/>
      <c r="F330" s="184"/>
      <c r="H330" s="141"/>
      <c r="I330" s="141"/>
      <c r="J330" s="141"/>
      <c r="K330" s="141"/>
      <c r="L330" s="141"/>
      <c r="M330" s="141"/>
      <c r="N330" s="141"/>
      <c r="O330" s="141"/>
      <c r="P330" s="141"/>
      <c r="Q330" s="141"/>
      <c r="R330" s="141"/>
      <c r="S330" s="141"/>
      <c r="T330" s="141"/>
    </row>
    <row r="331" spans="1:20" s="140" customFormat="1" ht="15" customHeight="1">
      <c r="A331" s="145"/>
      <c r="B331" s="146"/>
      <c r="C331" s="139"/>
      <c r="D331" s="144"/>
      <c r="E331" s="194"/>
      <c r="F331" s="184"/>
      <c r="H331" s="141"/>
      <c r="I331" s="141"/>
      <c r="J331" s="141"/>
      <c r="K331" s="141"/>
      <c r="L331" s="141"/>
      <c r="M331" s="141"/>
      <c r="N331" s="141"/>
      <c r="O331" s="141"/>
      <c r="P331" s="141"/>
      <c r="Q331" s="141"/>
      <c r="R331" s="141"/>
      <c r="S331" s="141"/>
      <c r="T331" s="141"/>
    </row>
    <row r="332" spans="1:20" s="140" customFormat="1" ht="15" customHeight="1">
      <c r="A332" s="145"/>
      <c r="B332" s="146"/>
      <c r="C332" s="139"/>
      <c r="D332" s="144"/>
      <c r="E332" s="194"/>
      <c r="F332" s="184"/>
      <c r="H332" s="141"/>
      <c r="I332" s="141"/>
      <c r="J332" s="141"/>
      <c r="K332" s="141"/>
      <c r="L332" s="141"/>
      <c r="M332" s="141"/>
      <c r="N332" s="141"/>
      <c r="O332" s="141"/>
      <c r="P332" s="141"/>
      <c r="Q332" s="141"/>
      <c r="R332" s="141"/>
      <c r="S332" s="141"/>
      <c r="T332" s="141"/>
    </row>
    <row r="333" spans="1:20" s="140" customFormat="1" ht="15" customHeight="1">
      <c r="A333" s="145"/>
      <c r="B333" s="146"/>
      <c r="C333" s="139"/>
      <c r="D333" s="144"/>
      <c r="E333" s="194"/>
      <c r="F333" s="184"/>
      <c r="H333" s="141"/>
      <c r="I333" s="141"/>
      <c r="J333" s="141"/>
      <c r="K333" s="141"/>
      <c r="L333" s="141"/>
      <c r="M333" s="141"/>
      <c r="N333" s="141"/>
      <c r="O333" s="141"/>
      <c r="P333" s="141"/>
      <c r="Q333" s="141"/>
      <c r="R333" s="141"/>
      <c r="S333" s="141"/>
      <c r="T333" s="141"/>
    </row>
    <row r="334" spans="1:20" s="140" customFormat="1" ht="15" customHeight="1">
      <c r="A334" s="145"/>
      <c r="B334" s="146"/>
      <c r="C334" s="139"/>
      <c r="D334" s="144"/>
      <c r="E334" s="194"/>
      <c r="F334" s="184"/>
      <c r="H334" s="141"/>
      <c r="I334" s="141"/>
      <c r="J334" s="141"/>
      <c r="K334" s="141"/>
      <c r="L334" s="141"/>
      <c r="M334" s="141"/>
      <c r="N334" s="141"/>
      <c r="O334" s="141"/>
      <c r="P334" s="141"/>
      <c r="Q334" s="141"/>
      <c r="R334" s="141"/>
      <c r="S334" s="141"/>
      <c r="T334" s="141"/>
    </row>
    <row r="335" spans="1:20" s="140" customFormat="1" ht="15" customHeight="1">
      <c r="A335" s="145"/>
      <c r="B335" s="146"/>
      <c r="C335" s="139"/>
      <c r="D335" s="144"/>
      <c r="E335" s="194"/>
      <c r="F335" s="184"/>
      <c r="H335" s="141"/>
      <c r="I335" s="141"/>
      <c r="J335" s="141"/>
      <c r="K335" s="141"/>
      <c r="L335" s="141"/>
      <c r="M335" s="141"/>
      <c r="N335" s="141"/>
      <c r="O335" s="141"/>
      <c r="P335" s="141"/>
      <c r="Q335" s="141"/>
      <c r="R335" s="141"/>
      <c r="S335" s="141"/>
      <c r="T335" s="141"/>
    </row>
    <row r="336" spans="1:20" s="140" customFormat="1" ht="15" customHeight="1">
      <c r="A336" s="145"/>
      <c r="B336" s="146"/>
      <c r="C336" s="139"/>
      <c r="D336" s="144"/>
      <c r="E336" s="194"/>
      <c r="F336" s="184"/>
      <c r="H336" s="141"/>
      <c r="I336" s="141"/>
      <c r="J336" s="141"/>
      <c r="K336" s="141"/>
      <c r="L336" s="141"/>
      <c r="M336" s="141"/>
      <c r="N336" s="141"/>
      <c r="O336" s="141"/>
      <c r="P336" s="141"/>
      <c r="Q336" s="141"/>
      <c r="R336" s="141"/>
      <c r="S336" s="141"/>
      <c r="T336" s="141"/>
    </row>
    <row r="337" spans="1:20" s="140" customFormat="1" ht="15" customHeight="1">
      <c r="A337" s="145"/>
      <c r="B337" s="146"/>
      <c r="C337" s="139"/>
      <c r="D337" s="144"/>
      <c r="E337" s="194"/>
      <c r="F337" s="184"/>
      <c r="H337" s="141"/>
      <c r="I337" s="141"/>
      <c r="J337" s="141"/>
      <c r="K337" s="141"/>
      <c r="L337" s="141"/>
      <c r="M337" s="141"/>
      <c r="N337" s="141"/>
      <c r="O337" s="141"/>
      <c r="P337" s="141"/>
      <c r="Q337" s="141"/>
      <c r="R337" s="141"/>
      <c r="S337" s="141"/>
      <c r="T337" s="141"/>
    </row>
    <row r="338" spans="1:20" s="140" customFormat="1" ht="15" customHeight="1">
      <c r="A338" s="145"/>
      <c r="B338" s="146"/>
      <c r="C338" s="139"/>
      <c r="D338" s="144"/>
      <c r="E338" s="194"/>
      <c r="F338" s="184"/>
      <c r="H338" s="141"/>
      <c r="I338" s="141"/>
      <c r="J338" s="141"/>
      <c r="K338" s="141"/>
      <c r="L338" s="141"/>
      <c r="M338" s="141"/>
      <c r="N338" s="141"/>
      <c r="O338" s="141"/>
      <c r="P338" s="141"/>
      <c r="Q338" s="141"/>
      <c r="R338" s="141"/>
      <c r="S338" s="141"/>
      <c r="T338" s="141"/>
    </row>
    <row r="339" spans="1:20" s="140" customFormat="1" ht="15" customHeight="1">
      <c r="A339" s="145"/>
      <c r="B339" s="146"/>
      <c r="C339" s="139"/>
      <c r="D339" s="144"/>
      <c r="E339" s="194"/>
      <c r="F339" s="184"/>
      <c r="H339" s="141"/>
      <c r="I339" s="141"/>
      <c r="J339" s="141"/>
      <c r="K339" s="141"/>
      <c r="L339" s="141"/>
      <c r="M339" s="141"/>
      <c r="N339" s="141"/>
      <c r="O339" s="141"/>
      <c r="P339" s="141"/>
      <c r="Q339" s="141"/>
      <c r="R339" s="141"/>
      <c r="S339" s="141"/>
      <c r="T339" s="141"/>
    </row>
    <row r="340" spans="1:20" s="140" customFormat="1" ht="15" customHeight="1">
      <c r="A340" s="145"/>
      <c r="B340" s="146"/>
      <c r="C340" s="139"/>
      <c r="D340" s="144"/>
      <c r="E340" s="194"/>
      <c r="F340" s="184"/>
      <c r="H340" s="141"/>
      <c r="I340" s="141"/>
      <c r="J340" s="141"/>
      <c r="K340" s="141"/>
      <c r="L340" s="141"/>
      <c r="M340" s="141"/>
      <c r="N340" s="141"/>
      <c r="O340" s="141"/>
      <c r="P340" s="141"/>
      <c r="Q340" s="141"/>
      <c r="R340" s="141"/>
      <c r="S340" s="141"/>
      <c r="T340" s="141"/>
    </row>
    <row r="341" spans="1:20" s="140" customFormat="1" ht="15" customHeight="1">
      <c r="A341" s="145"/>
      <c r="B341" s="146"/>
      <c r="C341" s="139"/>
      <c r="D341" s="144"/>
      <c r="E341" s="194"/>
      <c r="F341" s="184"/>
      <c r="H341" s="141"/>
      <c r="I341" s="141"/>
      <c r="J341" s="141"/>
      <c r="K341" s="141"/>
      <c r="L341" s="141"/>
      <c r="M341" s="141"/>
      <c r="N341" s="141"/>
      <c r="O341" s="141"/>
      <c r="P341" s="141"/>
      <c r="Q341" s="141"/>
      <c r="R341" s="141"/>
      <c r="S341" s="141"/>
      <c r="T341" s="141"/>
    </row>
    <row r="342" spans="1:20" s="140" customFormat="1" ht="15" customHeight="1">
      <c r="A342" s="145"/>
      <c r="B342" s="146"/>
      <c r="C342" s="139"/>
      <c r="D342" s="144"/>
      <c r="E342" s="194"/>
      <c r="F342" s="184"/>
      <c r="H342" s="141"/>
      <c r="I342" s="141"/>
      <c r="J342" s="141"/>
      <c r="K342" s="141"/>
      <c r="L342" s="141"/>
      <c r="M342" s="141"/>
      <c r="N342" s="141"/>
      <c r="O342" s="141"/>
      <c r="P342" s="141"/>
      <c r="Q342" s="141"/>
      <c r="R342" s="141"/>
      <c r="S342" s="141"/>
      <c r="T342" s="141"/>
    </row>
    <row r="343" spans="1:20" s="140" customFormat="1" ht="15" customHeight="1">
      <c r="A343" s="145"/>
      <c r="B343" s="146"/>
      <c r="C343" s="139"/>
      <c r="D343" s="144"/>
      <c r="E343" s="194"/>
      <c r="F343" s="184"/>
      <c r="H343" s="141"/>
      <c r="I343" s="141"/>
      <c r="J343" s="141"/>
      <c r="K343" s="141"/>
      <c r="L343" s="141"/>
      <c r="M343" s="141"/>
      <c r="N343" s="141"/>
      <c r="O343" s="141"/>
      <c r="P343" s="141"/>
      <c r="Q343" s="141"/>
      <c r="R343" s="141"/>
      <c r="S343" s="141"/>
      <c r="T343" s="141"/>
    </row>
    <row r="344" spans="1:20" s="140" customFormat="1" ht="15" customHeight="1">
      <c r="A344" s="145"/>
      <c r="B344" s="146"/>
      <c r="C344" s="139"/>
      <c r="D344" s="144"/>
      <c r="E344" s="194"/>
      <c r="F344" s="184"/>
      <c r="H344" s="141"/>
      <c r="I344" s="141"/>
      <c r="J344" s="141"/>
      <c r="K344" s="141"/>
      <c r="L344" s="141"/>
      <c r="M344" s="141"/>
      <c r="N344" s="141"/>
      <c r="O344" s="141"/>
      <c r="P344" s="141"/>
      <c r="Q344" s="141"/>
      <c r="R344" s="141"/>
      <c r="S344" s="141"/>
      <c r="T344" s="141"/>
    </row>
    <row r="345" spans="1:20" s="140" customFormat="1" ht="15" customHeight="1">
      <c r="A345" s="145"/>
      <c r="B345" s="146"/>
      <c r="C345" s="139"/>
      <c r="D345" s="144"/>
      <c r="E345" s="194"/>
      <c r="F345" s="184"/>
      <c r="H345" s="141"/>
      <c r="I345" s="141"/>
      <c r="J345" s="141"/>
      <c r="K345" s="141"/>
      <c r="L345" s="141"/>
      <c r="M345" s="141"/>
      <c r="N345" s="141"/>
      <c r="O345" s="141"/>
      <c r="P345" s="141"/>
      <c r="Q345" s="141"/>
      <c r="R345" s="141"/>
      <c r="S345" s="141"/>
      <c r="T345" s="141"/>
    </row>
    <row r="346" spans="1:20" s="140" customFormat="1" ht="15" customHeight="1">
      <c r="A346" s="145"/>
      <c r="B346" s="146"/>
      <c r="C346" s="139"/>
      <c r="D346" s="144"/>
      <c r="E346" s="194"/>
      <c r="F346" s="184"/>
      <c r="H346" s="141"/>
      <c r="I346" s="141"/>
      <c r="J346" s="141"/>
      <c r="K346" s="141"/>
      <c r="L346" s="141"/>
      <c r="M346" s="141"/>
      <c r="N346" s="141"/>
      <c r="O346" s="141"/>
      <c r="P346" s="141"/>
      <c r="Q346" s="141"/>
      <c r="R346" s="141"/>
      <c r="S346" s="141"/>
      <c r="T346" s="141"/>
    </row>
    <row r="347" spans="1:20" s="140" customFormat="1" ht="15" customHeight="1">
      <c r="A347" s="145"/>
      <c r="B347" s="146"/>
      <c r="C347" s="139"/>
      <c r="D347" s="144"/>
      <c r="E347" s="194"/>
      <c r="F347" s="184"/>
      <c r="H347" s="141"/>
      <c r="I347" s="141"/>
      <c r="J347" s="141"/>
      <c r="K347" s="141"/>
      <c r="L347" s="141"/>
      <c r="M347" s="141"/>
      <c r="N347" s="141"/>
      <c r="O347" s="141"/>
      <c r="P347" s="141"/>
      <c r="Q347" s="141"/>
      <c r="R347" s="141"/>
      <c r="S347" s="141"/>
      <c r="T347" s="141"/>
    </row>
    <row r="348" spans="1:20" s="140" customFormat="1" ht="15" customHeight="1">
      <c r="A348" s="145"/>
      <c r="B348" s="146"/>
      <c r="C348" s="139"/>
      <c r="D348" s="144"/>
      <c r="E348" s="194"/>
      <c r="F348" s="184"/>
      <c r="H348" s="141"/>
      <c r="I348" s="141"/>
      <c r="J348" s="141"/>
      <c r="K348" s="141"/>
      <c r="L348" s="141"/>
      <c r="M348" s="141"/>
      <c r="N348" s="141"/>
      <c r="O348" s="141"/>
      <c r="P348" s="141"/>
      <c r="Q348" s="141"/>
      <c r="R348" s="141"/>
      <c r="S348" s="141"/>
      <c r="T348" s="141"/>
    </row>
    <row r="349" spans="1:20" s="140" customFormat="1" ht="15" customHeight="1">
      <c r="A349" s="145"/>
      <c r="B349" s="146"/>
      <c r="C349" s="139"/>
      <c r="D349" s="144"/>
      <c r="E349" s="194"/>
      <c r="F349" s="184"/>
      <c r="H349" s="141"/>
      <c r="I349" s="141"/>
      <c r="J349" s="141"/>
      <c r="K349" s="141"/>
      <c r="L349" s="141"/>
      <c r="M349" s="141"/>
      <c r="N349" s="141"/>
      <c r="O349" s="141"/>
      <c r="P349" s="141"/>
      <c r="Q349" s="141"/>
      <c r="R349" s="141"/>
      <c r="S349" s="141"/>
      <c r="T349" s="141"/>
    </row>
    <row r="350" spans="1:20" s="140" customFormat="1" ht="15" customHeight="1">
      <c r="A350" s="145"/>
      <c r="B350" s="146"/>
      <c r="C350" s="139"/>
      <c r="D350" s="144"/>
      <c r="E350" s="194"/>
      <c r="F350" s="184"/>
      <c r="H350" s="141"/>
      <c r="I350" s="141"/>
      <c r="J350" s="141"/>
      <c r="K350" s="141"/>
      <c r="L350" s="141"/>
      <c r="M350" s="141"/>
      <c r="N350" s="141"/>
      <c r="O350" s="141"/>
      <c r="P350" s="141"/>
      <c r="Q350" s="141"/>
      <c r="R350" s="141"/>
      <c r="S350" s="141"/>
      <c r="T350" s="141"/>
    </row>
    <row r="351" spans="1:20" s="140" customFormat="1" ht="15" customHeight="1">
      <c r="A351" s="145"/>
      <c r="B351" s="146"/>
      <c r="C351" s="139"/>
      <c r="D351" s="144"/>
      <c r="E351" s="194"/>
      <c r="F351" s="184"/>
      <c r="H351" s="141"/>
      <c r="I351" s="141"/>
      <c r="J351" s="141"/>
      <c r="K351" s="141"/>
      <c r="L351" s="141"/>
      <c r="M351" s="141"/>
      <c r="N351" s="141"/>
      <c r="O351" s="141"/>
      <c r="P351" s="141"/>
      <c r="Q351" s="141"/>
      <c r="R351" s="141"/>
      <c r="S351" s="141"/>
      <c r="T351" s="141"/>
    </row>
    <row r="352" spans="1:20" s="140" customFormat="1" ht="15" customHeight="1">
      <c r="A352" s="145"/>
      <c r="B352" s="146"/>
      <c r="C352" s="139"/>
      <c r="D352" s="144"/>
      <c r="E352" s="194"/>
      <c r="F352" s="184"/>
      <c r="H352" s="141"/>
      <c r="I352" s="141"/>
      <c r="J352" s="141"/>
      <c r="K352" s="141"/>
      <c r="L352" s="141"/>
      <c r="M352" s="141"/>
      <c r="N352" s="141"/>
      <c r="O352" s="141"/>
      <c r="P352" s="141"/>
      <c r="Q352" s="141"/>
      <c r="R352" s="141"/>
      <c r="S352" s="141"/>
      <c r="T352" s="141"/>
    </row>
    <row r="353" spans="1:20" s="140" customFormat="1" ht="15" customHeight="1">
      <c r="A353" s="145"/>
      <c r="B353" s="146"/>
      <c r="C353" s="139"/>
      <c r="D353" s="144"/>
      <c r="E353" s="194"/>
      <c r="F353" s="184"/>
      <c r="H353" s="141"/>
      <c r="I353" s="141"/>
      <c r="J353" s="141"/>
      <c r="K353" s="141"/>
      <c r="L353" s="141"/>
      <c r="M353" s="141"/>
      <c r="N353" s="141"/>
      <c r="O353" s="141"/>
      <c r="P353" s="141"/>
      <c r="Q353" s="141"/>
      <c r="R353" s="141"/>
      <c r="S353" s="141"/>
      <c r="T353" s="141"/>
    </row>
    <row r="354" spans="1:20" s="140" customFormat="1" ht="15" customHeight="1">
      <c r="A354" s="145"/>
      <c r="B354" s="146"/>
      <c r="C354" s="139"/>
      <c r="D354" s="144"/>
      <c r="E354" s="194"/>
      <c r="F354" s="184"/>
      <c r="H354" s="141"/>
      <c r="I354" s="141"/>
      <c r="J354" s="141"/>
      <c r="K354" s="141"/>
      <c r="L354" s="141"/>
      <c r="M354" s="141"/>
      <c r="N354" s="141"/>
      <c r="O354" s="141"/>
      <c r="P354" s="141"/>
      <c r="Q354" s="141"/>
      <c r="R354" s="141"/>
      <c r="S354" s="141"/>
      <c r="T354" s="141"/>
    </row>
    <row r="355" spans="1:20" s="140" customFormat="1" ht="15" customHeight="1">
      <c r="A355" s="145"/>
      <c r="B355" s="146"/>
      <c r="C355" s="139"/>
      <c r="D355" s="144"/>
      <c r="E355" s="194"/>
      <c r="F355" s="184"/>
      <c r="H355" s="141"/>
      <c r="I355" s="141"/>
      <c r="J355" s="141"/>
      <c r="K355" s="141"/>
      <c r="L355" s="141"/>
      <c r="M355" s="141"/>
      <c r="N355" s="141"/>
      <c r="O355" s="141"/>
      <c r="P355" s="141"/>
      <c r="Q355" s="141"/>
      <c r="R355" s="141"/>
      <c r="S355" s="141"/>
      <c r="T355" s="141"/>
    </row>
    <row r="356" spans="1:20" s="140" customFormat="1" ht="15" customHeight="1">
      <c r="A356" s="145"/>
      <c r="B356" s="146"/>
      <c r="C356" s="139"/>
      <c r="D356" s="144"/>
      <c r="E356" s="194"/>
      <c r="F356" s="184"/>
      <c r="H356" s="141"/>
      <c r="I356" s="141"/>
      <c r="J356" s="141"/>
      <c r="K356" s="141"/>
      <c r="L356" s="141"/>
      <c r="M356" s="141"/>
      <c r="N356" s="141"/>
      <c r="O356" s="141"/>
      <c r="P356" s="141"/>
      <c r="Q356" s="141"/>
      <c r="R356" s="141"/>
      <c r="S356" s="141"/>
      <c r="T356" s="141"/>
    </row>
    <row r="357" spans="1:20" s="140" customFormat="1" ht="15" customHeight="1">
      <c r="A357" s="145"/>
      <c r="B357" s="146"/>
      <c r="C357" s="139"/>
      <c r="D357" s="144"/>
      <c r="E357" s="194"/>
      <c r="F357" s="184"/>
      <c r="H357" s="141"/>
      <c r="I357" s="141"/>
      <c r="J357" s="141"/>
      <c r="K357" s="141"/>
      <c r="L357" s="141"/>
      <c r="M357" s="141"/>
      <c r="N357" s="141"/>
      <c r="O357" s="141"/>
      <c r="P357" s="141"/>
      <c r="Q357" s="141"/>
      <c r="R357" s="141"/>
      <c r="S357" s="141"/>
      <c r="T357" s="141"/>
    </row>
    <row r="358" spans="1:20" s="140" customFormat="1" ht="15" customHeight="1">
      <c r="A358" s="145"/>
      <c r="B358" s="146"/>
      <c r="C358" s="139"/>
      <c r="D358" s="144"/>
      <c r="E358" s="194"/>
      <c r="F358" s="184"/>
      <c r="H358" s="141"/>
      <c r="I358" s="141"/>
      <c r="J358" s="141"/>
      <c r="K358" s="141"/>
      <c r="L358" s="141"/>
      <c r="M358" s="141"/>
      <c r="N358" s="141"/>
      <c r="O358" s="141"/>
      <c r="P358" s="141"/>
      <c r="Q358" s="141"/>
      <c r="R358" s="141"/>
      <c r="S358" s="141"/>
      <c r="T358" s="141"/>
    </row>
    <row r="359" spans="1:20" s="140" customFormat="1" ht="15" customHeight="1">
      <c r="A359" s="145"/>
      <c r="B359" s="146"/>
      <c r="C359" s="139"/>
      <c r="D359" s="144"/>
      <c r="E359" s="194"/>
      <c r="F359" s="184"/>
      <c r="H359" s="141"/>
      <c r="I359" s="141"/>
      <c r="J359" s="141"/>
      <c r="K359" s="141"/>
      <c r="L359" s="141"/>
      <c r="M359" s="141"/>
      <c r="N359" s="141"/>
      <c r="O359" s="141"/>
      <c r="P359" s="141"/>
      <c r="Q359" s="141"/>
      <c r="R359" s="141"/>
      <c r="S359" s="141"/>
      <c r="T359" s="141"/>
    </row>
    <row r="360" spans="1:20" s="140" customFormat="1" ht="15" customHeight="1">
      <c r="A360" s="145"/>
      <c r="B360" s="146"/>
      <c r="C360" s="139"/>
      <c r="D360" s="144"/>
      <c r="E360" s="194"/>
      <c r="F360" s="184"/>
      <c r="H360" s="141"/>
      <c r="I360" s="141"/>
      <c r="J360" s="141"/>
      <c r="K360" s="141"/>
      <c r="L360" s="141"/>
      <c r="M360" s="141"/>
      <c r="N360" s="141"/>
      <c r="O360" s="141"/>
      <c r="P360" s="141"/>
      <c r="Q360" s="141"/>
      <c r="R360" s="141"/>
      <c r="S360" s="141"/>
      <c r="T360" s="141"/>
    </row>
    <row r="361" spans="1:20" s="140" customFormat="1" ht="15" customHeight="1">
      <c r="A361" s="145"/>
      <c r="B361" s="146"/>
      <c r="C361" s="139"/>
      <c r="D361" s="144"/>
      <c r="E361" s="194"/>
      <c r="F361" s="184"/>
      <c r="H361" s="141"/>
      <c r="I361" s="141"/>
      <c r="J361" s="141"/>
      <c r="K361" s="141"/>
      <c r="L361" s="141"/>
      <c r="M361" s="141"/>
      <c r="N361" s="141"/>
      <c r="O361" s="141"/>
      <c r="P361" s="141"/>
      <c r="Q361" s="141"/>
      <c r="R361" s="141"/>
      <c r="S361" s="141"/>
      <c r="T361" s="141"/>
    </row>
    <row r="362" spans="1:20" s="140" customFormat="1" ht="15" customHeight="1">
      <c r="A362" s="145"/>
      <c r="B362" s="146"/>
      <c r="C362" s="139"/>
      <c r="D362" s="144"/>
      <c r="E362" s="194"/>
      <c r="F362" s="184"/>
      <c r="H362" s="141"/>
      <c r="I362" s="141"/>
      <c r="J362" s="141"/>
      <c r="K362" s="141"/>
      <c r="L362" s="141"/>
      <c r="M362" s="141"/>
      <c r="N362" s="141"/>
      <c r="O362" s="141"/>
      <c r="P362" s="141"/>
      <c r="Q362" s="141"/>
      <c r="R362" s="141"/>
      <c r="S362" s="141"/>
      <c r="T362" s="141"/>
    </row>
    <row r="363" spans="1:20" s="140" customFormat="1" ht="15" customHeight="1">
      <c r="A363" s="145"/>
      <c r="B363" s="146"/>
      <c r="C363" s="139"/>
      <c r="D363" s="144"/>
      <c r="E363" s="194"/>
      <c r="F363" s="184"/>
      <c r="H363" s="141"/>
      <c r="I363" s="141"/>
      <c r="J363" s="141"/>
      <c r="K363" s="141"/>
      <c r="L363" s="141"/>
      <c r="M363" s="141"/>
      <c r="N363" s="141"/>
      <c r="O363" s="141"/>
      <c r="P363" s="141"/>
      <c r="Q363" s="141"/>
      <c r="R363" s="141"/>
      <c r="S363" s="141"/>
      <c r="T363" s="141"/>
    </row>
    <row r="364" spans="1:20" s="140" customFormat="1" ht="15" customHeight="1">
      <c r="A364" s="145"/>
      <c r="B364" s="146"/>
      <c r="C364" s="139"/>
      <c r="D364" s="144"/>
      <c r="E364" s="194"/>
      <c r="F364" s="184"/>
      <c r="H364" s="141"/>
      <c r="I364" s="141"/>
      <c r="J364" s="141"/>
      <c r="K364" s="141"/>
      <c r="L364" s="141"/>
      <c r="M364" s="141"/>
      <c r="N364" s="141"/>
      <c r="O364" s="141"/>
      <c r="P364" s="141"/>
      <c r="Q364" s="141"/>
      <c r="R364" s="141"/>
      <c r="S364" s="141"/>
      <c r="T364" s="141"/>
    </row>
    <row r="365" spans="1:20" s="140" customFormat="1" ht="15" customHeight="1">
      <c r="A365" s="145"/>
      <c r="B365" s="146"/>
      <c r="C365" s="139"/>
      <c r="D365" s="144"/>
      <c r="E365" s="194"/>
      <c r="F365" s="184"/>
      <c r="H365" s="141"/>
      <c r="I365" s="141"/>
      <c r="J365" s="141"/>
      <c r="K365" s="141"/>
      <c r="L365" s="141"/>
      <c r="M365" s="141"/>
      <c r="N365" s="141"/>
      <c r="O365" s="141"/>
      <c r="P365" s="141"/>
      <c r="Q365" s="141"/>
      <c r="R365" s="141"/>
      <c r="S365" s="141"/>
      <c r="T365" s="141"/>
    </row>
    <row r="366" spans="1:20" s="140" customFormat="1" ht="15" customHeight="1">
      <c r="A366" s="145"/>
      <c r="B366" s="146"/>
      <c r="C366" s="139"/>
      <c r="D366" s="144"/>
      <c r="E366" s="194"/>
      <c r="F366" s="184"/>
      <c r="H366" s="141"/>
      <c r="I366" s="141"/>
      <c r="J366" s="141"/>
      <c r="K366" s="141"/>
      <c r="L366" s="141"/>
      <c r="M366" s="141"/>
      <c r="N366" s="141"/>
      <c r="O366" s="141"/>
      <c r="P366" s="141"/>
      <c r="Q366" s="141"/>
      <c r="R366" s="141"/>
      <c r="S366" s="141"/>
      <c r="T366" s="141"/>
    </row>
    <row r="367" spans="1:20" s="140" customFormat="1" ht="15" customHeight="1">
      <c r="A367" s="145"/>
      <c r="B367" s="146"/>
      <c r="C367" s="139"/>
      <c r="D367" s="144"/>
      <c r="E367" s="194"/>
      <c r="F367" s="184"/>
      <c r="H367" s="141"/>
      <c r="I367" s="141"/>
      <c r="J367" s="141"/>
      <c r="K367" s="141"/>
      <c r="L367" s="141"/>
      <c r="M367" s="141"/>
      <c r="N367" s="141"/>
      <c r="O367" s="141"/>
      <c r="P367" s="141"/>
      <c r="Q367" s="141"/>
      <c r="R367" s="141"/>
      <c r="S367" s="141"/>
      <c r="T367" s="141"/>
    </row>
    <row r="368" spans="1:20" s="140" customFormat="1" ht="15" customHeight="1">
      <c r="A368" s="145"/>
      <c r="B368" s="146"/>
      <c r="C368" s="139"/>
      <c r="D368" s="144"/>
      <c r="E368" s="194"/>
      <c r="F368" s="184"/>
      <c r="H368" s="141"/>
      <c r="I368" s="141"/>
      <c r="J368" s="141"/>
      <c r="K368" s="141"/>
      <c r="L368" s="141"/>
      <c r="M368" s="141"/>
      <c r="N368" s="141"/>
      <c r="O368" s="141"/>
      <c r="P368" s="141"/>
      <c r="Q368" s="141"/>
      <c r="R368" s="141"/>
      <c r="S368" s="141"/>
      <c r="T368" s="141"/>
    </row>
    <row r="369" spans="1:20" s="140" customFormat="1" ht="15" customHeight="1">
      <c r="A369" s="145"/>
      <c r="B369" s="146"/>
      <c r="C369" s="139"/>
      <c r="D369" s="144"/>
      <c r="E369" s="194"/>
      <c r="F369" s="184"/>
      <c r="H369" s="141"/>
      <c r="I369" s="141"/>
      <c r="J369" s="141"/>
      <c r="K369" s="141"/>
      <c r="L369" s="141"/>
      <c r="M369" s="141"/>
      <c r="N369" s="141"/>
      <c r="O369" s="141"/>
      <c r="P369" s="141"/>
      <c r="Q369" s="141"/>
      <c r="R369" s="141"/>
      <c r="S369" s="141"/>
      <c r="T369" s="141"/>
    </row>
    <row r="370" spans="1:20" s="140" customFormat="1" ht="15" customHeight="1">
      <c r="A370" s="145"/>
      <c r="B370" s="146"/>
      <c r="C370" s="139"/>
      <c r="D370" s="144"/>
      <c r="E370" s="194"/>
      <c r="F370" s="184"/>
      <c r="H370" s="141"/>
      <c r="I370" s="141"/>
      <c r="J370" s="141"/>
      <c r="K370" s="141"/>
      <c r="L370" s="141"/>
      <c r="M370" s="141"/>
      <c r="N370" s="141"/>
      <c r="O370" s="141"/>
      <c r="P370" s="141"/>
      <c r="Q370" s="141"/>
      <c r="R370" s="141"/>
      <c r="S370" s="141"/>
      <c r="T370" s="141"/>
    </row>
    <row r="371" spans="1:20" s="140" customFormat="1" ht="15" customHeight="1">
      <c r="A371" s="145"/>
      <c r="B371" s="146"/>
      <c r="C371" s="139"/>
      <c r="D371" s="144"/>
      <c r="E371" s="194"/>
      <c r="F371" s="184"/>
      <c r="H371" s="141"/>
      <c r="I371" s="141"/>
      <c r="J371" s="141"/>
      <c r="K371" s="141"/>
      <c r="L371" s="141"/>
      <c r="M371" s="141"/>
      <c r="N371" s="141"/>
      <c r="O371" s="141"/>
      <c r="P371" s="141"/>
      <c r="Q371" s="141"/>
      <c r="R371" s="141"/>
      <c r="S371" s="141"/>
      <c r="T371" s="141"/>
    </row>
    <row r="372" spans="1:20" s="140" customFormat="1" ht="15" customHeight="1">
      <c r="A372" s="145"/>
      <c r="B372" s="146"/>
      <c r="C372" s="139"/>
      <c r="D372" s="144"/>
      <c r="E372" s="194"/>
      <c r="F372" s="184"/>
      <c r="H372" s="141"/>
      <c r="I372" s="141"/>
      <c r="J372" s="141"/>
      <c r="K372" s="141"/>
      <c r="L372" s="141"/>
      <c r="M372" s="141"/>
      <c r="N372" s="141"/>
      <c r="O372" s="141"/>
      <c r="P372" s="141"/>
      <c r="Q372" s="141"/>
      <c r="R372" s="141"/>
      <c r="S372" s="141"/>
      <c r="T372" s="141"/>
    </row>
    <row r="373" spans="1:20" s="140" customFormat="1" ht="15" customHeight="1">
      <c r="A373" s="145"/>
      <c r="B373" s="146"/>
      <c r="C373" s="139"/>
      <c r="D373" s="144"/>
      <c r="E373" s="194"/>
      <c r="F373" s="184"/>
      <c r="H373" s="141"/>
      <c r="I373" s="141"/>
      <c r="J373" s="141"/>
      <c r="K373" s="141"/>
      <c r="L373" s="141"/>
      <c r="M373" s="141"/>
      <c r="N373" s="141"/>
      <c r="O373" s="141"/>
      <c r="P373" s="141"/>
      <c r="Q373" s="141"/>
      <c r="R373" s="141"/>
      <c r="S373" s="141"/>
      <c r="T373" s="141"/>
    </row>
    <row r="374" spans="1:20" s="140" customFormat="1" ht="15" customHeight="1">
      <c r="A374" s="145"/>
      <c r="B374" s="146"/>
      <c r="C374" s="139"/>
      <c r="D374" s="144"/>
      <c r="E374" s="194"/>
      <c r="F374" s="184"/>
      <c r="H374" s="141"/>
      <c r="I374" s="141"/>
      <c r="J374" s="141"/>
      <c r="K374" s="141"/>
      <c r="L374" s="141"/>
      <c r="M374" s="141"/>
      <c r="N374" s="141"/>
      <c r="O374" s="141"/>
      <c r="P374" s="141"/>
      <c r="Q374" s="141"/>
      <c r="R374" s="141"/>
      <c r="S374" s="141"/>
      <c r="T374" s="141"/>
    </row>
    <row r="375" spans="1:20" s="140" customFormat="1" ht="15" customHeight="1">
      <c r="A375" s="145"/>
      <c r="B375" s="146"/>
      <c r="C375" s="139"/>
      <c r="D375" s="144"/>
      <c r="E375" s="194"/>
      <c r="F375" s="184"/>
      <c r="H375" s="141"/>
      <c r="I375" s="141"/>
      <c r="J375" s="141"/>
      <c r="K375" s="141"/>
      <c r="L375" s="141"/>
      <c r="M375" s="141"/>
      <c r="N375" s="141"/>
      <c r="O375" s="141"/>
      <c r="P375" s="141"/>
      <c r="Q375" s="141"/>
      <c r="R375" s="141"/>
      <c r="S375" s="141"/>
      <c r="T375" s="141"/>
    </row>
    <row r="376" spans="1:20" s="140" customFormat="1" ht="15" customHeight="1">
      <c r="A376" s="145"/>
      <c r="B376" s="146"/>
      <c r="C376" s="139"/>
      <c r="D376" s="144"/>
      <c r="E376" s="194"/>
      <c r="F376" s="184"/>
      <c r="H376" s="141"/>
      <c r="I376" s="141"/>
      <c r="J376" s="141"/>
      <c r="K376" s="141"/>
      <c r="L376" s="141"/>
      <c r="M376" s="141"/>
      <c r="N376" s="141"/>
      <c r="O376" s="141"/>
      <c r="P376" s="141"/>
      <c r="Q376" s="141"/>
      <c r="R376" s="141"/>
      <c r="S376" s="141"/>
      <c r="T376" s="141"/>
    </row>
    <row r="377" spans="1:20" s="140" customFormat="1" ht="15" customHeight="1">
      <c r="A377" s="145"/>
      <c r="B377" s="146"/>
      <c r="C377" s="139"/>
      <c r="D377" s="144"/>
      <c r="E377" s="194"/>
      <c r="F377" s="184"/>
      <c r="H377" s="141"/>
      <c r="I377" s="141"/>
      <c r="J377" s="141"/>
      <c r="K377" s="141"/>
      <c r="L377" s="141"/>
      <c r="M377" s="141"/>
      <c r="N377" s="141"/>
      <c r="O377" s="141"/>
      <c r="P377" s="141"/>
      <c r="Q377" s="141"/>
      <c r="R377" s="141"/>
      <c r="S377" s="141"/>
      <c r="T377" s="141"/>
    </row>
    <row r="378" spans="1:20" s="140" customFormat="1" ht="15" customHeight="1">
      <c r="A378" s="145"/>
      <c r="B378" s="146"/>
      <c r="C378" s="139"/>
      <c r="D378" s="144"/>
      <c r="E378" s="194"/>
      <c r="F378" s="184"/>
      <c r="H378" s="141"/>
      <c r="I378" s="141"/>
      <c r="J378" s="141"/>
      <c r="K378" s="141"/>
      <c r="L378" s="141"/>
      <c r="M378" s="141"/>
      <c r="N378" s="141"/>
      <c r="O378" s="141"/>
      <c r="P378" s="141"/>
      <c r="Q378" s="141"/>
      <c r="R378" s="141"/>
      <c r="S378" s="141"/>
      <c r="T378" s="141"/>
    </row>
    <row r="379" spans="1:20" s="140" customFormat="1" ht="15" customHeight="1">
      <c r="A379" s="145"/>
      <c r="B379" s="146"/>
      <c r="C379" s="139"/>
      <c r="D379" s="144"/>
      <c r="E379" s="194"/>
      <c r="F379" s="184"/>
      <c r="H379" s="141"/>
      <c r="I379" s="141"/>
      <c r="J379" s="141"/>
      <c r="K379" s="141"/>
      <c r="L379" s="141"/>
      <c r="M379" s="141"/>
      <c r="N379" s="141"/>
      <c r="O379" s="141"/>
      <c r="P379" s="141"/>
      <c r="Q379" s="141"/>
      <c r="R379" s="141"/>
      <c r="S379" s="141"/>
      <c r="T379" s="141"/>
    </row>
    <row r="380" spans="1:20" s="140" customFormat="1" ht="15" customHeight="1">
      <c r="A380" s="145"/>
      <c r="B380" s="146"/>
      <c r="C380" s="139"/>
      <c r="D380" s="144"/>
      <c r="E380" s="194"/>
      <c r="F380" s="184"/>
      <c r="H380" s="141"/>
      <c r="I380" s="141"/>
      <c r="J380" s="141"/>
      <c r="K380" s="141"/>
      <c r="L380" s="141"/>
      <c r="M380" s="141"/>
      <c r="N380" s="141"/>
      <c r="O380" s="141"/>
      <c r="P380" s="141"/>
      <c r="Q380" s="141"/>
      <c r="R380" s="141"/>
      <c r="S380" s="141"/>
      <c r="T380" s="141"/>
    </row>
    <row r="381" spans="1:20" s="140" customFormat="1" ht="15" customHeight="1">
      <c r="A381" s="145"/>
      <c r="B381" s="146"/>
      <c r="C381" s="139"/>
      <c r="D381" s="144"/>
      <c r="E381" s="194"/>
      <c r="F381" s="184"/>
      <c r="H381" s="141"/>
      <c r="I381" s="141"/>
      <c r="J381" s="141"/>
      <c r="K381" s="141"/>
      <c r="L381" s="141"/>
      <c r="M381" s="141"/>
      <c r="N381" s="141"/>
      <c r="O381" s="141"/>
      <c r="P381" s="141"/>
      <c r="Q381" s="141"/>
      <c r="R381" s="141"/>
      <c r="S381" s="141"/>
      <c r="T381" s="141"/>
    </row>
    <row r="382" spans="1:20" s="140" customFormat="1" ht="15" customHeight="1">
      <c r="A382" s="145"/>
      <c r="B382" s="146"/>
      <c r="C382" s="139"/>
      <c r="D382" s="144"/>
      <c r="E382" s="194"/>
      <c r="F382" s="184"/>
      <c r="H382" s="141"/>
      <c r="I382" s="141"/>
      <c r="J382" s="141"/>
      <c r="K382" s="141"/>
      <c r="L382" s="141"/>
      <c r="M382" s="141"/>
      <c r="N382" s="141"/>
      <c r="O382" s="141"/>
      <c r="P382" s="141"/>
      <c r="Q382" s="141"/>
      <c r="R382" s="141"/>
      <c r="S382" s="141"/>
      <c r="T382" s="141"/>
    </row>
    <row r="383" spans="1:20" s="140" customFormat="1" ht="15" customHeight="1">
      <c r="A383" s="145"/>
      <c r="B383" s="146"/>
      <c r="C383" s="139"/>
      <c r="D383" s="144"/>
      <c r="E383" s="194"/>
      <c r="F383" s="184"/>
      <c r="H383" s="141"/>
      <c r="I383" s="141"/>
      <c r="J383" s="141"/>
      <c r="K383" s="141"/>
      <c r="L383" s="141"/>
      <c r="M383" s="141"/>
      <c r="N383" s="141"/>
      <c r="O383" s="141"/>
      <c r="P383" s="141"/>
      <c r="Q383" s="141"/>
      <c r="R383" s="141"/>
      <c r="S383" s="141"/>
      <c r="T383" s="141"/>
    </row>
    <row r="384" spans="1:20" s="140" customFormat="1" ht="15" customHeight="1">
      <c r="A384" s="145"/>
      <c r="B384" s="146"/>
      <c r="C384" s="139"/>
      <c r="D384" s="144"/>
      <c r="E384" s="194"/>
      <c r="F384" s="184"/>
      <c r="H384" s="141"/>
      <c r="I384" s="141"/>
      <c r="J384" s="141"/>
      <c r="K384" s="141"/>
      <c r="L384" s="141"/>
      <c r="M384" s="141"/>
      <c r="N384" s="141"/>
      <c r="O384" s="141"/>
      <c r="P384" s="141"/>
      <c r="Q384" s="141"/>
      <c r="R384" s="141"/>
      <c r="S384" s="141"/>
      <c r="T384" s="141"/>
    </row>
    <row r="385" spans="1:20" s="140" customFormat="1" ht="15" customHeight="1">
      <c r="A385" s="145"/>
      <c r="B385" s="146"/>
      <c r="C385" s="139"/>
      <c r="D385" s="144"/>
      <c r="E385" s="194"/>
      <c r="F385" s="184"/>
      <c r="H385" s="141"/>
      <c r="I385" s="141"/>
      <c r="J385" s="141"/>
      <c r="K385" s="141"/>
      <c r="L385" s="141"/>
      <c r="M385" s="141"/>
      <c r="N385" s="141"/>
      <c r="O385" s="141"/>
      <c r="P385" s="141"/>
      <c r="Q385" s="141"/>
      <c r="R385" s="141"/>
      <c r="S385" s="141"/>
      <c r="T385" s="141"/>
    </row>
    <row r="386" spans="1:20" s="140" customFormat="1" ht="15" customHeight="1">
      <c r="A386" s="145"/>
      <c r="B386" s="146"/>
      <c r="C386" s="139"/>
      <c r="D386" s="144"/>
      <c r="E386" s="194"/>
      <c r="F386" s="184"/>
      <c r="H386" s="141"/>
      <c r="I386" s="141"/>
      <c r="J386" s="141"/>
      <c r="K386" s="141"/>
      <c r="L386" s="141"/>
      <c r="M386" s="141"/>
      <c r="N386" s="141"/>
      <c r="O386" s="141"/>
      <c r="P386" s="141"/>
      <c r="Q386" s="141"/>
      <c r="R386" s="141"/>
      <c r="S386" s="141"/>
      <c r="T386" s="141"/>
    </row>
    <row r="387" spans="1:20" s="140" customFormat="1" ht="15" customHeight="1">
      <c r="A387" s="145"/>
      <c r="B387" s="146"/>
      <c r="C387" s="139"/>
      <c r="D387" s="144"/>
      <c r="E387" s="194"/>
      <c r="F387" s="184"/>
      <c r="H387" s="141"/>
      <c r="I387" s="141"/>
      <c r="J387" s="141"/>
      <c r="K387" s="141"/>
      <c r="L387" s="141"/>
      <c r="M387" s="141"/>
      <c r="N387" s="141"/>
      <c r="O387" s="141"/>
      <c r="P387" s="141"/>
      <c r="Q387" s="141"/>
      <c r="R387" s="141"/>
      <c r="S387" s="141"/>
      <c r="T387" s="141"/>
    </row>
    <row r="388" spans="1:20" s="140" customFormat="1" ht="15" customHeight="1">
      <c r="A388" s="145"/>
      <c r="B388" s="146"/>
      <c r="C388" s="139"/>
      <c r="D388" s="144"/>
      <c r="E388" s="194"/>
      <c r="F388" s="184"/>
      <c r="H388" s="141"/>
      <c r="I388" s="141"/>
      <c r="J388" s="141"/>
      <c r="K388" s="141"/>
      <c r="L388" s="141"/>
      <c r="M388" s="141"/>
      <c r="N388" s="141"/>
      <c r="O388" s="141"/>
      <c r="P388" s="141"/>
      <c r="Q388" s="141"/>
      <c r="R388" s="141"/>
      <c r="S388" s="141"/>
      <c r="T388" s="141"/>
    </row>
  </sheetData>
  <pageMargins left="0.7" right="0.7" top="0.75" bottom="0.75" header="0.3" footer="0.3"/>
  <pageSetup scale="95" orientation="portrait" r:id="rId1"/>
  <rowBreaks count="1" manualBreakCount="1">
    <brk id="1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vt:i4>
      </vt:variant>
    </vt:vector>
  </HeadingPairs>
  <TitlesOfParts>
    <vt:vector size="27" baseType="lpstr">
      <vt:lpstr>1 Preliminaries</vt:lpstr>
      <vt:lpstr>MAIN BLOCK</vt:lpstr>
      <vt:lpstr>2 MAIN BUILDING 1</vt:lpstr>
      <vt:lpstr>3 Kitchen</vt:lpstr>
      <vt:lpstr>Sheet1</vt:lpstr>
      <vt:lpstr>4 SECURITY OFFICE</vt:lpstr>
      <vt:lpstr>5 MAIN TOILET</vt:lpstr>
      <vt:lpstr>6 SECURITY TOILET</vt:lpstr>
      <vt:lpstr>7 SECURITY FENCES</vt:lpstr>
      <vt:lpstr>8 WATCH TOWERS</vt:lpstr>
      <vt:lpstr>9 GATES</vt:lpstr>
      <vt:lpstr>10 SEPTIC TANK</vt:lpstr>
      <vt:lpstr>11 GENERATOR SHED and instal</vt:lpstr>
      <vt:lpstr>12 WATER STORAGE TANKS</vt:lpstr>
      <vt:lpstr>13STREET LIGHTS</vt:lpstr>
      <vt:lpstr>14Children Play area</vt:lpstr>
      <vt:lpstr>15 STAFF TOILET</vt:lpstr>
      <vt:lpstr>Grand summary</vt:lpstr>
      <vt:lpstr>Sheet5</vt:lpstr>
      <vt:lpstr>'12 WATER STORAGE TANKS'!Print_Area</vt:lpstr>
      <vt:lpstr>'14Children Play area'!Print_Area</vt:lpstr>
      <vt:lpstr>'15 STAFF TOILET'!Print_Area</vt:lpstr>
      <vt:lpstr>'2 MAIN BUILDING 1'!Print_Area</vt:lpstr>
      <vt:lpstr>'3 Kitchen'!Print_Area</vt:lpstr>
      <vt:lpstr>'4 SECURITY OFFICE'!Print_Area</vt:lpstr>
      <vt:lpstr>'9 GATES'!Print_Area</vt:lpstr>
      <vt:lpstr>'Grand summary'!Print_Area</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KHAYRE Omar</dc:creator>
  <cp:lastModifiedBy>MUTULILI Jane</cp:lastModifiedBy>
  <cp:lastPrinted>2017-08-18T07:36:02Z</cp:lastPrinted>
  <dcterms:created xsi:type="dcterms:W3CDTF">2014-10-07T00:35:15Z</dcterms:created>
  <dcterms:modified xsi:type="dcterms:W3CDTF">2017-12-07T07:54:02Z</dcterms:modified>
</cp:coreProperties>
</file>