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mohamed\OneDrive - International Organization for Migration - IOM\MPA Construction of Community Center in Bosaso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1" l="1"/>
  <c r="F52" i="1" s="1"/>
  <c r="D49" i="1"/>
  <c r="D43" i="1"/>
  <c r="F44" i="1"/>
  <c r="D39" i="1"/>
  <c r="D38" i="1"/>
  <c r="F38" i="1" s="1"/>
  <c r="D35" i="1"/>
  <c r="D36" i="1" s="1"/>
  <c r="F36" i="1" s="1"/>
  <c r="F37" i="1"/>
  <c r="D37" i="1"/>
  <c r="D22" i="1"/>
  <c r="D21" i="1"/>
  <c r="D20" i="1"/>
  <c r="D19" i="1"/>
  <c r="D18" i="1"/>
  <c r="D17" i="1"/>
  <c r="D16" i="1"/>
  <c r="D15" i="1"/>
  <c r="D14" i="1"/>
  <c r="D10" i="1"/>
  <c r="D9" i="1"/>
  <c r="D8" i="1"/>
  <c r="D7" i="1"/>
  <c r="F35" i="1" l="1"/>
  <c r="F24" i="1"/>
  <c r="F23" i="1"/>
  <c r="F19" i="1"/>
  <c r="F18" i="1"/>
  <c r="F17" i="1"/>
  <c r="F16" i="1"/>
  <c r="F48" i="1" l="1"/>
  <c r="F43" i="1"/>
  <c r="F39" i="1"/>
  <c r="F34" i="1"/>
  <c r="D28" i="1"/>
  <c r="D29" i="1" s="1"/>
  <c r="F22" i="1"/>
  <c r="F21" i="1"/>
  <c r="F20" i="1"/>
  <c r="F15" i="1"/>
  <c r="F14" i="1"/>
  <c r="F10" i="1"/>
  <c r="F9" i="1"/>
  <c r="F8" i="1"/>
  <c r="F7" i="1"/>
  <c r="F6" i="1"/>
  <c r="F25" i="1" l="1"/>
  <c r="F50" i="1"/>
  <c r="F28" i="1"/>
  <c r="D30" i="1"/>
  <c r="F30" i="1" s="1"/>
  <c r="F40" i="1"/>
  <c r="F29" i="1"/>
  <c r="F11" i="1"/>
  <c r="F45" i="1"/>
  <c r="F31" i="1" l="1"/>
  <c r="F54" i="1" s="1"/>
  <c r="E56" i="1" l="1"/>
  <c r="F56" i="1" s="1"/>
  <c r="F58" i="1" s="1"/>
</calcChain>
</file>

<file path=xl/sharedStrings.xml><?xml version="1.0" encoding="utf-8"?>
<sst xmlns="http://schemas.openxmlformats.org/spreadsheetml/2006/main" count="84" uniqueCount="55">
  <si>
    <t>No</t>
  </si>
  <si>
    <t>Description</t>
  </si>
  <si>
    <t>Unit</t>
  </si>
  <si>
    <t>Qty</t>
  </si>
  <si>
    <t>Rate</t>
  </si>
  <si>
    <t>Amount</t>
  </si>
  <si>
    <t>Site clearance and removal of all debris, trees, and organic materials to an appropriate position</t>
  </si>
  <si>
    <t>LSM</t>
  </si>
  <si>
    <t>cum</t>
  </si>
  <si>
    <t>Sub-total</t>
  </si>
  <si>
    <t>Sub-structure activities</t>
  </si>
  <si>
    <t xml:space="preserve">15cm thick hollow brick work to 3000mm high </t>
  </si>
  <si>
    <t>sqm</t>
  </si>
  <si>
    <t xml:space="preserve">600mm*600mm pvc drop  ceiling </t>
  </si>
  <si>
    <t xml:space="preserve">Plastering and painting activities </t>
  </si>
  <si>
    <t xml:space="preserve">20mm thick plastering inside and outside </t>
  </si>
  <si>
    <t>Two coats of white wash with stucco paint inside walls only</t>
  </si>
  <si>
    <t xml:space="preserve">Distempering inside with smoothening of walls </t>
  </si>
  <si>
    <t>DOORS &amp; WINDOWS</t>
  </si>
  <si>
    <t>pcs</t>
  </si>
  <si>
    <t xml:space="preserve">single leaf metal doors for the toilets </t>
  </si>
  <si>
    <t xml:space="preserve">Alluminium windows with security grills </t>
  </si>
  <si>
    <t>Electricity &amp; plumbing activities</t>
  </si>
  <si>
    <t>Electrical appliances with wires, metal boxes, sockets, switches, control boxes, distribution panel,etc</t>
  </si>
  <si>
    <t>Tile activities</t>
  </si>
  <si>
    <t xml:space="preserve">GRAND TOTAL </t>
  </si>
  <si>
    <t>%</t>
  </si>
  <si>
    <t>GRAND TOTAL FOR THE WHOLE PROJECT</t>
  </si>
  <si>
    <t>Consultant engineer</t>
  </si>
  <si>
    <t>Eng.idiris A. Osman</t>
  </si>
  <si>
    <t>Backfilling with selected material to an average depth of 700mm</t>
  </si>
  <si>
    <t>300mm thick rcc lintel beam around all the building made up 12mm dia bars with 6mm dia bars as stirrups concrete class 25/30</t>
  </si>
  <si>
    <t xml:space="preserve">30g corrugated iron sheet with timber wood and fascia board </t>
  </si>
  <si>
    <t>Contingency 5%</t>
  </si>
  <si>
    <t>BOSASO COMMUNITY CENTER BOQ</t>
  </si>
  <si>
    <t xml:space="preserve">416mm * 416mm ceramic floor tiles </t>
  </si>
  <si>
    <t xml:space="preserve">Excavation of trench foundation to an average depth of 500mm </t>
  </si>
  <si>
    <t xml:space="preserve">Pouring 200mm thick RCC foundation beam made up of 14mm dia bars with 6mm dia bars as stirrups concrete class 25/30 </t>
  </si>
  <si>
    <t xml:space="preserve">800mm * 800mm * 200mm thick rcc footings for the verandah columns </t>
  </si>
  <si>
    <t xml:space="preserve">150mm*150mm*2500mm hight rcc columns for the verandah </t>
  </si>
  <si>
    <t xml:space="preserve">150mm*150mm rcc beam for the verandah made up of 14mm dia bars with 6mm dia bars for the stirrups </t>
  </si>
  <si>
    <t>100mm thick rcc slab for the verandah</t>
  </si>
  <si>
    <t xml:space="preserve">Round abouts </t>
  </si>
  <si>
    <t>lsm</t>
  </si>
  <si>
    <t>plantations</t>
  </si>
  <si>
    <t>construction of 500mm thick  foundation stone wall 900mm high</t>
  </si>
  <si>
    <t xml:space="preserve">Single leaf metal frame doors for the rooms </t>
  </si>
  <si>
    <t>Double leaf  metal frame doors for the conference room</t>
  </si>
  <si>
    <t xml:space="preserve">Double leaf alluminium doors for the conference room </t>
  </si>
  <si>
    <t xml:space="preserve">Single leaf alluminium doros for the rooms </t>
  </si>
  <si>
    <t xml:space="preserve">Plumbing activities with (3000mm*2000mm*3000mm septik tank), 10cum water tank </t>
  </si>
  <si>
    <t>pnts</t>
  </si>
  <si>
    <t xml:space="preserve">300mm * 200mm ceramic floor tiles up to 2000m hight of the wall </t>
  </si>
  <si>
    <t>Ceramic floor tiles for the existing building 416mm * 416mm</t>
  </si>
  <si>
    <t xml:space="preserve">Security mesh (gabion) around the play ground with the fence wall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</si>
</sst>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 tint="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2">
    <xf numFmtId="0" fontId="0" fillId="0" borderId="0" xfId="0"/>
    <xf numFmtId="164" fontId="0" fillId="0" borderId="0" xfId="1" applyNumberFormat="1" applyFont="1"/>
    <xf numFmtId="44" fontId="0" fillId="0" borderId="0" xfId="0" applyNumberFormat="1"/>
    <xf numFmtId="0" fontId="0" fillId="0" borderId="2" xfId="0" applyBorder="1"/>
    <xf numFmtId="164" fontId="0" fillId="0" borderId="2" xfId="1" applyNumberFormat="1" applyFont="1" applyBorder="1"/>
    <xf numFmtId="0" fontId="3" fillId="0" borderId="2" xfId="3" applyBorder="1"/>
    <xf numFmtId="164" fontId="3" fillId="0" borderId="2" xfId="3" applyNumberForma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164" fontId="4" fillId="0" borderId="2" xfId="1" applyNumberFormat="1" applyFont="1" applyBorder="1"/>
    <xf numFmtId="164" fontId="5" fillId="0" borderId="2" xfId="1" applyNumberFormat="1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9" fontId="5" fillId="0" borderId="2" xfId="0" applyNumberFormat="1" applyFont="1" applyBorder="1"/>
    <xf numFmtId="0" fontId="0" fillId="8" borderId="2" xfId="0" applyFill="1" applyBorder="1"/>
    <xf numFmtId="164" fontId="5" fillId="8" borderId="2" xfId="1" applyNumberFormat="1" applyFont="1" applyFill="1" applyBorder="1"/>
    <xf numFmtId="0" fontId="6" fillId="2" borderId="2" xfId="3" applyFont="1" applyFill="1" applyBorder="1"/>
    <xf numFmtId="0" fontId="4" fillId="2" borderId="2" xfId="0" applyFont="1" applyFill="1" applyBorder="1"/>
    <xf numFmtId="0" fontId="4" fillId="3" borderId="2" xfId="0" applyFont="1" applyFill="1" applyBorder="1"/>
    <xf numFmtId="0" fontId="6" fillId="3" borderId="2" xfId="3" applyFont="1" applyFill="1" applyBorder="1"/>
    <xf numFmtId="0" fontId="3" fillId="4" borderId="2" xfId="3" applyFill="1" applyBorder="1"/>
    <xf numFmtId="0" fontId="4" fillId="4" borderId="2" xfId="0" applyFont="1" applyFill="1" applyBorder="1"/>
    <xf numFmtId="0" fontId="3" fillId="5" borderId="2" xfId="3" applyFill="1" applyBorder="1"/>
    <xf numFmtId="0" fontId="4" fillId="5" borderId="2" xfId="0" applyFont="1" applyFill="1" applyBorder="1"/>
    <xf numFmtId="0" fontId="0" fillId="5" borderId="2" xfId="0" applyFill="1" applyBorder="1"/>
    <xf numFmtId="0" fontId="3" fillId="6" borderId="2" xfId="3" applyFill="1" applyBorder="1"/>
    <xf numFmtId="0" fontId="4" fillId="6" borderId="2" xfId="0" applyFont="1" applyFill="1" applyBorder="1"/>
    <xf numFmtId="0" fontId="0" fillId="6" borderId="2" xfId="0" applyFill="1" applyBorder="1"/>
    <xf numFmtId="0" fontId="3" fillId="7" borderId="2" xfId="3" applyFill="1" applyBorder="1"/>
    <xf numFmtId="0" fontId="4" fillId="7" borderId="2" xfId="0" applyFont="1" applyFill="1" applyBorder="1"/>
    <xf numFmtId="0" fontId="0" fillId="7" borderId="2" xfId="0" applyFill="1" applyBorder="1"/>
    <xf numFmtId="164" fontId="5" fillId="3" borderId="2" xfId="1" applyNumberFormat="1" applyFont="1" applyFill="1" applyBorder="1"/>
    <xf numFmtId="0" fontId="0" fillId="2" borderId="2" xfId="0" applyFill="1" applyBorder="1"/>
    <xf numFmtId="164" fontId="5" fillId="2" borderId="2" xfId="1" applyNumberFormat="1" applyFont="1" applyFill="1" applyBorder="1"/>
    <xf numFmtId="164" fontId="5" fillId="4" borderId="2" xfId="1" applyNumberFormat="1" applyFont="1" applyFill="1" applyBorder="1"/>
    <xf numFmtId="164" fontId="5" fillId="5" borderId="2" xfId="1" applyNumberFormat="1" applyFont="1" applyFill="1" applyBorder="1"/>
    <xf numFmtId="164" fontId="5" fillId="6" borderId="2" xfId="1" applyNumberFormat="1" applyFont="1" applyFill="1" applyBorder="1"/>
    <xf numFmtId="164" fontId="5" fillId="7" borderId="2" xfId="1" applyNumberFormat="1" applyFont="1" applyFill="1" applyBorder="1"/>
    <xf numFmtId="0" fontId="2" fillId="7" borderId="2" xfId="2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3" fillId="4" borderId="2" xfId="3" applyFill="1" applyBorder="1" applyAlignment="1">
      <alignment horizontal="center"/>
    </xf>
    <xf numFmtId="0" fontId="3" fillId="5" borderId="2" xfId="3" applyFill="1" applyBorder="1" applyAlignment="1">
      <alignment horizontal="center"/>
    </xf>
    <xf numFmtId="0" fontId="3" fillId="6" borderId="2" xfId="3" applyFill="1" applyBorder="1" applyAlignment="1">
      <alignment horizontal="center"/>
    </xf>
    <xf numFmtId="0" fontId="3" fillId="7" borderId="2" xfId="3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4" fontId="5" fillId="5" borderId="2" xfId="1" applyNumberFormat="1" applyFont="1" applyFill="1" applyBorder="1" applyAlignment="1">
      <alignment horizontal="center"/>
    </xf>
    <xf numFmtId="164" fontId="5" fillId="6" borderId="2" xfId="1" applyNumberFormat="1" applyFont="1" applyFill="1" applyBorder="1" applyAlignment="1">
      <alignment horizontal="center"/>
    </xf>
    <xf numFmtId="164" fontId="5" fillId="7" borderId="2" xfId="1" applyNumberFormat="1" applyFont="1" applyFill="1" applyBorder="1" applyAlignment="1">
      <alignment horizontal="center"/>
    </xf>
  </cellXfs>
  <cellStyles count="4">
    <cellStyle name="Currency" xfId="1" builtinId="4"/>
    <cellStyle name="Heading 1" xfId="3" builtinId="16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Normal="100" workbookViewId="0">
      <selection activeCell="E52" sqref="E52"/>
    </sheetView>
  </sheetViews>
  <sheetFormatPr defaultRowHeight="15" x14ac:dyDescent="0.25"/>
  <cols>
    <col min="2" max="2" width="24.140625" customWidth="1"/>
    <col min="4" max="4" width="9.28515625" bestFit="1" customWidth="1"/>
    <col min="5" max="6" width="16" style="1" bestFit="1" customWidth="1"/>
    <col min="8" max="10" width="11.5703125" bestFit="1" customWidth="1"/>
  </cols>
  <sheetData>
    <row r="1" spans="1:6" x14ac:dyDescent="0.25">
      <c r="A1" s="3"/>
      <c r="B1" s="3"/>
      <c r="C1" s="3"/>
      <c r="D1" s="3"/>
      <c r="E1" s="4"/>
      <c r="F1" s="4"/>
    </row>
    <row r="2" spans="1:6" x14ac:dyDescent="0.25">
      <c r="A2" s="38" t="s">
        <v>34</v>
      </c>
      <c r="B2" s="38"/>
      <c r="C2" s="38"/>
      <c r="D2" s="38"/>
      <c r="E2" s="38"/>
      <c r="F2" s="38"/>
    </row>
    <row r="3" spans="1:6" x14ac:dyDescent="0.25">
      <c r="A3" s="38"/>
      <c r="B3" s="38"/>
      <c r="C3" s="38"/>
      <c r="D3" s="38"/>
      <c r="E3" s="38"/>
      <c r="F3" s="38"/>
    </row>
    <row r="4" spans="1:6" ht="19.5" x14ac:dyDescent="0.3">
      <c r="A4" s="5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</row>
    <row r="5" spans="1:6" ht="19.5" x14ac:dyDescent="0.3">
      <c r="A5" s="16">
        <v>1</v>
      </c>
      <c r="B5" s="40" t="s">
        <v>10</v>
      </c>
      <c r="C5" s="40"/>
      <c r="D5" s="40"/>
      <c r="E5" s="40"/>
      <c r="F5" s="40"/>
    </row>
    <row r="6" spans="1:6" ht="78.75" x14ac:dyDescent="0.25">
      <c r="A6" s="17">
        <v>1.1000000000000001</v>
      </c>
      <c r="B6" s="8" t="s">
        <v>6</v>
      </c>
      <c r="C6" s="7" t="s">
        <v>7</v>
      </c>
      <c r="D6" s="7">
        <v>1</v>
      </c>
      <c r="E6" s="9"/>
      <c r="F6" s="9">
        <f t="shared" ref="F6:F10" si="0">D6*E6</f>
        <v>0</v>
      </c>
    </row>
    <row r="7" spans="1:6" ht="63" x14ac:dyDescent="0.25">
      <c r="A7" s="17">
        <v>1.2</v>
      </c>
      <c r="B7" s="8" t="s">
        <v>36</v>
      </c>
      <c r="C7" s="7" t="s">
        <v>8</v>
      </c>
      <c r="D7" s="7">
        <f>(350*0.4*0.5)</f>
        <v>70</v>
      </c>
      <c r="E7" s="9"/>
      <c r="F7" s="9">
        <f t="shared" si="0"/>
        <v>0</v>
      </c>
    </row>
    <row r="8" spans="1:6" ht="47.25" x14ac:dyDescent="0.25">
      <c r="A8" s="17">
        <v>1.3</v>
      </c>
      <c r="B8" s="8" t="s">
        <v>45</v>
      </c>
      <c r="C8" s="7" t="s">
        <v>8</v>
      </c>
      <c r="D8" s="7">
        <f>(350*0.4*0.9)</f>
        <v>126</v>
      </c>
      <c r="E8" s="9"/>
      <c r="F8" s="9">
        <f t="shared" si="0"/>
        <v>0</v>
      </c>
    </row>
    <row r="9" spans="1:6" ht="94.5" x14ac:dyDescent="0.25">
      <c r="A9" s="17">
        <v>1.4</v>
      </c>
      <c r="B9" s="8" t="s">
        <v>37</v>
      </c>
      <c r="C9" s="7" t="s">
        <v>8</v>
      </c>
      <c r="D9" s="7">
        <f>((3*12)+(2*28)+(2*14.4)+(7*7.4)+(2*3.2)+(3*1.34))*0.4*0.2</f>
        <v>14.641600000000004</v>
      </c>
      <c r="E9" s="9"/>
      <c r="F9" s="9">
        <f t="shared" si="0"/>
        <v>0</v>
      </c>
    </row>
    <row r="10" spans="1:6" ht="47.25" x14ac:dyDescent="0.25">
      <c r="A10" s="17">
        <v>1.5</v>
      </c>
      <c r="B10" s="8" t="s">
        <v>30</v>
      </c>
      <c r="C10" s="7" t="s">
        <v>8</v>
      </c>
      <c r="D10" s="7">
        <f>(((20*12*1)+(8*7)+(14.4*5))*(0.6)+(45*15*0.4))</f>
        <v>490.79999999999995</v>
      </c>
      <c r="E10" s="9"/>
      <c r="F10" s="9">
        <f t="shared" si="0"/>
        <v>0</v>
      </c>
    </row>
    <row r="11" spans="1:6" ht="18.75" x14ac:dyDescent="0.3">
      <c r="A11" s="32"/>
      <c r="B11" s="47" t="s">
        <v>9</v>
      </c>
      <c r="C11" s="47"/>
      <c r="D11" s="47"/>
      <c r="E11" s="47"/>
      <c r="F11" s="33">
        <f>SUM(F6:F10)</f>
        <v>0</v>
      </c>
    </row>
    <row r="12" spans="1:6" x14ac:dyDescent="0.25">
      <c r="A12" s="3"/>
      <c r="B12" s="3"/>
      <c r="C12" s="3"/>
      <c r="D12" s="3"/>
      <c r="E12" s="4"/>
      <c r="F12" s="4"/>
    </row>
    <row r="13" spans="1:6" ht="19.5" x14ac:dyDescent="0.3">
      <c r="A13" s="19">
        <v>2</v>
      </c>
      <c r="B13" s="41">
        <v>16</v>
      </c>
      <c r="C13" s="41"/>
      <c r="D13" s="41"/>
      <c r="E13" s="41"/>
      <c r="F13" s="41"/>
    </row>
    <row r="14" spans="1:6" ht="31.5" x14ac:dyDescent="0.25">
      <c r="A14" s="18">
        <v>2.1</v>
      </c>
      <c r="B14" s="8" t="s">
        <v>11</v>
      </c>
      <c r="C14" s="7" t="s">
        <v>12</v>
      </c>
      <c r="D14" s="7">
        <f>(((2*8)+(2*14.4)+(3*5)+(3*7)+(3*12)+(2*20))*2.8)-((19*2*1.5)+(4*0.6*0.6)+(10*0.9*2.2)+(2*1.2*2.2))</f>
        <v>355.52000000000004</v>
      </c>
      <c r="E14" s="9"/>
      <c r="F14" s="9">
        <f t="shared" ref="F14:F24" si="1">D14*E14</f>
        <v>0</v>
      </c>
    </row>
    <row r="15" spans="1:6" ht="94.5" x14ac:dyDescent="0.25">
      <c r="A15" s="18">
        <v>2.2000000000000002</v>
      </c>
      <c r="B15" s="8" t="s">
        <v>31</v>
      </c>
      <c r="C15" s="7" t="s">
        <v>8</v>
      </c>
      <c r="D15" s="7">
        <f>((3*12)+(2*28)+(2*8)+(1*7)+(2*14.4)+(3*5)+(2*7))*0.2*0.2</f>
        <v>6.9120000000000008</v>
      </c>
      <c r="E15" s="9"/>
      <c r="F15" s="9">
        <f t="shared" si="1"/>
        <v>0</v>
      </c>
    </row>
    <row r="16" spans="1:6" ht="63" x14ac:dyDescent="0.25">
      <c r="A16" s="18">
        <v>2.2999999999999998</v>
      </c>
      <c r="B16" s="8" t="s">
        <v>38</v>
      </c>
      <c r="C16" s="7" t="s">
        <v>8</v>
      </c>
      <c r="D16" s="7">
        <f>30*0.8*0.8*0.2</f>
        <v>3.8400000000000007</v>
      </c>
      <c r="E16" s="9"/>
      <c r="F16" s="9">
        <f t="shared" si="1"/>
        <v>0</v>
      </c>
    </row>
    <row r="17" spans="1:10" ht="47.25" x14ac:dyDescent="0.25">
      <c r="A17" s="18">
        <v>2.4</v>
      </c>
      <c r="B17" s="8" t="s">
        <v>39</v>
      </c>
      <c r="C17" s="7" t="s">
        <v>8</v>
      </c>
      <c r="D17" s="7">
        <f>30*0.15*0.15*2.5</f>
        <v>1.6874999999999998</v>
      </c>
      <c r="E17" s="9"/>
      <c r="F17" s="9">
        <f t="shared" si="1"/>
        <v>0</v>
      </c>
    </row>
    <row r="18" spans="1:10" ht="78.75" x14ac:dyDescent="0.25">
      <c r="A18" s="18">
        <v>2.5</v>
      </c>
      <c r="B18" s="8" t="s">
        <v>40</v>
      </c>
      <c r="C18" s="7" t="s">
        <v>8</v>
      </c>
      <c r="D18" s="7">
        <f>131*0.15*0.15</f>
        <v>2.9474999999999998</v>
      </c>
      <c r="E18" s="9"/>
      <c r="F18" s="9">
        <f t="shared" si="1"/>
        <v>0</v>
      </c>
    </row>
    <row r="19" spans="1:10" ht="31.5" x14ac:dyDescent="0.25">
      <c r="A19" s="18">
        <v>2.6</v>
      </c>
      <c r="B19" s="8" t="s">
        <v>41</v>
      </c>
      <c r="C19" s="7" t="s">
        <v>8</v>
      </c>
      <c r="D19" s="7">
        <f>((22*2)+(3.4*2)+(8*2)+(14.4*1.8))*0.1</f>
        <v>9.2720000000000002</v>
      </c>
      <c r="E19" s="9"/>
      <c r="F19" s="9">
        <f t="shared" si="1"/>
        <v>0</v>
      </c>
    </row>
    <row r="20" spans="1:10" ht="47.25" x14ac:dyDescent="0.25">
      <c r="A20" s="18">
        <v>2.7</v>
      </c>
      <c r="B20" s="8" t="s">
        <v>32</v>
      </c>
      <c r="C20" s="7" t="s">
        <v>12</v>
      </c>
      <c r="D20" s="7">
        <f>(((12*20)+(8*7)+(14.4*5)+(7*3.2)))</f>
        <v>390.4</v>
      </c>
      <c r="E20" s="9"/>
      <c r="F20" s="9">
        <f t="shared" si="1"/>
        <v>0</v>
      </c>
    </row>
    <row r="21" spans="1:10" ht="31.5" x14ac:dyDescent="0.25">
      <c r="A21" s="18">
        <v>2.8</v>
      </c>
      <c r="B21" s="8" t="s">
        <v>13</v>
      </c>
      <c r="C21" s="7" t="s">
        <v>12</v>
      </c>
      <c r="D21" s="7">
        <f>D20</f>
        <v>390.4</v>
      </c>
      <c r="E21" s="9"/>
      <c r="F21" s="9">
        <f t="shared" si="1"/>
        <v>0</v>
      </c>
      <c r="H21" s="2"/>
    </row>
    <row r="22" spans="1:10" ht="47.25" x14ac:dyDescent="0.25">
      <c r="A22" s="18">
        <v>2.9</v>
      </c>
      <c r="B22" s="8" t="s">
        <v>54</v>
      </c>
      <c r="C22" s="7" t="s">
        <v>12</v>
      </c>
      <c r="D22" s="7">
        <f>(100*4)+(40*15)</f>
        <v>1000</v>
      </c>
      <c r="E22" s="9"/>
      <c r="F22" s="9">
        <f t="shared" si="1"/>
        <v>0</v>
      </c>
    </row>
    <row r="23" spans="1:10" ht="15.75" x14ac:dyDescent="0.25">
      <c r="A23" s="18">
        <v>3</v>
      </c>
      <c r="B23" s="8" t="s">
        <v>42</v>
      </c>
      <c r="C23" s="7" t="s">
        <v>43</v>
      </c>
      <c r="D23" s="7">
        <v>2</v>
      </c>
      <c r="E23" s="9"/>
      <c r="F23" s="9">
        <f t="shared" si="1"/>
        <v>0</v>
      </c>
    </row>
    <row r="24" spans="1:10" ht="15.75" x14ac:dyDescent="0.25">
      <c r="A24" s="18">
        <v>3.1</v>
      </c>
      <c r="B24" s="8" t="s">
        <v>44</v>
      </c>
      <c r="C24" s="7" t="s">
        <v>43</v>
      </c>
      <c r="D24" s="7">
        <v>1</v>
      </c>
      <c r="E24" s="9"/>
      <c r="F24" s="9">
        <f t="shared" si="1"/>
        <v>0</v>
      </c>
    </row>
    <row r="25" spans="1:10" ht="18.75" x14ac:dyDescent="0.3">
      <c r="A25" s="18"/>
      <c r="B25" s="46" t="s">
        <v>9</v>
      </c>
      <c r="C25" s="46"/>
      <c r="D25" s="46"/>
      <c r="E25" s="46"/>
      <c r="F25" s="31">
        <f>SUM(F14:F24)</f>
        <v>0</v>
      </c>
      <c r="J25" s="2"/>
    </row>
    <row r="26" spans="1:10" ht="15.75" x14ac:dyDescent="0.25">
      <c r="A26" s="7"/>
      <c r="B26" s="7"/>
      <c r="C26" s="7"/>
      <c r="D26" s="7"/>
      <c r="E26" s="9"/>
      <c r="F26" s="9"/>
    </row>
    <row r="27" spans="1:10" ht="19.5" x14ac:dyDescent="0.3">
      <c r="A27" s="20">
        <v>3</v>
      </c>
      <c r="B27" s="42" t="s">
        <v>14</v>
      </c>
      <c r="C27" s="42"/>
      <c r="D27" s="42"/>
      <c r="E27" s="42"/>
      <c r="F27" s="42"/>
    </row>
    <row r="28" spans="1:10" ht="31.5" x14ac:dyDescent="0.25">
      <c r="A28" s="21">
        <v>3.1</v>
      </c>
      <c r="B28" s="8" t="s">
        <v>15</v>
      </c>
      <c r="C28" s="7" t="s">
        <v>12</v>
      </c>
      <c r="D28" s="7">
        <f>D14*2</f>
        <v>711.04000000000008</v>
      </c>
      <c r="E28" s="9"/>
      <c r="F28" s="9">
        <f>D28*E28</f>
        <v>0</v>
      </c>
    </row>
    <row r="29" spans="1:10" ht="47.25" x14ac:dyDescent="0.25">
      <c r="A29" s="21">
        <v>3.2</v>
      </c>
      <c r="B29" s="8" t="s">
        <v>16</v>
      </c>
      <c r="C29" s="7" t="s">
        <v>12</v>
      </c>
      <c r="D29" s="7">
        <f>D28/2</f>
        <v>355.52000000000004</v>
      </c>
      <c r="E29" s="9"/>
      <c r="F29" s="9">
        <f>D29*E29</f>
        <v>0</v>
      </c>
    </row>
    <row r="30" spans="1:10" ht="47.25" x14ac:dyDescent="0.25">
      <c r="A30" s="21">
        <v>3.3</v>
      </c>
      <c r="B30" s="8" t="s">
        <v>17</v>
      </c>
      <c r="C30" s="7" t="s">
        <v>12</v>
      </c>
      <c r="D30" s="7">
        <f>D28</f>
        <v>711.04000000000008</v>
      </c>
      <c r="E30" s="9"/>
      <c r="F30" s="9">
        <f>D30*E30</f>
        <v>0</v>
      </c>
    </row>
    <row r="31" spans="1:10" ht="18.75" x14ac:dyDescent="0.3">
      <c r="A31" s="21"/>
      <c r="B31" s="48" t="s">
        <v>9</v>
      </c>
      <c r="C31" s="48"/>
      <c r="D31" s="48"/>
      <c r="E31" s="48"/>
      <c r="F31" s="34">
        <f>SUM(F28:F30)</f>
        <v>0</v>
      </c>
    </row>
    <row r="32" spans="1:10" ht="15.75" x14ac:dyDescent="0.25">
      <c r="A32" s="7"/>
      <c r="B32" s="7"/>
      <c r="C32" s="7"/>
      <c r="D32" s="7"/>
      <c r="E32" s="9"/>
      <c r="F32" s="9"/>
    </row>
    <row r="33" spans="1:6" ht="19.5" x14ac:dyDescent="0.3">
      <c r="A33" s="22">
        <v>4</v>
      </c>
      <c r="B33" s="43" t="s">
        <v>18</v>
      </c>
      <c r="C33" s="43"/>
      <c r="D33" s="43"/>
      <c r="E33" s="43"/>
      <c r="F33" s="43"/>
    </row>
    <row r="34" spans="1:6" ht="31.5" x14ac:dyDescent="0.25">
      <c r="A34" s="23">
        <v>4.0999999999999996</v>
      </c>
      <c r="B34" s="8" t="s">
        <v>20</v>
      </c>
      <c r="C34" s="7" t="s">
        <v>19</v>
      </c>
      <c r="D34" s="7">
        <v>5</v>
      </c>
      <c r="E34" s="9"/>
      <c r="F34" s="9">
        <f t="shared" ref="F34:F39" si="2">D34*E34</f>
        <v>0</v>
      </c>
    </row>
    <row r="35" spans="1:6" ht="47.25" x14ac:dyDescent="0.25">
      <c r="A35" s="23">
        <v>4.2</v>
      </c>
      <c r="B35" s="8" t="s">
        <v>47</v>
      </c>
      <c r="C35" s="7" t="s">
        <v>12</v>
      </c>
      <c r="D35" s="7">
        <f>2*2.2*1.2</f>
        <v>5.28</v>
      </c>
      <c r="E35" s="9"/>
      <c r="F35" s="9">
        <f t="shared" si="2"/>
        <v>0</v>
      </c>
    </row>
    <row r="36" spans="1:6" ht="47.25" x14ac:dyDescent="0.25">
      <c r="A36" s="23">
        <v>4.3</v>
      </c>
      <c r="B36" s="8" t="s">
        <v>48</v>
      </c>
      <c r="C36" s="7" t="s">
        <v>12</v>
      </c>
      <c r="D36" s="7">
        <f>D35</f>
        <v>5.28</v>
      </c>
      <c r="E36" s="9"/>
      <c r="F36" s="9">
        <f t="shared" si="2"/>
        <v>0</v>
      </c>
    </row>
    <row r="37" spans="1:6" ht="31.5" x14ac:dyDescent="0.25">
      <c r="A37" s="23">
        <v>4.4000000000000004</v>
      </c>
      <c r="B37" s="8" t="s">
        <v>46</v>
      </c>
      <c r="C37" s="7" t="s">
        <v>12</v>
      </c>
      <c r="D37" s="7">
        <f>5*2.2*1</f>
        <v>11</v>
      </c>
      <c r="E37" s="9"/>
      <c r="F37" s="9">
        <f t="shared" si="2"/>
        <v>0</v>
      </c>
    </row>
    <row r="38" spans="1:6" ht="31.5" x14ac:dyDescent="0.25">
      <c r="A38" s="23">
        <v>4.5</v>
      </c>
      <c r="B38" s="8" t="s">
        <v>49</v>
      </c>
      <c r="C38" s="7" t="s">
        <v>12</v>
      </c>
      <c r="D38" s="7">
        <f>D37</f>
        <v>11</v>
      </c>
      <c r="E38" s="9"/>
      <c r="F38" s="9">
        <f t="shared" si="2"/>
        <v>0</v>
      </c>
    </row>
    <row r="39" spans="1:6" ht="31.5" x14ac:dyDescent="0.25">
      <c r="A39" s="23">
        <v>4.5999999999999996</v>
      </c>
      <c r="B39" s="8" t="s">
        <v>21</v>
      </c>
      <c r="C39" s="7" t="s">
        <v>12</v>
      </c>
      <c r="D39" s="7">
        <f>(19*2*1.5)+(4*0.6*0.6)</f>
        <v>58.44</v>
      </c>
      <c r="E39" s="9"/>
      <c r="F39" s="9">
        <f t="shared" si="2"/>
        <v>0</v>
      </c>
    </row>
    <row r="40" spans="1:6" ht="18.75" x14ac:dyDescent="0.3">
      <c r="A40" s="24"/>
      <c r="B40" s="49" t="s">
        <v>9</v>
      </c>
      <c r="C40" s="49"/>
      <c r="D40" s="49"/>
      <c r="E40" s="49"/>
      <c r="F40" s="35">
        <f>SUM(F34:F39)</f>
        <v>0</v>
      </c>
    </row>
    <row r="41" spans="1:6" x14ac:dyDescent="0.25">
      <c r="A41" s="3"/>
      <c r="B41" s="3"/>
      <c r="C41" s="3"/>
      <c r="D41" s="3"/>
      <c r="E41" s="4"/>
      <c r="F41" s="4"/>
    </row>
    <row r="42" spans="1:6" ht="19.5" x14ac:dyDescent="0.3">
      <c r="A42" s="25">
        <v>5</v>
      </c>
      <c r="B42" s="44" t="s">
        <v>22</v>
      </c>
      <c r="C42" s="44"/>
      <c r="D42" s="44"/>
      <c r="E42" s="44"/>
      <c r="F42" s="44"/>
    </row>
    <row r="43" spans="1:6" ht="78.75" x14ac:dyDescent="0.25">
      <c r="A43" s="26">
        <v>5.0999999999999996</v>
      </c>
      <c r="B43" s="8" t="s">
        <v>23</v>
      </c>
      <c r="C43" s="7" t="s">
        <v>12</v>
      </c>
      <c r="D43" s="7">
        <f>((20*12*1)+(8*7)+(14*5))</f>
        <v>366</v>
      </c>
      <c r="E43" s="9"/>
      <c r="F43" s="9">
        <f>D43*E43</f>
        <v>0</v>
      </c>
    </row>
    <row r="44" spans="1:6" ht="63" x14ac:dyDescent="0.25">
      <c r="A44" s="26">
        <v>5.2</v>
      </c>
      <c r="B44" s="8" t="s">
        <v>50</v>
      </c>
      <c r="C44" s="7" t="s">
        <v>51</v>
      </c>
      <c r="D44" s="7">
        <v>4</v>
      </c>
      <c r="E44" s="9"/>
      <c r="F44" s="9">
        <f>D44*E44</f>
        <v>0</v>
      </c>
    </row>
    <row r="45" spans="1:6" ht="18.75" x14ac:dyDescent="0.3">
      <c r="A45" s="27"/>
      <c r="B45" s="50" t="s">
        <v>9</v>
      </c>
      <c r="C45" s="50"/>
      <c r="D45" s="50"/>
      <c r="E45" s="50"/>
      <c r="F45" s="36">
        <f>SUM(F43:F44)</f>
        <v>0</v>
      </c>
    </row>
    <row r="46" spans="1:6" x14ac:dyDescent="0.25">
      <c r="A46" s="3"/>
      <c r="B46" s="3"/>
      <c r="C46" s="3"/>
      <c r="D46" s="3"/>
      <c r="E46" s="4"/>
      <c r="F46" s="4"/>
    </row>
    <row r="47" spans="1:6" ht="19.5" x14ac:dyDescent="0.3">
      <c r="A47" s="28">
        <v>6</v>
      </c>
      <c r="B47" s="45" t="s">
        <v>24</v>
      </c>
      <c r="C47" s="45"/>
      <c r="D47" s="45"/>
      <c r="E47" s="45"/>
      <c r="F47" s="45"/>
    </row>
    <row r="48" spans="1:6" ht="31.5" x14ac:dyDescent="0.25">
      <c r="A48" s="29">
        <v>6.1</v>
      </c>
      <c r="B48" s="8" t="s">
        <v>35</v>
      </c>
      <c r="C48" s="7" t="s">
        <v>12</v>
      </c>
      <c r="D48" s="7">
        <v>400</v>
      </c>
      <c r="E48" s="9"/>
      <c r="F48" s="9">
        <f>D48*E48</f>
        <v>0</v>
      </c>
    </row>
    <row r="49" spans="1:6" ht="47.25" x14ac:dyDescent="0.25">
      <c r="A49" s="29">
        <v>6.2</v>
      </c>
      <c r="B49" s="8" t="s">
        <v>52</v>
      </c>
      <c r="C49" s="7" t="s">
        <v>12</v>
      </c>
      <c r="D49" s="7">
        <f>(5.6*2*4)-((4*0.8*2.2)+(4*0.6*0.6))</f>
        <v>36.319999999999993</v>
      </c>
      <c r="E49" s="9"/>
      <c r="F49" s="9"/>
    </row>
    <row r="50" spans="1:6" ht="18.75" x14ac:dyDescent="0.3">
      <c r="A50" s="30"/>
      <c r="B50" s="51" t="s">
        <v>9</v>
      </c>
      <c r="C50" s="51"/>
      <c r="D50" s="51"/>
      <c r="E50" s="51"/>
      <c r="F50" s="37">
        <f>SUM(F48:F48)</f>
        <v>0</v>
      </c>
    </row>
    <row r="51" spans="1:6" x14ac:dyDescent="0.25">
      <c r="A51" s="3"/>
      <c r="B51" s="3"/>
      <c r="C51" s="3"/>
      <c r="D51" s="3"/>
      <c r="E51" s="4"/>
      <c r="F51" s="4"/>
    </row>
    <row r="52" spans="1:6" ht="47.25" x14ac:dyDescent="0.25">
      <c r="A52" s="3">
        <v>6.3</v>
      </c>
      <c r="B52" s="8" t="s">
        <v>53</v>
      </c>
      <c r="C52" s="7" t="s">
        <v>12</v>
      </c>
      <c r="D52" s="7">
        <f>25*17</f>
        <v>425</v>
      </c>
      <c r="E52" s="9"/>
      <c r="F52" s="9">
        <f>D52*E52</f>
        <v>0</v>
      </c>
    </row>
    <row r="53" spans="1:6" x14ac:dyDescent="0.25">
      <c r="A53" s="3"/>
      <c r="B53" s="3"/>
      <c r="C53" s="3"/>
      <c r="D53" s="3"/>
      <c r="E53" s="4"/>
      <c r="F53" s="4"/>
    </row>
    <row r="54" spans="1:6" ht="18.75" x14ac:dyDescent="0.3">
      <c r="A54" s="3"/>
      <c r="B54" s="11" t="s">
        <v>25</v>
      </c>
      <c r="C54" s="12"/>
      <c r="D54" s="12"/>
      <c r="E54" s="10"/>
      <c r="F54" s="10">
        <f>F11+F25+F31+F40+F45+F50+F52</f>
        <v>0</v>
      </c>
    </row>
    <row r="55" spans="1:6" ht="18.75" x14ac:dyDescent="0.3">
      <c r="A55" s="3"/>
      <c r="B55" s="12"/>
      <c r="C55" s="12"/>
      <c r="D55" s="12"/>
      <c r="E55" s="10"/>
      <c r="F55" s="10"/>
    </row>
    <row r="56" spans="1:6" ht="18.75" x14ac:dyDescent="0.3">
      <c r="A56" s="3"/>
      <c r="B56" s="12" t="s">
        <v>33</v>
      </c>
      <c r="C56" s="12" t="s">
        <v>26</v>
      </c>
      <c r="D56" s="13">
        <v>0.05</v>
      </c>
      <c r="E56" s="10">
        <f>F54</f>
        <v>0</v>
      </c>
      <c r="F56" s="10">
        <f>D56*E56</f>
        <v>0</v>
      </c>
    </row>
    <row r="57" spans="1:6" ht="18.75" x14ac:dyDescent="0.3">
      <c r="A57" s="3"/>
      <c r="B57" s="12"/>
      <c r="C57" s="12"/>
      <c r="D57" s="12"/>
      <c r="E57" s="10"/>
      <c r="F57" s="10"/>
    </row>
    <row r="58" spans="1:6" ht="18.75" x14ac:dyDescent="0.3">
      <c r="A58" s="14"/>
      <c r="B58" s="39" t="s">
        <v>27</v>
      </c>
      <c r="C58" s="39"/>
      <c r="D58" s="39"/>
      <c r="E58" s="39"/>
      <c r="F58" s="15">
        <f>F54+F56</f>
        <v>0</v>
      </c>
    </row>
    <row r="59" spans="1:6" x14ac:dyDescent="0.25">
      <c r="A59" s="3"/>
      <c r="B59" s="3"/>
      <c r="C59" s="3"/>
      <c r="D59" s="3"/>
      <c r="E59" s="4"/>
      <c r="F59" s="4"/>
    </row>
    <row r="60" spans="1:6" x14ac:dyDescent="0.25">
      <c r="A60" s="3" t="s">
        <v>29</v>
      </c>
      <c r="B60" s="3"/>
      <c r="C60" s="3"/>
      <c r="D60" s="3"/>
      <c r="E60" s="4"/>
      <c r="F60" s="4"/>
    </row>
    <row r="61" spans="1:6" x14ac:dyDescent="0.25">
      <c r="A61" s="3" t="s">
        <v>28</v>
      </c>
      <c r="B61" s="3"/>
      <c r="C61" s="3"/>
      <c r="D61" s="3"/>
      <c r="E61" s="4"/>
      <c r="F61" s="4"/>
    </row>
  </sheetData>
  <mergeCells count="14">
    <mergeCell ref="A2:F3"/>
    <mergeCell ref="B58:E58"/>
    <mergeCell ref="B5:F5"/>
    <mergeCell ref="B13:F13"/>
    <mergeCell ref="B27:F27"/>
    <mergeCell ref="B33:F33"/>
    <mergeCell ref="B42:F42"/>
    <mergeCell ref="B47:F47"/>
    <mergeCell ref="B25:E25"/>
    <mergeCell ref="B11:E11"/>
    <mergeCell ref="B31:E31"/>
    <mergeCell ref="B40:E40"/>
    <mergeCell ref="B45:E45"/>
    <mergeCell ref="B50:E50"/>
  </mergeCells>
  <pageMargins left="0.7" right="0.7" top="0.75" bottom="0.75" header="0.3" footer="0.3"/>
  <pageSetup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MOHAMED Abdi</cp:lastModifiedBy>
  <cp:lastPrinted>2019-05-25T06:26:59Z</cp:lastPrinted>
  <dcterms:created xsi:type="dcterms:W3CDTF">2019-05-24T22:25:19Z</dcterms:created>
  <dcterms:modified xsi:type="dcterms:W3CDTF">2019-06-28T05:51:04Z</dcterms:modified>
</cp:coreProperties>
</file>