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oomar\Desktop\ALL DDR\KIS MALE\"/>
    </mc:Choice>
  </mc:AlternateContent>
  <xr:revisionPtr revIDLastSave="0" documentId="13_ncr:1_{31EEB28D-D939-4B1B-915B-446E392CA5E4}" xr6:coauthVersionLast="43" xr6:coauthVersionMax="43" xr10:uidLastSave="{00000000-0000-0000-0000-000000000000}"/>
  <bookViews>
    <workbookView xWindow="-120" yWindow="-120" windowWidth="29040" windowHeight="15840" tabRatio="864" xr2:uid="{00000000-000D-0000-FFFF-FFFF00000000}"/>
  </bookViews>
  <sheets>
    <sheet name="1 Preliminaries" sheetId="8" r:id="rId1"/>
    <sheet name="MAIN BLOCK" sheetId="29" state="hidden" r:id="rId2"/>
    <sheet name="2. New Class Rooms " sheetId="34" r:id="rId3"/>
    <sheet name="3.Library Hall" sheetId="75" r:id="rId4"/>
    <sheet name="Sheet1" sheetId="33" state="hidden" r:id="rId5"/>
    <sheet name="4. Pharmacy and Lab " sheetId="77" r:id="rId6"/>
    <sheet name="5.External Works" sheetId="70" r:id="rId7"/>
    <sheet name="6.Accomodation" sheetId="81" r:id="rId8"/>
    <sheet name="7.Generator shed " sheetId="82" r:id="rId9"/>
    <sheet name="Grand summary" sheetId="17" r:id="rId10"/>
  </sheets>
  <definedNames>
    <definedName name="_xlnm.Print_Area" localSheetId="0">'1 Preliminaries'!$A$1:$C$119</definedName>
    <definedName name="_xlnm.Print_Area" localSheetId="2">'2. New Class Rooms '!$A$1:$F$200</definedName>
    <definedName name="_xlnm.Print_Area" localSheetId="3">'3.Library Hall'!$A$1:$F$217</definedName>
    <definedName name="_xlnm.Print_Area" localSheetId="5">'4. Pharmacy and Lab '!$A$1:$F$190</definedName>
    <definedName name="_xlnm.Print_Area" localSheetId="6">'5.External Works'!$A$1:$F$62</definedName>
    <definedName name="_xlnm.Print_Area" localSheetId="7">'6.Accomodation'!$A$1:$F$191</definedName>
    <definedName name="_xlnm.Print_Area" localSheetId="9">'Grand summary'!$A$1:$C$47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7" l="1"/>
  <c r="F69" i="81"/>
  <c r="F70" i="81"/>
  <c r="F75" i="81"/>
  <c r="F76" i="81"/>
  <c r="F80" i="81"/>
  <c r="F81" i="81"/>
  <c r="B244" i="82"/>
  <c r="B279" i="82" s="1"/>
  <c r="B301" i="82" s="1"/>
  <c r="F129" i="77"/>
  <c r="F153" i="77"/>
  <c r="F150" i="77"/>
  <c r="D325" i="82"/>
  <c r="D323" i="82"/>
  <c r="D321" i="82"/>
  <c r="D319" i="82"/>
  <c r="D317" i="82"/>
  <c r="D315" i="82"/>
  <c r="D313" i="82"/>
  <c r="I297" i="82"/>
  <c r="I325" i="82" s="1"/>
  <c r="F297" i="82"/>
  <c r="I268" i="82"/>
  <c r="I264" i="82"/>
  <c r="I260" i="82"/>
  <c r="B248" i="82"/>
  <c r="B283" i="82" s="1"/>
  <c r="B305" i="82" s="1"/>
  <c r="I220" i="82"/>
  <c r="B201" i="82"/>
  <c r="B193" i="82"/>
  <c r="I189" i="82"/>
  <c r="I183" i="82"/>
  <c r="I179" i="82"/>
  <c r="I177" i="82"/>
  <c r="I175" i="82"/>
  <c r="B164" i="82"/>
  <c r="I143" i="82"/>
  <c r="I141" i="82"/>
  <c r="I139" i="82"/>
  <c r="G133" i="82"/>
  <c r="I133" i="82" s="1"/>
  <c r="G131" i="82"/>
  <c r="G129" i="82"/>
  <c r="I129" i="82" s="1"/>
  <c r="B118" i="82"/>
  <c r="B116" i="82"/>
  <c r="I107" i="82"/>
  <c r="I105" i="82"/>
  <c r="I98" i="82"/>
  <c r="I96" i="82"/>
  <c r="G89" i="82"/>
  <c r="I89" i="82" s="1"/>
  <c r="G87" i="82"/>
  <c r="I87" i="82" s="1"/>
  <c r="G83" i="82"/>
  <c r="I83" i="82" s="1"/>
  <c r="G81" i="82"/>
  <c r="I81" i="82" s="1"/>
  <c r="G72" i="82"/>
  <c r="I72" i="82" s="1"/>
  <c r="G70" i="82"/>
  <c r="I70" i="82" s="1"/>
  <c r="I67" i="82"/>
  <c r="G65" i="82"/>
  <c r="I65" i="82" s="1"/>
  <c r="G61" i="82"/>
  <c r="I61" i="82" s="1"/>
  <c r="G57" i="82"/>
  <c r="I57" i="82" s="1"/>
  <c r="G50" i="82"/>
  <c r="I50" i="82" s="1"/>
  <c r="I44" i="82"/>
  <c r="G35" i="82"/>
  <c r="I35" i="82" s="1"/>
  <c r="G29" i="82"/>
  <c r="I16" i="82"/>
  <c r="I19" i="82" s="1"/>
  <c r="I313" i="82" s="1"/>
  <c r="I271" i="82" l="1"/>
  <c r="I323" i="82" s="1"/>
  <c r="G39" i="82"/>
  <c r="I39" i="82" s="1"/>
  <c r="G137" i="82"/>
  <c r="I137" i="82" s="1"/>
  <c r="I193" i="82"/>
  <c r="I319" i="82" s="1"/>
  <c r="F154" i="77"/>
  <c r="B160" i="82"/>
  <c r="I29" i="82"/>
  <c r="B114" i="82"/>
  <c r="B197" i="82"/>
  <c r="I131" i="82"/>
  <c r="G210" i="82"/>
  <c r="I110" i="82" l="1"/>
  <c r="I315" i="82" s="1"/>
  <c r="I152" i="82"/>
  <c r="I317" i="82" s="1"/>
  <c r="G214" i="82"/>
  <c r="I210" i="82"/>
  <c r="G227" i="82"/>
  <c r="I227" i="82" s="1"/>
  <c r="F45" i="70"/>
  <c r="F43" i="70"/>
  <c r="I214" i="82" l="1"/>
  <c r="G232" i="82"/>
  <c r="I232" i="82" s="1"/>
  <c r="F5" i="77"/>
  <c r="F127" i="77"/>
  <c r="B2" i="81"/>
  <c r="B2" i="70"/>
  <c r="B2" i="77"/>
  <c r="B2" i="75"/>
  <c r="B185" i="77"/>
  <c r="F11" i="70"/>
  <c r="D28" i="70"/>
  <c r="F9" i="70"/>
  <c r="F89" i="77"/>
  <c r="D145" i="81"/>
  <c r="D41" i="75"/>
  <c r="F5" i="75"/>
  <c r="D80" i="75"/>
  <c r="D50" i="75"/>
  <c r="D72" i="34"/>
  <c r="D64" i="34"/>
  <c r="D65" i="34"/>
  <c r="D38" i="34"/>
  <c r="D39" i="34"/>
  <c r="D21" i="34"/>
  <c r="I237" i="82" l="1"/>
  <c r="I321" i="82" s="1"/>
  <c r="I328" i="82" s="1"/>
  <c r="C20" i="17" s="1"/>
  <c r="D9" i="81"/>
  <c r="F22" i="34" l="1"/>
  <c r="F25" i="34"/>
  <c r="F12" i="34"/>
  <c r="F7" i="70" l="1"/>
  <c r="B179" i="81" l="1"/>
  <c r="B178" i="81"/>
  <c r="B177" i="81"/>
  <c r="B176" i="81"/>
  <c r="B175" i="81"/>
  <c r="B174" i="81"/>
  <c r="B173" i="81"/>
  <c r="B172" i="81"/>
  <c r="B171" i="81"/>
  <c r="F160" i="81"/>
  <c r="F159" i="81"/>
  <c r="F158" i="81"/>
  <c r="F153" i="81"/>
  <c r="D152" i="81"/>
  <c r="D155" i="81" s="1"/>
  <c r="F155" i="81" s="1"/>
  <c r="D149" i="81"/>
  <c r="F149" i="81" s="1"/>
  <c r="D146" i="81"/>
  <c r="D147" i="81" s="1"/>
  <c r="F147" i="81" s="1"/>
  <c r="F145" i="81"/>
  <c r="F141" i="81"/>
  <c r="F140" i="81"/>
  <c r="F139" i="81"/>
  <c r="F138" i="81"/>
  <c r="F137" i="81"/>
  <c r="F134" i="81"/>
  <c r="F131" i="81"/>
  <c r="D130" i="81"/>
  <c r="F130" i="81" s="1"/>
  <c r="F129" i="81"/>
  <c r="F128" i="81"/>
  <c r="F114" i="81"/>
  <c r="F102" i="81"/>
  <c r="F103" i="81" s="1"/>
  <c r="F176" i="81" s="1"/>
  <c r="F99" i="81"/>
  <c r="D97" i="81"/>
  <c r="F97" i="81" s="1"/>
  <c r="D96" i="81"/>
  <c r="F96" i="81" s="1"/>
  <c r="F95" i="81"/>
  <c r="D90" i="81"/>
  <c r="D91" i="81" s="1"/>
  <c r="F89" i="81"/>
  <c r="F88" i="81"/>
  <c r="D82" i="81"/>
  <c r="F82" i="81" s="1"/>
  <c r="D78" i="81"/>
  <c r="F78" i="81" s="1"/>
  <c r="F66" i="81"/>
  <c r="F65" i="81"/>
  <c r="F64" i="81"/>
  <c r="F63" i="81"/>
  <c r="F62" i="81"/>
  <c r="F61" i="81"/>
  <c r="F60" i="81"/>
  <c r="F55" i="81"/>
  <c r="F54" i="81"/>
  <c r="F52" i="81"/>
  <c r="F51" i="81"/>
  <c r="F45" i="81"/>
  <c r="F43" i="81"/>
  <c r="F42" i="81"/>
  <c r="F38" i="81"/>
  <c r="F37" i="81"/>
  <c r="F36" i="81"/>
  <c r="F31" i="81"/>
  <c r="D30" i="81"/>
  <c r="F30" i="81" s="1"/>
  <c r="F25" i="81"/>
  <c r="F24" i="81"/>
  <c r="F23" i="81"/>
  <c r="F21" i="81"/>
  <c r="F20" i="81"/>
  <c r="F19" i="81"/>
  <c r="F17" i="81"/>
  <c r="F15" i="81"/>
  <c r="F11" i="81"/>
  <c r="F10" i="81"/>
  <c r="F56" i="81" l="1"/>
  <c r="F173" i="81" s="1"/>
  <c r="F142" i="81"/>
  <c r="F178" i="81" s="1"/>
  <c r="F41" i="81"/>
  <c r="F152" i="81"/>
  <c r="F146" i="81"/>
  <c r="F9" i="81"/>
  <c r="D13" i="81"/>
  <c r="F91" i="81"/>
  <c r="D92" i="81"/>
  <c r="F92" i="81" s="1"/>
  <c r="F8" i="81"/>
  <c r="D148" i="81"/>
  <c r="D108" i="81"/>
  <c r="F90" i="81"/>
  <c r="D109" i="81"/>
  <c r="D151" i="81"/>
  <c r="F151" i="81" s="1"/>
  <c r="F119" i="77"/>
  <c r="F118" i="77"/>
  <c r="D126" i="77"/>
  <c r="F113" i="77"/>
  <c r="F59" i="77"/>
  <c r="F57" i="77"/>
  <c r="F56" i="77"/>
  <c r="F46" i="77"/>
  <c r="F44" i="77"/>
  <c r="F43" i="77"/>
  <c r="F41" i="77"/>
  <c r="F40" i="77"/>
  <c r="F30" i="77"/>
  <c r="F29" i="77"/>
  <c r="F27" i="77"/>
  <c r="F26" i="77"/>
  <c r="F23" i="77"/>
  <c r="F24" i="77"/>
  <c r="F20" i="77"/>
  <c r="F10" i="77"/>
  <c r="F100" i="81" l="1"/>
  <c r="F175" i="81" s="1"/>
  <c r="F46" i="81"/>
  <c r="F172" i="81" s="1"/>
  <c r="D14" i="81"/>
  <c r="F13" i="81"/>
  <c r="D121" i="81"/>
  <c r="F121" i="81" s="1"/>
  <c r="F109" i="81"/>
  <c r="D85" i="81"/>
  <c r="F85" i="81" s="1"/>
  <c r="F84" i="81"/>
  <c r="F86" i="81" s="1"/>
  <c r="D118" i="81"/>
  <c r="F118" i="81" s="1"/>
  <c r="F108" i="81"/>
  <c r="D150" i="81"/>
  <c r="F150" i="81" s="1"/>
  <c r="F148" i="81"/>
  <c r="F126" i="77"/>
  <c r="F114" i="77"/>
  <c r="D123" i="77"/>
  <c r="F123" i="77" s="1"/>
  <c r="F111" i="77"/>
  <c r="F62" i="77"/>
  <c r="F173" i="77" s="1"/>
  <c r="F68" i="75"/>
  <c r="F66" i="75"/>
  <c r="F132" i="75"/>
  <c r="F131" i="75"/>
  <c r="D139" i="75"/>
  <c r="F126" i="75"/>
  <c r="F57" i="75"/>
  <c r="F56" i="75"/>
  <c r="F54" i="75"/>
  <c r="F53" i="75"/>
  <c r="F49" i="75"/>
  <c r="F32" i="75"/>
  <c r="F31" i="75"/>
  <c r="F21" i="75"/>
  <c r="F11" i="75"/>
  <c r="F10" i="75"/>
  <c r="F9" i="75"/>
  <c r="F37" i="34"/>
  <c r="F31" i="34"/>
  <c r="F32" i="34"/>
  <c r="F174" i="81" l="1"/>
  <c r="F161" i="81"/>
  <c r="F179" i="81" s="1"/>
  <c r="F71" i="75"/>
  <c r="F186" i="75" s="1"/>
  <c r="D16" i="81"/>
  <c r="F14" i="81"/>
  <c r="D124" i="75"/>
  <c r="F139" i="75"/>
  <c r="F127" i="75"/>
  <c r="F16" i="81" l="1"/>
  <c r="D18" i="81"/>
  <c r="F124" i="75"/>
  <c r="D136" i="75"/>
  <c r="F136" i="75" s="1"/>
  <c r="D26" i="81" l="1"/>
  <c r="F18" i="81"/>
  <c r="D29" i="81"/>
  <c r="F29" i="81" s="1"/>
  <c r="D113" i="81"/>
  <c r="F113" i="81" s="1"/>
  <c r="D110" i="81" l="1"/>
  <c r="F26" i="81"/>
  <c r="F32" i="81" l="1"/>
  <c r="F171" i="81" s="1"/>
  <c r="D122" i="81"/>
  <c r="F122" i="81" s="1"/>
  <c r="F110" i="81"/>
  <c r="F123" i="81" l="1"/>
  <c r="F177" i="81" s="1"/>
  <c r="F188" i="81" s="1"/>
  <c r="F190" i="81" s="1"/>
  <c r="C17" i="17" l="1"/>
  <c r="F11" i="34"/>
  <c r="F10" i="34"/>
  <c r="F9" i="34"/>
  <c r="F187" i="77" l="1"/>
  <c r="F162" i="77"/>
  <c r="F175" i="75"/>
  <c r="F200" i="75" s="1"/>
  <c r="B198" i="75"/>
  <c r="F169" i="75"/>
  <c r="F166" i="75"/>
  <c r="F165" i="75"/>
  <c r="B190" i="34"/>
  <c r="B188" i="34"/>
  <c r="B186" i="34"/>
  <c r="B184" i="34"/>
  <c r="B182" i="34"/>
  <c r="B180" i="34"/>
  <c r="B178" i="34"/>
  <c r="B176" i="34"/>
  <c r="B174" i="34"/>
  <c r="B172" i="34"/>
  <c r="F160" i="34"/>
  <c r="F190" i="34" s="1"/>
  <c r="F129" i="34"/>
  <c r="F170" i="75" l="1"/>
  <c r="F198" i="75" s="1"/>
  <c r="F145" i="77" l="1"/>
  <c r="F144" i="77"/>
  <c r="F143" i="77"/>
  <c r="F142" i="77"/>
  <c r="F141" i="77"/>
  <c r="F140" i="77"/>
  <c r="F139" i="77"/>
  <c r="F138" i="77"/>
  <c r="F137" i="77"/>
  <c r="F136" i="77"/>
  <c r="F135" i="77"/>
  <c r="F134" i="77"/>
  <c r="F132" i="77"/>
  <c r="F105" i="77"/>
  <c r="F106" i="77" s="1"/>
  <c r="F179" i="77" s="1"/>
  <c r="F101" i="77"/>
  <c r="D99" i="77"/>
  <c r="F99" i="77" s="1"/>
  <c r="D98" i="77"/>
  <c r="F98" i="77" s="1"/>
  <c r="D97" i="77"/>
  <c r="F97" i="77" s="1"/>
  <c r="D92" i="77"/>
  <c r="F92" i="77" s="1"/>
  <c r="F91" i="77"/>
  <c r="F90" i="77"/>
  <c r="F88" i="77"/>
  <c r="F82" i="77"/>
  <c r="F81" i="77"/>
  <c r="F80" i="77"/>
  <c r="D78" i="77"/>
  <c r="F78" i="77" s="1"/>
  <c r="F76" i="77"/>
  <c r="D75" i="77"/>
  <c r="F75" i="77" s="1"/>
  <c r="F74" i="77"/>
  <c r="F72" i="77"/>
  <c r="F71" i="77"/>
  <c r="F70" i="77"/>
  <c r="F69" i="77"/>
  <c r="F68" i="77"/>
  <c r="F67" i="77"/>
  <c r="F66" i="77"/>
  <c r="F19" i="77"/>
  <c r="F18" i="77"/>
  <c r="F16" i="77"/>
  <c r="F14" i="77"/>
  <c r="F9" i="77"/>
  <c r="D8" i="77"/>
  <c r="F8" i="77" s="1"/>
  <c r="F7" i="77"/>
  <c r="F6" i="77"/>
  <c r="F161" i="75"/>
  <c r="F160" i="75"/>
  <c r="F159" i="75"/>
  <c r="F158" i="75"/>
  <c r="F157" i="75"/>
  <c r="F156" i="75"/>
  <c r="F155" i="75"/>
  <c r="F154" i="75"/>
  <c r="F153" i="75"/>
  <c r="F152" i="75"/>
  <c r="F151" i="75"/>
  <c r="F150" i="75"/>
  <c r="F146" i="75"/>
  <c r="F116" i="75"/>
  <c r="F117" i="75" s="1"/>
  <c r="F192" i="75" s="1"/>
  <c r="F112" i="75"/>
  <c r="F110" i="75"/>
  <c r="D109" i="75"/>
  <c r="F109" i="75" s="1"/>
  <c r="F108" i="75"/>
  <c r="D104" i="75"/>
  <c r="D105" i="75" s="1"/>
  <c r="F105" i="75" s="1"/>
  <c r="F103" i="75"/>
  <c r="F102" i="75"/>
  <c r="F101" i="75"/>
  <c r="D95" i="75"/>
  <c r="F95" i="75" s="1"/>
  <c r="F94" i="75"/>
  <c r="F93" i="75"/>
  <c r="D91" i="75"/>
  <c r="D97" i="75" s="1"/>
  <c r="F89" i="75"/>
  <c r="D88" i="75"/>
  <c r="F88" i="75" s="1"/>
  <c r="F87" i="75"/>
  <c r="F85" i="75"/>
  <c r="F84" i="75"/>
  <c r="F83" i="75"/>
  <c r="F82" i="75"/>
  <c r="D81" i="75"/>
  <c r="F81" i="75" s="1"/>
  <c r="F80" i="75"/>
  <c r="D79" i="75"/>
  <c r="F79" i="75" s="1"/>
  <c r="D42" i="75"/>
  <c r="F42" i="75" s="1"/>
  <c r="F39" i="75"/>
  <c r="F29" i="75"/>
  <c r="F28" i="75"/>
  <c r="F25" i="75"/>
  <c r="F26" i="75"/>
  <c r="F22" i="75"/>
  <c r="F20" i="75"/>
  <c r="F18" i="75"/>
  <c r="F16" i="75"/>
  <c r="F8" i="75"/>
  <c r="D7" i="75"/>
  <c r="F7" i="75" s="1"/>
  <c r="F6" i="75"/>
  <c r="F147" i="77" l="1"/>
  <c r="F183" i="77" s="1"/>
  <c r="F158" i="77"/>
  <c r="F185" i="77" s="1"/>
  <c r="F162" i="75"/>
  <c r="F196" i="75" s="1"/>
  <c r="D12" i="77"/>
  <c r="D13" i="77" s="1"/>
  <c r="D93" i="77"/>
  <c r="F93" i="77" s="1"/>
  <c r="F102" i="77" s="1"/>
  <c r="F97" i="75"/>
  <c r="D98" i="75"/>
  <c r="F98" i="75" s="1"/>
  <c r="F104" i="75"/>
  <c r="D14" i="75"/>
  <c r="F41" i="75"/>
  <c r="F91" i="75"/>
  <c r="F99" i="75" l="1"/>
  <c r="F188" i="75" s="1"/>
  <c r="F177" i="77"/>
  <c r="F113" i="75"/>
  <c r="F190" i="75" s="1"/>
  <c r="F12" i="77"/>
  <c r="D15" i="77"/>
  <c r="F13" i="77"/>
  <c r="D85" i="77"/>
  <c r="F85" i="77" s="1"/>
  <c r="F84" i="77"/>
  <c r="D15" i="75"/>
  <c r="F14" i="75"/>
  <c r="F86" i="77" l="1"/>
  <c r="F175" i="77" s="1"/>
  <c r="D17" i="77"/>
  <c r="D32" i="77" s="1"/>
  <c r="F117" i="77"/>
  <c r="F15" i="77"/>
  <c r="F15" i="75"/>
  <c r="D17" i="75"/>
  <c r="F131" i="77" l="1"/>
  <c r="F181" i="77" s="1"/>
  <c r="D42" i="77"/>
  <c r="F42" i="77" s="1"/>
  <c r="F32" i="77"/>
  <c r="F17" i="77"/>
  <c r="D19" i="75"/>
  <c r="F17" i="75"/>
  <c r="F36" i="77" l="1"/>
  <c r="F38" i="77" s="1"/>
  <c r="F47" i="77" s="1"/>
  <c r="F171" i="77" s="1"/>
  <c r="F189" i="77" s="1"/>
  <c r="F19" i="75"/>
  <c r="F50" i="75" l="1"/>
  <c r="F130" i="75"/>
  <c r="F140" i="75" s="1"/>
  <c r="F194" i="75" s="1"/>
  <c r="F34" i="75"/>
  <c r="F36" i="75" s="1"/>
  <c r="F37" i="75"/>
  <c r="F40" i="75"/>
  <c r="F58" i="75" l="1"/>
  <c r="F184" i="75" s="1"/>
  <c r="F43" i="75"/>
  <c r="F182" i="75" s="1"/>
  <c r="F204" i="75" l="1"/>
  <c r="C11" i="17"/>
  <c r="D121" i="34"/>
  <c r="F121" i="34" s="1"/>
  <c r="F128" i="34"/>
  <c r="F48" i="34"/>
  <c r="F67" i="34"/>
  <c r="F65" i="34"/>
  <c r="F64" i="34"/>
  <c r="F54" i="34"/>
  <c r="F52" i="34"/>
  <c r="F51" i="34"/>
  <c r="F38" i="34"/>
  <c r="F28" i="34"/>
  <c r="F29" i="34"/>
  <c r="F36" i="34"/>
  <c r="F26" i="34"/>
  <c r="F41" i="34"/>
  <c r="F8" i="34"/>
  <c r="C8" i="17" l="1"/>
  <c r="D133" i="34"/>
  <c r="F133" i="34" s="1"/>
  <c r="F123" i="34"/>
  <c r="F68" i="34"/>
  <c r="F176" i="34" s="1"/>
  <c r="F39" i="34" l="1"/>
  <c r="D107" i="34" l="1"/>
  <c r="B2" i="34"/>
  <c r="B56" i="70" l="1"/>
  <c r="B54" i="70"/>
  <c r="B52" i="70"/>
  <c r="F41" i="70"/>
  <c r="F38" i="70"/>
  <c r="F31" i="70"/>
  <c r="F30" i="70"/>
  <c r="F28" i="70"/>
  <c r="F27" i="70"/>
  <c r="F26" i="70"/>
  <c r="F25" i="70"/>
  <c r="F23" i="70"/>
  <c r="F22" i="70"/>
  <c r="F19" i="70"/>
  <c r="F18" i="70"/>
  <c r="F13" i="70" l="1"/>
  <c r="F52" i="70" s="1"/>
  <c r="F33" i="70"/>
  <c r="F54" i="70" s="1"/>
  <c r="F47" i="70" l="1"/>
  <c r="F56" i="70"/>
  <c r="F60" i="70" s="1"/>
  <c r="C14" i="17" s="1"/>
  <c r="D106" i="34" l="1"/>
  <c r="D108" i="34"/>
  <c r="D7" i="34" l="1"/>
  <c r="D14" i="34" s="1"/>
  <c r="D84" i="34" l="1"/>
  <c r="D81" i="34"/>
  <c r="F81" i="34" s="1"/>
  <c r="F80" i="34"/>
  <c r="F138" i="34" l="1"/>
  <c r="F139" i="34"/>
  <c r="F140" i="34"/>
  <c r="F141" i="34"/>
  <c r="F142" i="34"/>
  <c r="F144" i="34"/>
  <c r="F145" i="34"/>
  <c r="F146" i="34"/>
  <c r="F147" i="34"/>
  <c r="F148" i="34"/>
  <c r="F150" i="34"/>
  <c r="F154" i="34"/>
  <c r="F155" i="34"/>
  <c r="F156" i="34" s="1"/>
  <c r="F110" i="34"/>
  <c r="F82" i="34"/>
  <c r="F86" i="34"/>
  <c r="F92" i="34"/>
  <c r="F98" i="34"/>
  <c r="F99" i="34"/>
  <c r="F100" i="34"/>
  <c r="F101" i="34"/>
  <c r="F106" i="34"/>
  <c r="F108" i="34"/>
  <c r="F114" i="34"/>
  <c r="F115" i="34" s="1"/>
  <c r="F182" i="34" s="1"/>
  <c r="F73" i="34"/>
  <c r="F74" i="34"/>
  <c r="F75" i="34"/>
  <c r="F76" i="34"/>
  <c r="F77" i="34"/>
  <c r="F78" i="34"/>
  <c r="F72" i="34"/>
  <c r="F143" i="34" l="1"/>
  <c r="F151" i="34" s="1"/>
  <c r="F107" i="34"/>
  <c r="D102" i="34"/>
  <c r="D93" i="34"/>
  <c r="F93" i="34" s="1"/>
  <c r="F188" i="34" l="1"/>
  <c r="F186" i="34"/>
  <c r="D103" i="34"/>
  <c r="F103" i="34" s="1"/>
  <c r="F102" i="34"/>
  <c r="F111" i="34" s="1"/>
  <c r="F180" i="34" l="1"/>
  <c r="F84" i="34"/>
  <c r="F88" i="34" s="1"/>
  <c r="F90" i="34" l="1"/>
  <c r="D96" i="34"/>
  <c r="F96" i="34" s="1"/>
  <c r="F95" i="34"/>
  <c r="F97" i="34" l="1"/>
  <c r="F178" i="34" s="1"/>
  <c r="D15" i="34"/>
  <c r="D17" i="34" l="1"/>
  <c r="D19" i="34" s="1"/>
  <c r="D127" i="34"/>
  <c r="F15" i="34"/>
  <c r="F14" i="34"/>
  <c r="F34" i="34" l="1"/>
  <c r="F127" i="34"/>
  <c r="F55" i="34" l="1"/>
  <c r="F56" i="34" l="1"/>
  <c r="F174" i="34" s="1"/>
  <c r="F124" i="34"/>
  <c r="D136" i="34"/>
  <c r="F136" i="34" s="1"/>
  <c r="F19" i="34"/>
  <c r="F18" i="34"/>
  <c r="F17" i="34"/>
  <c r="F16" i="34"/>
  <c r="F21" i="34"/>
  <c r="F20" i="34"/>
  <c r="F7" i="34"/>
  <c r="F6" i="34"/>
  <c r="F5" i="34"/>
  <c r="F137" i="34" l="1"/>
  <c r="F184" i="34" s="1"/>
  <c r="F42" i="34"/>
  <c r="F172" i="34" s="1"/>
  <c r="F194" i="34" l="1"/>
  <c r="F197" i="34" s="1"/>
  <c r="C5" i="17" l="1"/>
  <c r="C22" i="17" s="1"/>
  <c r="F43" i="33"/>
  <c r="F42" i="33"/>
  <c r="F41" i="33"/>
  <c r="F40" i="33"/>
  <c r="F39" i="33"/>
  <c r="F38" i="33"/>
  <c r="F37" i="33"/>
  <c r="F36" i="33"/>
  <c r="F35" i="33"/>
  <c r="D30" i="33"/>
  <c r="D31" i="33" s="1"/>
  <c r="F31" i="33" s="1"/>
  <c r="D22" i="33"/>
  <c r="D27" i="33" s="1"/>
  <c r="F27" i="33" s="1"/>
  <c r="D21" i="33"/>
  <c r="F21" i="33" s="1"/>
  <c r="D14" i="33"/>
  <c r="F14" i="33" s="1"/>
  <c r="D13" i="33"/>
  <c r="F13" i="33" s="1"/>
  <c r="D11" i="33"/>
  <c r="F11" i="33" s="1"/>
  <c r="D5" i="33"/>
  <c r="D16" i="33" s="1"/>
  <c r="D9" i="33"/>
  <c r="F9" i="33" s="1"/>
  <c r="D4" i="33"/>
  <c r="F4" i="33" s="1"/>
  <c r="D24" i="33"/>
  <c r="D33" i="33"/>
  <c r="F33" i="33" s="1"/>
  <c r="F46" i="33"/>
  <c r="F29" i="33"/>
  <c r="F18" i="33"/>
  <c r="F12" i="33"/>
  <c r="C25" i="17" l="1"/>
  <c r="D15" i="33"/>
  <c r="F15" i="33" s="1"/>
  <c r="F22" i="33"/>
  <c r="D10" i="33"/>
  <c r="F10" i="33" s="1"/>
  <c r="F30" i="33"/>
  <c r="F16" i="33"/>
  <c r="D25" i="33"/>
  <c r="F25" i="33" s="1"/>
  <c r="D34" i="33"/>
  <c r="F34" i="33" s="1"/>
  <c r="F5" i="33"/>
  <c r="F24" i="33"/>
  <c r="F45" i="33" l="1"/>
  <c r="F572" i="29"/>
  <c r="F571" i="29"/>
  <c r="F570" i="29"/>
  <c r="F569" i="29"/>
  <c r="F568" i="29"/>
  <c r="F567" i="29"/>
  <c r="F566" i="29"/>
  <c r="F565"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1" i="29"/>
  <c r="F540" i="29"/>
  <c r="F539" i="29"/>
  <c r="F538" i="29"/>
  <c r="F537" i="29"/>
  <c r="F536" i="29"/>
  <c r="F535" i="29"/>
  <c r="D534" i="29"/>
  <c r="F534" i="29" s="1"/>
  <c r="F533" i="29"/>
  <c r="F532" i="29"/>
  <c r="F531" i="29"/>
  <c r="F530" i="29"/>
  <c r="F529" i="29"/>
  <c r="F528" i="29"/>
  <c r="F527" i="29"/>
  <c r="F526" i="29"/>
  <c r="F525" i="29"/>
  <c r="F524" i="29"/>
  <c r="F523" i="29"/>
  <c r="F522" i="29"/>
  <c r="F521" i="29"/>
  <c r="F520" i="29"/>
  <c r="F519" i="29"/>
  <c r="F518" i="29"/>
  <c r="F517" i="29"/>
  <c r="B517" i="29"/>
  <c r="F515" i="29"/>
  <c r="F514" i="29"/>
  <c r="F513" i="29"/>
  <c r="F512" i="29"/>
  <c r="F508" i="29"/>
  <c r="F504" i="29"/>
  <c r="D500" i="29"/>
  <c r="F500" i="29" s="1"/>
  <c r="F497" i="29"/>
  <c r="F491" i="29"/>
  <c r="F478" i="29"/>
  <c r="B455" i="29"/>
  <c r="F449" i="29"/>
  <c r="F436" i="29"/>
  <c r="F433" i="29"/>
  <c r="F429" i="29"/>
  <c r="F416" i="29"/>
  <c r="F414" i="29"/>
  <c r="F413" i="29"/>
  <c r="F412" i="29"/>
  <c r="F411" i="29"/>
  <c r="F410" i="29"/>
  <c r="F409" i="29"/>
  <c r="F408" i="29"/>
  <c r="F407" i="29"/>
  <c r="F406" i="29"/>
  <c r="F405" i="29"/>
  <c r="F404" i="29"/>
  <c r="F402" i="29"/>
  <c r="F398" i="29"/>
  <c r="F396" i="29"/>
  <c r="F393" i="29"/>
  <c r="F390" i="29"/>
  <c r="F389" i="29"/>
  <c r="F388" i="29"/>
  <c r="F387" i="29"/>
  <c r="F386" i="29"/>
  <c r="F385" i="29"/>
  <c r="F384" i="29"/>
  <c r="F383" i="29"/>
  <c r="F382" i="29"/>
  <c r="F381" i="29"/>
  <c r="F380" i="29"/>
  <c r="F379" i="29"/>
  <c r="B379" i="29"/>
  <c r="F378" i="29"/>
  <c r="F376" i="29"/>
  <c r="F375" i="29"/>
  <c r="F374" i="29"/>
  <c r="F364" i="29"/>
  <c r="F363" i="29"/>
  <c r="F362" i="29"/>
  <c r="F360" i="29"/>
  <c r="F359" i="29"/>
  <c r="F358" i="29"/>
  <c r="F357" i="29"/>
  <c r="F356" i="29"/>
  <c r="F354" i="29"/>
  <c r="F353" i="29"/>
  <c r="F352" i="29"/>
  <c r="F351" i="29"/>
  <c r="D350" i="29"/>
  <c r="F350" i="29" s="1"/>
  <c r="F349" i="29"/>
  <c r="F348" i="29"/>
  <c r="F347" i="29"/>
  <c r="F346" i="29"/>
  <c r="F345" i="29"/>
  <c r="F344" i="29"/>
  <c r="F343" i="29"/>
  <c r="D342" i="29"/>
  <c r="F342" i="29" s="1"/>
  <c r="F341" i="29"/>
  <c r="F340" i="29"/>
  <c r="D339" i="29"/>
  <c r="F339" i="29" s="1"/>
  <c r="F338" i="29"/>
  <c r="F337" i="29"/>
  <c r="F336" i="29"/>
  <c r="D335" i="29"/>
  <c r="F335" i="29" s="1"/>
  <c r="F334" i="29"/>
  <c r="F333" i="29"/>
  <c r="F332" i="29"/>
  <c r="F331" i="29"/>
  <c r="F330" i="29"/>
  <c r="F329" i="29"/>
  <c r="F328" i="29"/>
  <c r="F327" i="29"/>
  <c r="F326" i="29"/>
  <c r="F325" i="29"/>
  <c r="F324" i="29"/>
  <c r="F323" i="29"/>
  <c r="F322" i="29"/>
  <c r="F321" i="29"/>
  <c r="F320" i="29"/>
  <c r="F318" i="29"/>
  <c r="F317" i="29"/>
  <c r="F316" i="29"/>
  <c r="F315" i="29"/>
  <c r="F314" i="29"/>
  <c r="F313" i="29"/>
  <c r="F312" i="29"/>
  <c r="F311" i="29"/>
  <c r="F310" i="29"/>
  <c r="F309" i="29"/>
  <c r="F308" i="29"/>
  <c r="F306" i="29"/>
  <c r="F305" i="29"/>
  <c r="F304" i="29"/>
  <c r="F303" i="29"/>
  <c r="F302" i="29"/>
  <c r="F301" i="29"/>
  <c r="F300" i="29"/>
  <c r="D299" i="29"/>
  <c r="D307" i="29" s="1"/>
  <c r="F307" i="29" s="1"/>
  <c r="F298" i="29"/>
  <c r="F297" i="29"/>
  <c r="F296" i="29"/>
  <c r="F295" i="29"/>
  <c r="F294" i="29"/>
  <c r="F293" i="29"/>
  <c r="F292" i="29"/>
  <c r="F291" i="29"/>
  <c r="D290" i="29"/>
  <c r="F290" i="29" s="1"/>
  <c r="F288" i="29"/>
  <c r="F287" i="29"/>
  <c r="F286" i="29"/>
  <c r="F284" i="29"/>
  <c r="D282" i="29"/>
  <c r="F282" i="29" s="1"/>
  <c r="F281" i="29"/>
  <c r="F279" i="29"/>
  <c r="F278" i="29"/>
  <c r="F275" i="29"/>
  <c r="F273" i="29"/>
  <c r="F272" i="29"/>
  <c r="F271" i="29"/>
  <c r="F270" i="29"/>
  <c r="F269" i="29"/>
  <c r="F268" i="29"/>
  <c r="F267" i="29"/>
  <c r="F266" i="29"/>
  <c r="F264" i="29"/>
  <c r="F263" i="29"/>
  <c r="F259" i="29"/>
  <c r="F258" i="29"/>
  <c r="F257" i="29"/>
  <c r="F256" i="29"/>
  <c r="B256" i="29"/>
  <c r="F255"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D221" i="29"/>
  <c r="F221" i="29" s="1"/>
  <c r="F220" i="29"/>
  <c r="F219" i="29"/>
  <c r="F218" i="29"/>
  <c r="F217" i="29"/>
  <c r="F216" i="29"/>
  <c r="F215" i="29"/>
  <c r="F214" i="29"/>
  <c r="F213" i="29"/>
  <c r="F212" i="29"/>
  <c r="F211" i="29"/>
  <c r="D210" i="29"/>
  <c r="F210" i="29" s="1"/>
  <c r="F209" i="29"/>
  <c r="D208" i="29"/>
  <c r="F208" i="29" s="1"/>
  <c r="F207" i="29"/>
  <c r="F206" i="29"/>
  <c r="F205" i="29"/>
  <c r="F204" i="29"/>
  <c r="F203" i="29"/>
  <c r="F202" i="29"/>
  <c r="F201" i="29"/>
  <c r="F200" i="29"/>
  <c r="D199" i="29"/>
  <c r="F199" i="29" s="1"/>
  <c r="F198" i="29"/>
  <c r="F197" i="29"/>
  <c r="F196" i="29"/>
  <c r="F195" i="29"/>
  <c r="F194" i="29"/>
  <c r="F193" i="29"/>
  <c r="F192" i="29"/>
  <c r="F191" i="29"/>
  <c r="F190" i="29"/>
  <c r="B190" i="29"/>
  <c r="F189" i="29"/>
  <c r="F187" i="29"/>
  <c r="F186" i="29"/>
  <c r="F185" i="29"/>
  <c r="F184" i="29"/>
  <c r="F183" i="29"/>
  <c r="F182" i="29"/>
  <c r="F181" i="29"/>
  <c r="F180" i="29"/>
  <c r="F178" i="29"/>
  <c r="F176" i="29"/>
  <c r="F175" i="29"/>
  <c r="F174" i="29"/>
  <c r="F173" i="29"/>
  <c r="F172" i="29"/>
  <c r="D170" i="29"/>
  <c r="F170" i="29" s="1"/>
  <c r="F169" i="29"/>
  <c r="F168" i="29"/>
  <c r="D167" i="29"/>
  <c r="F167" i="29" s="1"/>
  <c r="F166" i="29"/>
  <c r="F165" i="29"/>
  <c r="F164" i="29"/>
  <c r="F163" i="29"/>
  <c r="F162" i="29"/>
  <c r="F161" i="29"/>
  <c r="D160" i="29"/>
  <c r="F160" i="29" s="1"/>
  <c r="F159" i="29"/>
  <c r="F158" i="29"/>
  <c r="D157" i="29"/>
  <c r="F157" i="29" s="1"/>
  <c r="F156" i="29"/>
  <c r="F155" i="29"/>
  <c r="F154" i="29"/>
  <c r="F153" i="29"/>
  <c r="D152" i="29"/>
  <c r="F152" i="29" s="1"/>
  <c r="F151" i="29"/>
  <c r="F150" i="29"/>
  <c r="F149" i="29"/>
  <c r="F148" i="29"/>
  <c r="F147" i="29"/>
  <c r="F146" i="29"/>
  <c r="D145" i="29"/>
  <c r="F145" i="29" s="1"/>
  <c r="F144" i="29"/>
  <c r="D143" i="29"/>
  <c r="F143" i="29" s="1"/>
  <c r="F142" i="29"/>
  <c r="F141" i="29"/>
  <c r="F140" i="29"/>
  <c r="D139" i="29"/>
  <c r="F139" i="29" s="1"/>
  <c r="F138" i="29"/>
  <c r="F137" i="29"/>
  <c r="D136" i="29"/>
  <c r="F136" i="29" s="1"/>
  <c r="F135" i="29"/>
  <c r="F134" i="29"/>
  <c r="F133" i="29"/>
  <c r="F132" i="29"/>
  <c r="F131" i="29"/>
  <c r="F130" i="29"/>
  <c r="F129" i="29"/>
  <c r="F128" i="29"/>
  <c r="F127" i="29"/>
  <c r="F126" i="29"/>
  <c r="D125" i="29"/>
  <c r="F125" i="29" s="1"/>
  <c r="F124" i="29"/>
  <c r="F123" i="29"/>
  <c r="F122" i="29"/>
  <c r="F120" i="29"/>
  <c r="F119" i="29"/>
  <c r="F118" i="29"/>
  <c r="F117" i="29"/>
  <c r="D116" i="29"/>
  <c r="F116" i="29" s="1"/>
  <c r="F115" i="29"/>
  <c r="D114" i="29"/>
  <c r="F114" i="29" s="1"/>
  <c r="F113" i="29"/>
  <c r="D112" i="29"/>
  <c r="F112" i="29" s="1"/>
  <c r="F111" i="29"/>
  <c r="F110" i="29"/>
  <c r="F109" i="29"/>
  <c r="D108" i="29"/>
  <c r="F108" i="29" s="1"/>
  <c r="F107" i="29"/>
  <c r="D106" i="29"/>
  <c r="F106" i="29" s="1"/>
  <c r="F105" i="29"/>
  <c r="F104" i="29"/>
  <c r="F103" i="29"/>
  <c r="F102" i="29"/>
  <c r="F101" i="29"/>
  <c r="E100" i="29"/>
  <c r="D100" i="29"/>
  <c r="F99" i="29"/>
  <c r="F98" i="29"/>
  <c r="F97" i="29"/>
  <c r="F96" i="29"/>
  <c r="F95" i="29"/>
  <c r="F94" i="29"/>
  <c r="B94" i="29"/>
  <c r="F93" i="29"/>
  <c r="F92" i="29"/>
  <c r="F91" i="29"/>
  <c r="F89" i="29"/>
  <c r="F88" i="29"/>
  <c r="F87" i="29"/>
  <c r="F85" i="29"/>
  <c r="F84" i="29"/>
  <c r="F83" i="29"/>
  <c r="F82" i="29"/>
  <c r="F81" i="29"/>
  <c r="F80" i="29"/>
  <c r="F78" i="29"/>
  <c r="F77" i="29"/>
  <c r="F76" i="29"/>
  <c r="F75" i="29"/>
  <c r="F74" i="29"/>
  <c r="F73" i="29"/>
  <c r="F71" i="29"/>
  <c r="F70" i="29"/>
  <c r="F69" i="29"/>
  <c r="F68" i="29"/>
  <c r="F67" i="29"/>
  <c r="F66" i="29"/>
  <c r="D65" i="29"/>
  <c r="D72" i="29" s="1"/>
  <c r="F64" i="29"/>
  <c r="D63" i="29"/>
  <c r="F63" i="29" s="1"/>
  <c r="F62" i="29"/>
  <c r="F61" i="29"/>
  <c r="F60" i="29"/>
  <c r="F59" i="29"/>
  <c r="F57" i="29"/>
  <c r="F56" i="29"/>
  <c r="F53" i="29"/>
  <c r="F52" i="29"/>
  <c r="F51" i="29"/>
  <c r="F50" i="29"/>
  <c r="F49" i="29"/>
  <c r="F48" i="29"/>
  <c r="F47" i="29"/>
  <c r="F46" i="29"/>
  <c r="D45" i="29"/>
  <c r="F45" i="29" s="1"/>
  <c r="F44" i="29"/>
  <c r="F43" i="29"/>
  <c r="D42" i="29"/>
  <c r="F41" i="29"/>
  <c r="F40" i="29"/>
  <c r="F39" i="29"/>
  <c r="F38" i="29"/>
  <c r="F37" i="29"/>
  <c r="F36" i="29"/>
  <c r="F35" i="29"/>
  <c r="F34" i="29"/>
  <c r="F33" i="29"/>
  <c r="F32" i="29"/>
  <c r="F31" i="29"/>
  <c r="F30" i="29"/>
  <c r="F29" i="29"/>
  <c r="F28" i="29"/>
  <c r="B28" i="29"/>
  <c r="F27" i="29"/>
  <c r="F26" i="29"/>
  <c r="B26" i="29"/>
  <c r="F25" i="29"/>
  <c r="B25" i="29"/>
  <c r="F24" i="29"/>
  <c r="F23" i="29"/>
  <c r="F22" i="29"/>
  <c r="F21" i="29"/>
  <c r="F20" i="29"/>
  <c r="F18" i="29"/>
  <c r="F17" i="29"/>
  <c r="F16" i="29"/>
  <c r="F15" i="29"/>
  <c r="F14" i="29"/>
  <c r="F13" i="29"/>
  <c r="F12" i="29"/>
  <c r="F516" i="29" l="1"/>
  <c r="F595" i="29" s="1"/>
  <c r="D355" i="29"/>
  <c r="F355" i="29" s="1"/>
  <c r="F452" i="29"/>
  <c r="F593" i="29" s="1"/>
  <c r="F19" i="29"/>
  <c r="F581" i="29" s="1"/>
  <c r="F573" i="29"/>
  <c r="F597" i="29" s="1"/>
  <c r="F65" i="29"/>
  <c r="F100" i="29"/>
  <c r="F188" i="29" s="1"/>
  <c r="F585" i="29" s="1"/>
  <c r="F72" i="29"/>
  <c r="D121" i="29"/>
  <c r="F121" i="29" s="1"/>
  <c r="D79" i="29"/>
  <c r="F254" i="29"/>
  <c r="F587" i="29" s="1"/>
  <c r="F299" i="29"/>
  <c r="F42" i="29"/>
  <c r="D54" i="29"/>
  <c r="F54" i="29" s="1"/>
  <c r="D361" i="29" l="1"/>
  <c r="F361" i="29" s="1"/>
  <c r="F377" i="29" s="1"/>
  <c r="F591" i="29" s="1"/>
  <c r="F319" i="29"/>
  <c r="F589" i="29" s="1"/>
  <c r="D58" i="29"/>
  <c r="F58" i="29" s="1"/>
  <c r="F79" i="29"/>
  <c r="D86" i="29"/>
  <c r="F86" i="29" s="1"/>
  <c r="F90" i="29" l="1"/>
  <c r="F583" i="29" s="1"/>
  <c r="F605" i="29" s="1"/>
  <c r="F612" i="29" s="1"/>
</calcChain>
</file>

<file path=xl/sharedStrings.xml><?xml version="1.0" encoding="utf-8"?>
<sst xmlns="http://schemas.openxmlformats.org/spreadsheetml/2006/main" count="2476" uniqueCount="1087">
  <si>
    <t>ITEM</t>
  </si>
  <si>
    <t>DESCRIPTION</t>
  </si>
  <si>
    <t>UNIT</t>
  </si>
  <si>
    <t>B</t>
  </si>
  <si>
    <t>M</t>
  </si>
  <si>
    <t>No.</t>
  </si>
  <si>
    <t>C</t>
  </si>
  <si>
    <t>D</t>
  </si>
  <si>
    <t>E</t>
  </si>
  <si>
    <t>H</t>
  </si>
  <si>
    <t>F</t>
  </si>
  <si>
    <t>I</t>
  </si>
  <si>
    <t>No</t>
  </si>
  <si>
    <t>A</t>
  </si>
  <si>
    <t>G</t>
  </si>
  <si>
    <t>J</t>
  </si>
  <si>
    <t>K</t>
  </si>
  <si>
    <t>L</t>
  </si>
  <si>
    <t>Floor Finishes</t>
  </si>
  <si>
    <t>Kg</t>
  </si>
  <si>
    <t>ITEM NO.</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</si>
  <si>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</si>
  <si>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</si>
  <si>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</si>
  <si>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</si>
  <si>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</si>
  <si>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</si>
  <si>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Disposal</t>
  </si>
  <si>
    <t xml:space="preserve">Return, fill and ram selected excavated material around </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</si>
  <si>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</si>
  <si>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</si>
  <si>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</si>
  <si>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</si>
  <si>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</si>
  <si>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</si>
  <si>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</si>
  <si>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</si>
  <si>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</si>
  <si>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</si>
  <si>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</si>
  <si>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</si>
  <si>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</si>
  <si>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</si>
  <si>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</si>
  <si>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Reinforcement, as described:-[PROVISIONAL]</t>
  </si>
  <si>
    <t>High yield square twisted reinforcement bars to B.S 4461</t>
  </si>
  <si>
    <t xml:space="preserve">Fabric ref. A142 weighing 2.22kg/ sq.metre, in surface </t>
  </si>
  <si>
    <t>bed</t>
  </si>
  <si>
    <t>Sawn formwork as described to:-</t>
  </si>
  <si>
    <t>LM</t>
  </si>
  <si>
    <t xml:space="preserve">200x400mm hollow block walling bedded and jointed in </t>
  </si>
  <si>
    <t>cement and sand (1:4) mortar, reinforcement with and</t>
  </si>
  <si>
    <t xml:space="preserve">including 25mm wide x 20 gauge hoop iron at every </t>
  </si>
  <si>
    <t>alternate course as described in:</t>
  </si>
  <si>
    <t>15 mm cement and sand (1:3) render, finished with</t>
  </si>
  <si>
    <t>woodfloat to:-</t>
  </si>
  <si>
    <t>Concrete or masonry surfaces internally and externally</t>
  </si>
  <si>
    <t>Cement and sand (1:3) screeds, backings, beds etc</t>
  </si>
  <si>
    <t>DOORS</t>
  </si>
  <si>
    <t>MAIN SUMMARY</t>
  </si>
  <si>
    <t>PAGE</t>
  </si>
  <si>
    <t>SECTION 1</t>
  </si>
  <si>
    <t>PRELIMINARIES</t>
  </si>
  <si>
    <t>SECTION NO. 1</t>
  </si>
  <si>
    <t>SECTION NO. 2</t>
  </si>
  <si>
    <t>SECTION NO. 3</t>
  </si>
  <si>
    <t>SECTION NO. 4</t>
  </si>
  <si>
    <t>The site of the works shall be used solely for the purpose of executing and completing the</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</si>
  <si>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</si>
  <si>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</si>
  <si>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</si>
  <si>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</si>
  <si>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</si>
  <si>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</si>
  <si>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 xml:space="preserve">materials found on the Site. Any such material utilized in the execution of the Contract shall be </t>
  </si>
  <si>
    <t xml:space="preserve">measured and value assessed by the Quantity Surveyor and the amount credited to the </t>
  </si>
  <si>
    <t xml:space="preserve">Employer.   </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</si>
  <si>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</si>
  <si>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</si>
  <si>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</si>
  <si>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</si>
  <si>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</si>
  <si>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</si>
  <si>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</si>
  <si>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</si>
  <si>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</si>
  <si>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</si>
  <si>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</si>
  <si>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</si>
  <si>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</si>
  <si>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</si>
  <si>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</si>
  <si>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directions and instructions shall be deemed given to the Contractor in accordance with the </t>
  </si>
  <si>
    <t xml:space="preserve">Conditions of Contract. The Agent shall not be replaced without the specific approval of the </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</si>
  <si>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</si>
  <si>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</si>
  <si>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</si>
  <si>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</si>
  <si>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</si>
  <si>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</si>
  <si>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proposed Representative.  A curriculum vitae of past experience and qualifications must be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</si>
  <si>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</si>
  <si>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</si>
  <si>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</si>
  <si>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</si>
  <si>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</si>
  <si>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</si>
  <si>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</si>
  <si>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</si>
  <si>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</si>
  <si>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</si>
  <si>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</si>
  <si>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</si>
  <si>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</si>
  <si>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</si>
  <si>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</si>
  <si>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</si>
  <si>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</si>
  <si>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</si>
  <si>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</si>
  <si>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</si>
  <si>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</si>
  <si>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</si>
  <si>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</si>
  <si>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</si>
  <si>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</si>
  <si>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</si>
  <si>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</si>
  <si>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</si>
  <si>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</si>
  <si>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</si>
  <si>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</si>
  <si>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</si>
  <si>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</si>
  <si>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</si>
  <si>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</si>
  <si>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</si>
  <si>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</si>
  <si>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</si>
  <si>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</si>
  <si>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</si>
  <si>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</si>
  <si>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</si>
  <si>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</si>
  <si>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</si>
  <si>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</si>
  <si>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</si>
  <si>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</si>
  <si>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</si>
  <si>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</si>
  <si>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</si>
  <si>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</si>
  <si>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</si>
  <si>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</si>
  <si>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</si>
  <si>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</si>
  <si>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</si>
  <si>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</si>
  <si>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</si>
  <si>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</si>
  <si>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</si>
  <si>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BEAMS</t>
  </si>
  <si>
    <t>Ring beam 1</t>
  </si>
  <si>
    <t>COLUMNS</t>
  </si>
  <si>
    <t>Columns bases</t>
  </si>
  <si>
    <t>Starter columns</t>
  </si>
  <si>
    <t>SLABS</t>
  </si>
  <si>
    <t xml:space="preserve">200mm thick surface bed laid in bays including all </t>
  </si>
  <si>
    <t>GROUND BEAM</t>
  </si>
  <si>
    <t xml:space="preserve">Y12 (Nominal Diameter 12mm) bars as main bars, </t>
  </si>
  <si>
    <t>Cross-Sectional Area (113mm2), Mass per unit length (0.888kg/m)</t>
  </si>
  <si>
    <t xml:space="preserve">R8 (Nominal Diameter 8mm) bars as rings, </t>
  </si>
  <si>
    <t>Cross-Sectional Area (50.3mm2), Mass per unit length (0.395kg/m)</t>
  </si>
  <si>
    <t>RING BEAM 1</t>
  </si>
  <si>
    <t>Ditto for Y12 as main bars</t>
  </si>
  <si>
    <t>Ditto for R8 as rings</t>
  </si>
  <si>
    <t>COLUMN BASES</t>
  </si>
  <si>
    <t>STARTER COLUMNS</t>
  </si>
  <si>
    <t xml:space="preserve">Reference A142 mesh 200 x 200 mm , weight 2.22 kgs per </t>
  </si>
  <si>
    <t>square meter ( measured net - no allowance made for laps</t>
  </si>
  <si>
    <t>(inclunding bends, tying wire and distance blocks)</t>
  </si>
  <si>
    <t>Ditto to sides and soffits of roof slab</t>
  </si>
  <si>
    <t>ELEMENT NO. 4 : WALLING</t>
  </si>
  <si>
    <t>cement sand mortar (1:4)</t>
  </si>
  <si>
    <t>400mm thick rubble stone foundation walling</t>
  </si>
  <si>
    <t>SUPER-STRUCTURE WALLING</t>
  </si>
  <si>
    <t xml:space="preserve">Lightweight water proofed screeds and plaster </t>
  </si>
  <si>
    <t>Painting</t>
  </si>
  <si>
    <t xml:space="preserve">Fill uneven surfaces with stucco filler to approval and apply </t>
  </si>
  <si>
    <t xml:space="preserve">two coats soft white external textured paint to: </t>
  </si>
  <si>
    <t>Plastered and rendered surfaces</t>
  </si>
  <si>
    <t>Plastered surfaces internally and externally</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</si>
  <si>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</si>
  <si>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</si>
  <si>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</si>
  <si>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</si>
  <si>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150W LED floodlight</t>
  </si>
  <si>
    <t xml:space="preserve">Switches </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</si>
  <si>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</si>
  <si>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</si>
  <si>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</si>
  <si>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</si>
  <si>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</si>
  <si>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</si>
  <si>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</si>
  <si>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</si>
  <si>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</si>
  <si>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</si>
  <si>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</si>
  <si>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</si>
  <si>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</si>
  <si>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</si>
  <si>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</si>
  <si>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</si>
  <si>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</si>
  <si>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</si>
  <si>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</si>
  <si>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</si>
  <si>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</si>
  <si>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ELEMENT NO. 9 : OPENINGS</t>
  </si>
  <si>
    <t>Grand Total</t>
  </si>
  <si>
    <t>TOTAL FOR SECTION 5: CARRIED TO GRAND SUMMARY</t>
  </si>
  <si>
    <t>Column bases</t>
  </si>
  <si>
    <t xml:space="preserve">Ditto </t>
  </si>
  <si>
    <t>Ditto:</t>
  </si>
  <si>
    <t>Suspended slab</t>
  </si>
  <si>
    <t xml:space="preserve">SIGNED:  </t>
  </si>
  <si>
    <t>SIGNED:</t>
  </si>
  <si>
    <t>ROOF SLAB</t>
  </si>
  <si>
    <t>Y12 (Nominal Diameter 12mm) bars as main bars bottom 1</t>
  </si>
  <si>
    <t>SECTION NO. 6</t>
  </si>
  <si>
    <t>TOTAL AMOUNT CARRIED TO FORM OF TENDER</t>
  </si>
  <si>
    <t xml:space="preserve">Excavate trench for foundation not exceeding 1.50 </t>
  </si>
  <si>
    <t xml:space="preserve">50mm blinding </t>
  </si>
  <si>
    <t xml:space="preserve">Insitu concrete class 25/20 , vibrated and reinforced as described, in:- </t>
  </si>
  <si>
    <t>Columns (Height 3m)</t>
  </si>
  <si>
    <t>3m HIGH COLUMNS</t>
  </si>
  <si>
    <t>SUB-STRUCTURE WALLING</t>
  </si>
  <si>
    <t xml:space="preserve">Approved compacted hardcore fill bedded and jointed in </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</si>
  <si>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</si>
  <si>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</si>
  <si>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</si>
  <si>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</si>
  <si>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</si>
  <si>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</si>
  <si>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PCC coping above parapet wall</t>
  </si>
  <si>
    <t>ROOF STRUCTURE (CONCRETE FLAT ROOF AREA)</t>
  </si>
  <si>
    <t xml:space="preserve">Prepare and apply APP high performance waterproofing </t>
  </si>
  <si>
    <t xml:space="preserve">membrane obtained from an approved manufacturer and </t>
  </si>
  <si>
    <t>applied according to the manufacturer's instructions</t>
  </si>
  <si>
    <t>Dress membrane round 100mm rainwater outlet (provisional)</t>
  </si>
  <si>
    <t>Rain water goods</t>
  </si>
  <si>
    <t>as storm water drainage</t>
  </si>
  <si>
    <t>Allow for GI stair fixed to wall to access roof</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</si>
  <si>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</si>
  <si>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</si>
  <si>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</si>
  <si>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</si>
  <si>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approved detergent and apply 'Johnson wax' polish: allow for</t>
  </si>
  <si>
    <t xml:space="preserve">Floor tiles </t>
  </si>
  <si>
    <t xml:space="preserve">Skirtings; </t>
  </si>
  <si>
    <t xml:space="preserve">100mm wide with rounded junction with wall finish and coved junction </t>
  </si>
  <si>
    <t>with floor finish</t>
  </si>
  <si>
    <t>Ditto for edge of steps and slab</t>
  </si>
  <si>
    <t>Wall Finish</t>
  </si>
  <si>
    <t>Ditto to soffits of suspended slabs</t>
  </si>
  <si>
    <t>ELEMENT NO. 7 : ELECTRICAL INSTALLATIONS</t>
  </si>
  <si>
    <t>5 Amps one gang one way switch</t>
  </si>
  <si>
    <t>5 Amps two gang one way switch</t>
  </si>
  <si>
    <t>ELEMENT NO. 8 : PLUMBING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</si>
  <si>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</si>
  <si>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</si>
  <si>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</si>
  <si>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</si>
  <si>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Supply and install heavy duty PPR pipes including all connections</t>
  </si>
  <si>
    <t>WINDOWS</t>
  </si>
  <si>
    <t xml:space="preserve">Precast concrete window cill size 260 x 50mm Thick sunk - weathered </t>
  </si>
  <si>
    <t>and throated and bedded and jointed in cement sand mortar</t>
  </si>
  <si>
    <t xml:space="preserve">Supply delivery and fix the following ironmongery </t>
  </si>
  <si>
    <t>with matching screws</t>
  </si>
  <si>
    <t>100mm heavy duty butt hinges</t>
  </si>
  <si>
    <t xml:space="preserve">3 lever mortice lock as Union 2277complete with </t>
  </si>
  <si>
    <t>Union 2277 683 -06 -2 brass lever furniture</t>
  </si>
  <si>
    <t xml:space="preserve">Type W1 - 1x36w Surface mounted waterproof polycarbonate </t>
  </si>
  <si>
    <t>flourescent light fitting</t>
  </si>
  <si>
    <t xml:space="preserve">Prepare and apply two undercoats of brilliant white emulsion paint </t>
  </si>
  <si>
    <t xml:space="preserve">(RAL Code 9001) and two finishing coats of first quality brilliant white </t>
  </si>
  <si>
    <t xml:space="preserve">Silk Vinyl emulsion paint (RAL Code 9001) to;- </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</si>
  <si>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</si>
  <si>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</si>
  <si>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</si>
  <si>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</si>
  <si>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</si>
  <si>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</si>
  <si>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</si>
  <si>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</si>
  <si>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</si>
  <si>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</si>
  <si>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</si>
  <si>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</si>
  <si>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</si>
  <si>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</si>
  <si>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</si>
  <si>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</si>
  <si>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</si>
  <si>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</si>
  <si>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</si>
  <si>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</si>
  <si>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</si>
  <si>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</si>
  <si>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</si>
  <si>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</si>
  <si>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</si>
  <si>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</si>
  <si>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</si>
  <si>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</si>
  <si>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</si>
  <si>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</si>
  <si>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</si>
  <si>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</si>
  <si>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SANITARY INSTALLATIONS</t>
  </si>
  <si>
    <t>PIPING</t>
  </si>
  <si>
    <t>30mm average plaster gutter walls</t>
  </si>
  <si>
    <t xml:space="preserve">50mm average screed laid to falls and cross falls to </t>
  </si>
  <si>
    <t>gutter slabs</t>
  </si>
  <si>
    <t>50x50mm triangular fillet</t>
  </si>
  <si>
    <t xml:space="preserve">Extruded anodised aluminium sliding frame 80x50mm mosquito </t>
  </si>
  <si>
    <t xml:space="preserve">netting and fabricated aluminium burglar proof grill with 6mm thick </t>
  </si>
  <si>
    <t>glass with blue anti-glare film.</t>
  </si>
  <si>
    <t>Overall size 800 x 600mm high</t>
  </si>
  <si>
    <t>45mm thick solid core flush door to B.S 459: parts faced both</t>
  </si>
  <si>
    <t>sides with 6mm mahogany veneered plywood and lipped on</t>
  </si>
  <si>
    <t>all edges in hardwood,  including all planted moulding.</t>
  </si>
  <si>
    <t>To edge of floor slab and steps</t>
  </si>
  <si>
    <t xml:space="preserve">Allow for 100mm dia. Fulbora outlet including 100mm heavy duty PVC pipe </t>
  </si>
  <si>
    <t>PCC Vent blocks</t>
  </si>
  <si>
    <t>Type 4S - 2x18w surface mount flourescent light fitting</t>
  </si>
  <si>
    <t xml:space="preserve">Type 4S - 4x18w surface mount flourescent light fitting as </t>
  </si>
  <si>
    <t>Phillips or equivalent</t>
  </si>
  <si>
    <t>as Crabtree Britmac or equal and approved</t>
  </si>
  <si>
    <t>Complete with heavy duty hinges, brass locks and glass ventilight</t>
  </si>
  <si>
    <t>Ditto: Double door</t>
  </si>
  <si>
    <t>50mm thick single door overall size 900x2400mm high</t>
  </si>
  <si>
    <t>50mm thick double door overall size 1200x2400mm high</t>
  </si>
  <si>
    <t>IRONMONGERY</t>
  </si>
  <si>
    <t>tile spacers: on</t>
  </si>
  <si>
    <t xml:space="preserve">jointed and pointed in 'seal master 201' grout: clean with </t>
  </si>
  <si>
    <t xml:space="preserve">Supply, Deliver, Install, Test and Commission the following AC indoor units </t>
  </si>
  <si>
    <t xml:space="preserve">including with all accessories including all connections as described. </t>
  </si>
  <si>
    <t>HVAC</t>
  </si>
  <si>
    <t xml:space="preserve">power input: 0.15kW, single phase, Refrigerant R-410A complete with all hanging </t>
  </si>
  <si>
    <t xml:space="preserve">accessories, remote control, filter chamber, drain pump kit, suction canvas, ceiling </t>
  </si>
  <si>
    <t xml:space="preserve">panel, wiring from DP switch to fan coil unit, fabricated steel mounting brackets, </t>
  </si>
  <si>
    <t xml:space="preserve">steel frames and raw bolts, anti-vibration mountings. DP switch to be positioned </t>
  </si>
  <si>
    <t xml:space="preserve">next to the in door unit. The  indoor unit shall be to Daikin/Toshiba/LG make or </t>
  </si>
  <si>
    <t>approved equivalent.</t>
  </si>
  <si>
    <t xml:space="preserve">Wall mounted unit of cooling capacity: 12.3kW with inbuilt drain pump, </t>
  </si>
  <si>
    <t>Ditto for dwarf wall</t>
  </si>
  <si>
    <t>Allow for structured cabling with network points as described neatly</t>
  </si>
  <si>
    <t>concealed in 4x2" metal trunking</t>
  </si>
  <si>
    <t>GRANT No. ……………………………………….</t>
  </si>
  <si>
    <t>PROPOSED ……………………………………....</t>
  </si>
  <si>
    <t>…….………………………………….. DISTRICT</t>
  </si>
  <si>
    <t>Overall size 1500 x1200mm high</t>
  </si>
  <si>
    <t>Total</t>
  </si>
  <si>
    <t xml:space="preserve">50mm thick Quarry dust  blinding to surfaces of hardcore :rolled smooth to receive polytheen sheeting (m.s) </t>
  </si>
  <si>
    <t>RATE</t>
  </si>
  <si>
    <t>ROOF COVERING AND RAINWATER DISPOSAL</t>
  </si>
  <si>
    <t xml:space="preserve">          -   </t>
  </si>
  <si>
    <t xml:space="preserve">                  -   </t>
  </si>
  <si>
    <t>(PROVISIONAL)</t>
  </si>
  <si>
    <t>Roof covering</t>
  </si>
  <si>
    <t>28 gauge pre painted galvanized corrugated iron sheets on timber structure (ms)</t>
  </si>
  <si>
    <t>Ridge or hip cap, 28 gauge prepainted</t>
  </si>
  <si>
    <t>Structural Timbers</t>
  </si>
  <si>
    <t xml:space="preserve">SAWN TREATED CYPRESS, Grade S50, pressure </t>
  </si>
  <si>
    <t>impregnated (Provisional)</t>
  </si>
  <si>
    <t>100 x 50 mm as trussed rafters, joists and struts</t>
  </si>
  <si>
    <t>75x50mm purlins</t>
  </si>
  <si>
    <t>50 x 150 mm Hip rafters</t>
  </si>
  <si>
    <t>Ditto, wall plate</t>
  </si>
  <si>
    <t>25 x 150mm splice plates</t>
  </si>
  <si>
    <t>25 x 200mm Ridge board</t>
  </si>
  <si>
    <t>Mild steel</t>
  </si>
  <si>
    <t>100 × 100 × 100 × 3mm thick angle cleat nailed to timber</t>
  </si>
  <si>
    <t>NO</t>
  </si>
  <si>
    <t>Boarding</t>
  </si>
  <si>
    <t xml:space="preserve">WROT CYPRESS, Prime Grade </t>
  </si>
  <si>
    <t xml:space="preserve">25x50mm tongued and grooved boarding to eaves  </t>
  </si>
  <si>
    <t>32 x 250 mm Fascia board fixed to rafters</t>
  </si>
  <si>
    <t>Painting and decorating</t>
  </si>
  <si>
    <t>Knot, prime, stop and apply 3 coats polyurethane varnish to eaves boarding</t>
  </si>
  <si>
    <t>Ditto but 3 coats gloss oil paint to fascia board 100-200mm girth</t>
  </si>
  <si>
    <t>Rainwater disposal</t>
  </si>
  <si>
    <t>150x150mm 24gauge galvanized mild steel box gutter with galvanized steel brackets at 600mm centers</t>
  </si>
  <si>
    <t xml:space="preserve"> fixed to fascia board (ms)</t>
  </si>
  <si>
    <t xml:space="preserve">Ditto, 100mm diameter down pipe fixed with brackets to wall at 1000mm maximum centers </t>
  </si>
  <si>
    <t xml:space="preserve">Extra over ditto for 600mm swanneck projection </t>
  </si>
  <si>
    <t>Ditto shoe</t>
  </si>
  <si>
    <t>Knot, prime, stop and apply 3 coats oil paint externally to:</t>
  </si>
  <si>
    <t>Timber fascia 200-300mm girth</t>
  </si>
  <si>
    <t>Metal gutter</t>
  </si>
  <si>
    <t>Prepare and apply bituminous paint to inside of gutter</t>
  </si>
  <si>
    <t>Worked Quantities</t>
  </si>
  <si>
    <t>Comparable Rates</t>
  </si>
  <si>
    <t>SECTION 2: MAIN BLOCK</t>
  </si>
  <si>
    <r>
      <t>m</t>
    </r>
    <r>
      <rPr>
        <vertAlign val="superscript"/>
        <sz val="11"/>
        <color indexed="8"/>
        <rFont val="Calibri"/>
        <family val="2"/>
      </rPr>
      <t>2</t>
    </r>
  </si>
  <si>
    <r>
      <t>m</t>
    </r>
    <r>
      <rPr>
        <vertAlign val="superscript"/>
        <sz val="11"/>
        <color indexed="8"/>
        <rFont val="Calibri"/>
        <family val="2"/>
      </rPr>
      <t>3</t>
    </r>
  </si>
  <si>
    <t>Ground beam(Strip Footing)</t>
  </si>
  <si>
    <t xml:space="preserve">Y8 (Nominal Diameter 8mm) </t>
  </si>
  <si>
    <t xml:space="preserve">Y10 (Nominal Diameter 10mm) </t>
  </si>
  <si>
    <r>
      <t>m</t>
    </r>
    <r>
      <rPr>
        <vertAlign val="superscript"/>
        <sz val="11"/>
        <rFont val="Calibri"/>
        <family val="2"/>
      </rPr>
      <t>2</t>
    </r>
  </si>
  <si>
    <t>ELEMENT NO. 5 :  ROOF AND ROOF FINISHES</t>
  </si>
  <si>
    <t>ROOF COVERING AND RAINWATER DISPOSAL (GCI Sheet covered area)</t>
  </si>
  <si>
    <t>4mm  APP membrane applied to roof slabs  including screeding</t>
  </si>
  <si>
    <t>ROOF AND ROOF FININSHES CARRIED TO SUMMARY</t>
  </si>
  <si>
    <t xml:space="preserve">Allow for all all connections, pressure testing at 4 bars for 24hours and </t>
  </si>
  <si>
    <t xml:space="preserve">commissioning of the sanitary fittings and accessories to the entire </t>
  </si>
  <si>
    <t>satisfaction of the Engineer.</t>
  </si>
  <si>
    <t>Overall size 1200 x 1200mm high</t>
  </si>
  <si>
    <t>Pairs</t>
  </si>
  <si>
    <t>CM</t>
  </si>
  <si>
    <t>QTY</t>
  </si>
  <si>
    <t>100 x 50 mm as trussed  joists and struts</t>
  </si>
  <si>
    <t>150 x  50 mm as King post</t>
  </si>
  <si>
    <t>150 x 50 mm as trusses</t>
  </si>
  <si>
    <t>150 x 50 mm as Rafters</t>
  </si>
  <si>
    <t>Ceiling Finish</t>
  </si>
  <si>
    <t>50 x 50 blandering on timber joists</t>
  </si>
  <si>
    <t>75 x 50 timber joists</t>
  </si>
  <si>
    <t>Supply and fix ceiling board as approved by engineer</t>
  </si>
  <si>
    <t>ELEMENT NO. 1 : SUB-STRUCTURES (all provisional)</t>
  </si>
  <si>
    <t>Excavate over site 200 mm deep to remove vegetable soil and cart away to spoil heap where directed on site</t>
  </si>
  <si>
    <t>Sum</t>
  </si>
  <si>
    <t>Concrete Works</t>
  </si>
  <si>
    <t>sm</t>
  </si>
  <si>
    <t>150 mm Ground floor slab</t>
  </si>
  <si>
    <t>Formwork</t>
  </si>
  <si>
    <t>To the edges of ground slabs 100 - 200mm wide</t>
  </si>
  <si>
    <t>lm</t>
  </si>
  <si>
    <t>Reinforcement</t>
  </si>
  <si>
    <t>Mesh reinforcement reference A142 weighing 2.22kg/m2 in ground slabs</t>
  </si>
  <si>
    <t>300mm thick approved  hardcore filling compacted and laid in layers not exceeding 150 mm thick</t>
  </si>
  <si>
    <t>2.8.1</t>
  </si>
  <si>
    <t>TOTAL</t>
  </si>
  <si>
    <r>
      <rPr>
        <b/>
        <sz val="11"/>
        <rFont val="Calibri"/>
        <family val="2"/>
        <scheme val="minor"/>
      </rPr>
      <t>(EMPLOYER )</t>
    </r>
    <r>
      <rPr>
        <sz val="11"/>
        <rFont val="Calibri"/>
        <family val="2"/>
        <scheme val="minor"/>
      </rPr>
      <t xml:space="preserve"> </t>
    </r>
  </si>
  <si>
    <t xml:space="preserve">Address:  </t>
  </si>
  <si>
    <t xml:space="preserve">Tel No: </t>
  </si>
  <si>
    <t xml:space="preserve">Date: </t>
  </si>
  <si>
    <r>
      <rPr>
        <b/>
        <sz val="11"/>
        <rFont val="Calibri"/>
        <family val="2"/>
        <scheme val="minor"/>
      </rPr>
      <t>(CONTRACTOR)</t>
    </r>
    <r>
      <rPr>
        <sz val="11"/>
        <rFont val="Calibri"/>
        <family val="2"/>
        <scheme val="minor"/>
      </rPr>
      <t xml:space="preserve"> </t>
    </r>
  </si>
  <si>
    <t xml:space="preserve">Address: </t>
  </si>
  <si>
    <t xml:space="preserve">Supply and install following lighting fixtures with all accessories as per the specifications and drawings and complete with lamp fitting and accessories of Engineer or approved make. </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</si>
  <si>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</si>
  <si>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Page total Brought forward</t>
  </si>
  <si>
    <t>PAGE TOTAL CARRIED TO MAIN SUMMARY</t>
  </si>
  <si>
    <t>Floor Finish</t>
  </si>
  <si>
    <t>Cement and sand (1:3) screeds</t>
  </si>
  <si>
    <t>Prepare and apply 3 coats emulsion paint to soft board ceilings</t>
  </si>
  <si>
    <t>SAWN TREATED CYPRESS, Grade S50, pressure impregnated (Provisional)</t>
  </si>
  <si>
    <t>LT5 profile gauge 28 prepainted roofing sheets fixed to timber purlins</t>
  </si>
  <si>
    <t xml:space="preserve"> Fixed to fascia board (ms)</t>
  </si>
  <si>
    <t>Solid hardwood panel door 45mm thick overall size 900x2100mm (both faces panelled)</t>
  </si>
  <si>
    <t>Wrought hardwood door frames and finishing EX 50x150mm rebated and chamfered to detail</t>
  </si>
  <si>
    <t>20mm quadrant plugged</t>
  </si>
  <si>
    <t>Ditto but for architraves</t>
  </si>
  <si>
    <t>Ironmongery</t>
  </si>
  <si>
    <t>Supply and fix the following to UNION or other equal and approved including matching screws</t>
  </si>
  <si>
    <t>3-lever mortice lock with brass handles</t>
  </si>
  <si>
    <t>100x75mm heavy duty brass butt hinges</t>
  </si>
  <si>
    <t>PRS</t>
  </si>
  <si>
    <t>Black rubber floor mounted doorstop</t>
  </si>
  <si>
    <t>Painting and Decoration</t>
  </si>
  <si>
    <t>Knot, prime, stop and apply 3 coats polyurethane clear varnish to all timber surfaces above.</t>
  </si>
  <si>
    <t>1200mm Energy saving flourescent tube lighting</t>
  </si>
  <si>
    <t xml:space="preserve">Final circuit Wiring </t>
  </si>
  <si>
    <t>Wiring and installation (including supply of all materials) of the light points using approved type PVC insulated PVC sheathed 1.5 mm² copper cables and 2.5mm² earth cable drawn through securely fixed concealed PVC conduit, to the walls and slab surfacesSocket outlet points</t>
  </si>
  <si>
    <t>Lighting points</t>
  </si>
  <si>
    <t>Supply and install following overhead electrical fans with all accessories prices must include all materials, installation, testing and commisioning</t>
  </si>
  <si>
    <t>3 speed box fan with 20 inch blades</t>
  </si>
  <si>
    <t>Nr.</t>
  </si>
  <si>
    <t>Supply and fix soft board as eaves and including 50 x 50 mm cypress brandering at 600mm c/c both ways</t>
  </si>
  <si>
    <t>Ditto but to the corridor</t>
  </si>
  <si>
    <t xml:space="preserve">Provisional Sum of 250 USD for connecting power Supply and for connecting electricity to each unit and for any other power related items indavertently omitted. </t>
  </si>
  <si>
    <t xml:space="preserve">ITEM No. </t>
  </si>
  <si>
    <t>2.1.1</t>
  </si>
  <si>
    <t>2.1.2</t>
  </si>
  <si>
    <t>2.1.3</t>
  </si>
  <si>
    <t>2.1.4</t>
  </si>
  <si>
    <t>2.1.5</t>
  </si>
  <si>
    <t>2.1.6</t>
  </si>
  <si>
    <t>2.1.7</t>
  </si>
  <si>
    <t>2.1.8</t>
  </si>
  <si>
    <t>2.1.9</t>
  </si>
  <si>
    <t>2.1.10</t>
  </si>
  <si>
    <t>2.1.11</t>
  </si>
  <si>
    <t>2.2.1</t>
  </si>
  <si>
    <t>2.2.2</t>
  </si>
  <si>
    <t>2.2.3</t>
  </si>
  <si>
    <t>2.2.4</t>
  </si>
  <si>
    <t>2.3.1</t>
  </si>
  <si>
    <t>2.3.2</t>
  </si>
  <si>
    <t>2.3.3</t>
  </si>
  <si>
    <t>2.3.4</t>
  </si>
  <si>
    <t>2.1.14</t>
  </si>
  <si>
    <t>2.4.1</t>
  </si>
  <si>
    <t>2.4.2</t>
  </si>
  <si>
    <t>2.4.3</t>
  </si>
  <si>
    <t>2.4.4</t>
  </si>
  <si>
    <t>2.4.5</t>
  </si>
  <si>
    <t>2.4.6</t>
  </si>
  <si>
    <t>2.4.7</t>
  </si>
  <si>
    <t>2.4.8</t>
  </si>
  <si>
    <t>2.4.9</t>
  </si>
  <si>
    <t>2.5.1</t>
  </si>
  <si>
    <t>2.6.1</t>
  </si>
  <si>
    <t>2.7.1</t>
  </si>
  <si>
    <t>2.7.2</t>
  </si>
  <si>
    <t>2.7.3</t>
  </si>
  <si>
    <t>2.7.4</t>
  </si>
  <si>
    <t>2.9.1</t>
  </si>
  <si>
    <t>The Contractor is required to check the numbers of the pages and should any be found to be missing or in duplicate or the figures or writing indistinct, they must inform the Quantity Surveyors at once and have the same rectified.  Should the Contractor be in doubt about the precise meaning of any item, word or figure, for any reason whatsoever, or observe any apparent omission of words or figures they must inform the Quantity Surveyor in order that the correct meaning may be decided upon before the date for the submission of the Tender.</t>
  </si>
  <si>
    <t xml:space="preserve"> Contract to the satisfaction of the Engineer.</t>
  </si>
  <si>
    <t xml:space="preserve">The Contractor shall obtain the Engineer's approval for the siting of all temporary storage </t>
  </si>
  <si>
    <t>necessary for executing the works as instructed by the Engineer.</t>
  </si>
  <si>
    <t xml:space="preserve">The contractor must obtain the Engineer's approval and directions regarding the use of any </t>
  </si>
  <si>
    <t xml:space="preserve">receive on behalf of the Contractor, directions and instructions from the Engineer and such </t>
  </si>
  <si>
    <t>Engineer.</t>
  </si>
  <si>
    <t xml:space="preserve">Before the Tenderer's offer is accepted the Engineer will personally interview the Contractor's </t>
  </si>
  <si>
    <t xml:space="preserve"> provided for the Engineer's scrutiny.</t>
  </si>
  <si>
    <t>The Engineer's decision will be final regarding the suitability of the proposed Representative.</t>
  </si>
  <si>
    <t>The Engineer shall be empowered to suspend work on the Site should he consider these</t>
  </si>
  <si>
    <t>TOTAL CARRIED TO MAIN SUMMARY</t>
  </si>
  <si>
    <r>
      <t>m</t>
    </r>
    <r>
      <rPr>
        <vertAlign val="superscript"/>
        <sz val="11"/>
        <color indexed="8"/>
        <rFont val="Calibri"/>
        <family val="2"/>
        <scheme val="minor"/>
      </rPr>
      <t>2</t>
    </r>
  </si>
  <si>
    <t>2.1.12</t>
  </si>
  <si>
    <t>2.1.13</t>
  </si>
  <si>
    <t>Gladiator or equal and approved chemical anti-termite treatment, executed complete by an approved specialist  under a ten-year guarantee, to surfaces of blinding</t>
  </si>
  <si>
    <t>1000 gauge polythene or other equal and approved damp-proof membrane, laid over blinded hardcore (m.s) with 300mm side and end laps (measured nett-allow for laps)</t>
  </si>
  <si>
    <t>BILL NO. 1 : SUB-STRUCTURES (all provisional)</t>
  </si>
  <si>
    <t>Clear site of all bushes and debris. Grab up roots and burn the arisings</t>
  </si>
  <si>
    <t xml:space="preserve"> BILL NO. 9: POWER SUPPLY AND CONNECTION </t>
  </si>
  <si>
    <t>4.1.1</t>
  </si>
  <si>
    <t>4.2.1</t>
  </si>
  <si>
    <r>
      <t>m</t>
    </r>
    <r>
      <rPr>
        <vertAlign val="superscript"/>
        <sz val="11"/>
        <color indexed="8"/>
        <rFont val="Calibri"/>
        <family val="2"/>
        <scheme val="minor"/>
      </rPr>
      <t>3</t>
    </r>
    <r>
      <rPr>
        <sz val="11"/>
        <color theme="1"/>
        <rFont val="Calibri"/>
        <family val="2"/>
        <scheme val="minor"/>
      </rPr>
      <t/>
    </r>
  </si>
  <si>
    <t>Clear site of all bushes and debris burn the arising</t>
  </si>
  <si>
    <t>Hard-core or other approved filling, as described</t>
  </si>
  <si>
    <t>300mm thick approved  hard-core filling compacted and laid in layers not exceeding 150 mm thick</t>
  </si>
  <si>
    <t xml:space="preserve">50mm thick Quarry dust  blinding to surfaces of hard-core :rolled smooth to receive polytheen sheeting (m.s) </t>
  </si>
  <si>
    <t>1000 gauge polythene or other equal and approved damp-proof membrane, laid over blinded hard-core (m.s) with 300mm side and end laps (measured nett-allow for laps)</t>
  </si>
  <si>
    <t>Total for Substructure Carried to Summary</t>
  </si>
  <si>
    <t>Total Carried to Summary</t>
  </si>
  <si>
    <t>1200mm Energy saving fluorescent tube lighting</t>
  </si>
  <si>
    <t>Wiring and installation (including supply of all materials) of the light points using approved type PVC insulated PVC sheathed 1.5 mm² copper cables and 2.5mm² earth cable drawn through securely fixed concealed PVC conduit, to the walls and slab surfaces Socket outlet points</t>
  </si>
  <si>
    <t>Supply and install following overhead electrical fans with all accessories prices must include all materials, installation, testing and commissioning</t>
  </si>
  <si>
    <t>Concrete class 20 in 50mm thick plinth and work top</t>
  </si>
  <si>
    <t xml:space="preserve">No. A 142 Fabric mesh reinforcement weighing 2.22 kg per metre square fixed in slab </t>
  </si>
  <si>
    <t>Formwork to edge of slab. 50mm high</t>
  </si>
  <si>
    <t xml:space="preserve">Plaster to soffit of slab and bottom </t>
  </si>
  <si>
    <t>Ceramic tiles to worktop including screed</t>
  </si>
  <si>
    <t>Malpa Hinges</t>
  </si>
  <si>
    <t xml:space="preserve">Supply and apply three coats of gloss paint as finish </t>
  </si>
  <si>
    <t>Over head Cabinets</t>
  </si>
  <si>
    <t>MDF for bearers, support cupboard doors and division and shelves nailed and hang as per the drawings</t>
  </si>
  <si>
    <t xml:space="preserve">Supply and fix malpa hinges </t>
  </si>
  <si>
    <t>BILL SUMMARY</t>
  </si>
  <si>
    <t>Reinforcement, as described (PROVISIONAL)</t>
  </si>
  <si>
    <t>High yield square twisted reinforcement to BS 4461</t>
  </si>
  <si>
    <t>TOTAL CARRIED TO GRAND SUMMARY</t>
  </si>
  <si>
    <t>Site Clearing</t>
  </si>
  <si>
    <t>Excavate 200mm deep for hardcore filling</t>
  </si>
  <si>
    <r>
      <t>m</t>
    </r>
    <r>
      <rPr>
        <vertAlign val="superscript"/>
        <sz val="11"/>
        <color indexed="8"/>
        <rFont val="Calibri"/>
        <family val="2"/>
        <scheme val="minor"/>
      </rPr>
      <t>3</t>
    </r>
  </si>
  <si>
    <t>General site leveling</t>
  </si>
  <si>
    <t>Crushed stone or other approved filling, as described</t>
  </si>
  <si>
    <t>50mm thick approved  crashed stone surfacing compacted to a uniform surface</t>
  </si>
  <si>
    <r>
      <t>m</t>
    </r>
    <r>
      <rPr>
        <vertAlign val="superscript"/>
        <sz val="11"/>
        <color theme="1"/>
        <rFont val="Calibri"/>
        <family val="2"/>
        <scheme val="minor"/>
      </rPr>
      <t>2</t>
    </r>
  </si>
  <si>
    <t>External Works</t>
  </si>
  <si>
    <t>BILL NO. 2: WALKWAYS</t>
  </si>
  <si>
    <t>BILL NO. 3: PARKING</t>
  </si>
  <si>
    <t>PROPOSED WOMEN TRANSITION CENTER - KISMAYU</t>
  </si>
  <si>
    <t>kg</t>
  </si>
  <si>
    <t>Concrete or masonry surfaces externally</t>
  </si>
  <si>
    <t>Preliminary and General Items</t>
  </si>
  <si>
    <t>Damp-proof courses, as described, to walls</t>
  </si>
  <si>
    <t>200mm wide</t>
  </si>
  <si>
    <t>12mm (minimum) two coat lime plaster as described to</t>
  </si>
  <si>
    <t>Concrete or masonry surfaces internally</t>
  </si>
  <si>
    <t xml:space="preserve">Prepare and apply three coats first quality emulsion </t>
  </si>
  <si>
    <t xml:space="preserve">paint on:- </t>
  </si>
  <si>
    <t>Plastered walls externally</t>
  </si>
  <si>
    <t>Prepare and apply three coats first quality silk vinyl</t>
  </si>
  <si>
    <t xml:space="preserve">emulsion paint on:- </t>
  </si>
  <si>
    <t>Plastered surfaces internally</t>
  </si>
  <si>
    <t xml:space="preserve">Accommodation </t>
  </si>
  <si>
    <r>
      <t>m</t>
    </r>
    <r>
      <rPr>
        <vertAlign val="superscript"/>
        <sz val="11"/>
        <color indexed="8"/>
        <rFont val="Calibri"/>
        <family val="2"/>
        <scheme val="minor"/>
      </rPr>
      <t>3</t>
    </r>
    <r>
      <rPr>
        <sz val="11"/>
        <color theme="1"/>
        <rFont val="Calibri"/>
        <family val="2"/>
        <scheme val="minor"/>
      </rPr>
      <t/>
    </r>
  </si>
  <si>
    <t>Excavate 600mm deep for solid block foundation by 400mm wide</t>
  </si>
  <si>
    <t>Construct of 400mm thick solid block foundation 800mm high</t>
  </si>
  <si>
    <t>High yield square twisted reinforcement bars to B.S 4461 in strip foundation, foundation beam and foundation columns and bases</t>
  </si>
  <si>
    <t xml:space="preserve">8mm bars </t>
  </si>
  <si>
    <t>12mm bars</t>
  </si>
  <si>
    <t>2.1.15</t>
  </si>
  <si>
    <t>2.1.16</t>
  </si>
  <si>
    <t>Strip Foundation</t>
  </si>
  <si>
    <t>m3</t>
  </si>
  <si>
    <t>2.1.17</t>
  </si>
  <si>
    <t>Ground floor beam</t>
  </si>
  <si>
    <t>Ground Beam</t>
  </si>
  <si>
    <t>ELEMENT NO. 2: SUPER STRUCTURE CONCRETE</t>
  </si>
  <si>
    <t>Reinforced concrete class 25, as described in:-</t>
  </si>
  <si>
    <t>Beams</t>
  </si>
  <si>
    <t>8mm ditto</t>
  </si>
  <si>
    <t>12mm ditto</t>
  </si>
  <si>
    <t>Sawn formwork, as described, to:-</t>
  </si>
  <si>
    <t>Sides and soffits of beams</t>
  </si>
  <si>
    <t>Superstructure concrete Carried to Bill No. 2 Summary</t>
  </si>
  <si>
    <t>ELEMENT NO. 3 SUPERSTRUCTURE WALLING</t>
  </si>
  <si>
    <t>Hollow block walling</t>
  </si>
  <si>
    <t xml:space="preserve">200x400mm Hollow block  stone walling bedded and jointed in </t>
  </si>
  <si>
    <t>400mm thick walling externally 3m high</t>
  </si>
  <si>
    <t>200mm thick walling internally 3m high</t>
  </si>
  <si>
    <t>Total for Superstructure Walling  Carried to Bill No. 2 Summary</t>
  </si>
  <si>
    <t>ELEMENT NO 7: FINISHES</t>
  </si>
  <si>
    <t>Ditto : Skirting</t>
  </si>
  <si>
    <t>2.7.5</t>
  </si>
  <si>
    <t>2.7.9</t>
  </si>
  <si>
    <t>2.7.10</t>
  </si>
  <si>
    <t>Foundation Strip</t>
  </si>
  <si>
    <t>2.1.18</t>
  </si>
  <si>
    <t>PROPOSED TRAINING MATERIAL STORAGE UNITS IN KISIMAYO WTC.</t>
  </si>
  <si>
    <t>Roof Carried Forward</t>
  </si>
  <si>
    <t>Roof Total Carried to Bill No. 2 Summary</t>
  </si>
  <si>
    <t>Doors Total Carried to Bill No. 2 Summary</t>
  </si>
  <si>
    <t>BILL NO. 4: ROOF</t>
  </si>
  <si>
    <t>2.4.10</t>
  </si>
  <si>
    <t>2.4.11</t>
  </si>
  <si>
    <t>2.4.12</t>
  </si>
  <si>
    <t>2.4.13</t>
  </si>
  <si>
    <t>2.4.14</t>
  </si>
  <si>
    <t>BILL NO. 5 : DOORS</t>
  </si>
  <si>
    <t>2.5.2</t>
  </si>
  <si>
    <t>2.5.3</t>
  </si>
  <si>
    <t>2.5.4</t>
  </si>
  <si>
    <t>2.5.5</t>
  </si>
  <si>
    <t>2.5.6</t>
  </si>
  <si>
    <t>2.5.7</t>
  </si>
  <si>
    <t>2.5.8</t>
  </si>
  <si>
    <t>2.5.9</t>
  </si>
  <si>
    <t>BILL NO. 6 : WINDOWS</t>
  </si>
  <si>
    <t>Window Total Carried to Bill No. 2 Summary</t>
  </si>
  <si>
    <t>Finishes Carried to Bill No. 2 Summary</t>
  </si>
  <si>
    <t xml:space="preserve">BILL NO. 8 : LIGHTING &amp; POWER FITTINGS </t>
  </si>
  <si>
    <t>2.8.2</t>
  </si>
  <si>
    <t>2.8.3</t>
  </si>
  <si>
    <t>Lighting Total Carried to Bill Summary</t>
  </si>
  <si>
    <t>2.10.1</t>
  </si>
  <si>
    <t>Fans Total Carried to Bill Summary</t>
  </si>
  <si>
    <t>Power Supply Total Carried to Bill Summary</t>
  </si>
  <si>
    <t>BILL NO. 9: FANS</t>
  </si>
  <si>
    <t>2.8.4</t>
  </si>
  <si>
    <t xml:space="preserve"> BILL NO. 10: POWER SUPPLY AND CONNECTION </t>
  </si>
  <si>
    <t>2.10.</t>
  </si>
  <si>
    <t>Substructure Total Carried to Bill Summary</t>
  </si>
  <si>
    <t>Roof Total Carried to Bill Summary</t>
  </si>
  <si>
    <t xml:space="preserve">Supply, Deliver, Install, Test and Commission the following AC indoor units including with all accessories including all connections as described. </t>
  </si>
  <si>
    <t>Wall mounted unit of cooling capacity: 12.3kW with inbuilt drain pump, power input: 0.15kW, single phase, Refrigerant R-410A complete with all hanging accessories, remote control, filter chamber, drain pump kit, suction canvas, ceiling panel, wiring from DP switch to fan coil unit, fabricated steel mounting brackets, steel frames and raw bolts, anti-vibration mountings. DP switch to be positioned next to the in door unit. The  indoor unit shall be to Daikin/Toshiba/LG make or approved equivalent.</t>
  </si>
  <si>
    <t>Total for Fans and AC Carried to Bill Summary</t>
  </si>
  <si>
    <t>BILL NO. 9: FANS and AC</t>
  </si>
  <si>
    <t>Subs Structure Total Carried to Bill Summary</t>
  </si>
  <si>
    <t>Library and Literacy Centre</t>
  </si>
  <si>
    <t>Door Total Carried to Bill Summary</t>
  </si>
  <si>
    <t>Windows Total Carried to Main Summary</t>
  </si>
  <si>
    <t>Light points Total Carried to Bill Summary</t>
  </si>
  <si>
    <t>BILL NO. 4 SUMMARY</t>
  </si>
  <si>
    <t>SECTION 6: MEDICAL EXAM AND PARTNERS OFFICES</t>
  </si>
  <si>
    <t>Window Total Carried to Bill Summary</t>
  </si>
  <si>
    <t>Lightiing and Power Fittings Carried to Bill Summary</t>
  </si>
  <si>
    <t>Fans  Carried to Bill Summary</t>
  </si>
  <si>
    <t>Power Supply and Connection carried to Bill Summary</t>
  </si>
  <si>
    <t xml:space="preserve">SUB TOTAL AMOUNT </t>
  </si>
  <si>
    <t xml:space="preserve">Construct 200mm thick 800mm high massonry walls for shelves </t>
  </si>
  <si>
    <t>Formwork to slab</t>
  </si>
  <si>
    <t>Veneered mahogany 20mm thick in cupboard doors, divisions and shelves for bottom cabinets and drawers</t>
  </si>
  <si>
    <t>Total: top and and Bottom Cabinets</t>
  </si>
  <si>
    <t xml:space="preserve">Fixture Total  Carried Summary </t>
  </si>
  <si>
    <t>150 mm Roof slab</t>
  </si>
  <si>
    <t>Cartaway excavated material and spread on site as directed</t>
  </si>
  <si>
    <t xml:space="preserve">Return fill and ram suitable materials </t>
  </si>
  <si>
    <t>Keep al excavation free from water</t>
  </si>
  <si>
    <t>Excavate 800mm deep for solid block foundation by 400mm wide</t>
  </si>
  <si>
    <t>Column Bases and Foundation Columns</t>
  </si>
  <si>
    <t>Excavate for columns bases, 1000 x 1000 x 1200 deep</t>
  </si>
  <si>
    <t>To the column bases, foundation columns and edges of ground slabs 100 - 200mm wide</t>
  </si>
  <si>
    <t xml:space="preserve">BRC Mesh </t>
  </si>
  <si>
    <t>Substructure Walling</t>
  </si>
  <si>
    <t xml:space="preserve">Concrete Ceiling </t>
  </si>
  <si>
    <t>Sub Total Carried to froward to next Page</t>
  </si>
  <si>
    <t xml:space="preserve">Brought Forward from the preious Page </t>
  </si>
  <si>
    <t>Excavate 600mm deep for solid block foundation 800 by 400mm wide</t>
  </si>
  <si>
    <t>4.5.1</t>
  </si>
  <si>
    <t>4.5.2</t>
  </si>
  <si>
    <t>4.5.3</t>
  </si>
  <si>
    <t>4.5.6</t>
  </si>
  <si>
    <t>4.5.5</t>
  </si>
  <si>
    <t>4.1.2</t>
  </si>
  <si>
    <t>4.1.3</t>
  </si>
  <si>
    <t>4.1.4</t>
  </si>
  <si>
    <t>4.1.5</t>
  </si>
  <si>
    <t>4.1.6</t>
  </si>
  <si>
    <t>4.1.7</t>
  </si>
  <si>
    <t>4.1.8</t>
  </si>
  <si>
    <t>4.1.9</t>
  </si>
  <si>
    <t>4.1.10</t>
  </si>
  <si>
    <t>4.1.11</t>
  </si>
  <si>
    <t>4.4.1</t>
  </si>
  <si>
    <t>4.4.2</t>
  </si>
  <si>
    <t>4.4.3</t>
  </si>
  <si>
    <t>4.4.4</t>
  </si>
  <si>
    <t>4.4.6</t>
  </si>
  <si>
    <t>4.4.7</t>
  </si>
  <si>
    <t>4.4.8</t>
  </si>
  <si>
    <t>4.4.9</t>
  </si>
  <si>
    <t>4.4.10</t>
  </si>
  <si>
    <t>4.4.11</t>
  </si>
  <si>
    <t>4.4.12</t>
  </si>
  <si>
    <t>4.4.15</t>
  </si>
  <si>
    <t>4.4.16</t>
  </si>
  <si>
    <t>4.4.17</t>
  </si>
  <si>
    <t>4.7.1</t>
  </si>
  <si>
    <t>4.7.2</t>
  </si>
  <si>
    <t>4.7.3</t>
  </si>
  <si>
    <t>4.7.4</t>
  </si>
  <si>
    <t>4.9.1</t>
  </si>
  <si>
    <t>4.1.12</t>
  </si>
  <si>
    <t>4.1.13</t>
  </si>
  <si>
    <t>4.1.14</t>
  </si>
  <si>
    <t>4.1.15</t>
  </si>
  <si>
    <t>4.1.16</t>
  </si>
  <si>
    <t>4.1.17</t>
  </si>
  <si>
    <t>4.1.18</t>
  </si>
  <si>
    <t>4.1.19</t>
  </si>
  <si>
    <t>4.1.20</t>
  </si>
  <si>
    <t>4.1.21</t>
  </si>
  <si>
    <t>4.1.22</t>
  </si>
  <si>
    <t>4.2.2</t>
  </si>
  <si>
    <t>4.2.3</t>
  </si>
  <si>
    <t>4.2.4</t>
  </si>
  <si>
    <t>4.2.5</t>
  </si>
  <si>
    <t>4.3.1</t>
  </si>
  <si>
    <t>4.3.2</t>
  </si>
  <si>
    <t>4.3.3</t>
  </si>
  <si>
    <t xml:space="preserve">ELEMENT NO. 4 - ROOF </t>
  </si>
  <si>
    <t>4.5.7</t>
  </si>
  <si>
    <t>4.5.8</t>
  </si>
  <si>
    <t>4.5.9</t>
  </si>
  <si>
    <t>4.5.10</t>
  </si>
  <si>
    <t>4.6.1</t>
  </si>
  <si>
    <t>4.7.5</t>
  </si>
  <si>
    <t>4.7.6</t>
  </si>
  <si>
    <t>4.7.7</t>
  </si>
  <si>
    <t>4.8.1</t>
  </si>
  <si>
    <t>4.8.2</t>
  </si>
  <si>
    <t>4.8.3</t>
  </si>
  <si>
    <t>4.8.4</t>
  </si>
  <si>
    <t>6.1.1</t>
  </si>
  <si>
    <t>6.1.2</t>
  </si>
  <si>
    <t>6.1.3</t>
  </si>
  <si>
    <t>6.1.4</t>
  </si>
  <si>
    <t>6.1.5</t>
  </si>
  <si>
    <t>6.1.6</t>
  </si>
  <si>
    <t>6.1.7</t>
  </si>
  <si>
    <t>6.1.8</t>
  </si>
  <si>
    <t>6.1.9</t>
  </si>
  <si>
    <t>6.1.11</t>
  </si>
  <si>
    <t>6.1.12</t>
  </si>
  <si>
    <t>6.1.13</t>
  </si>
  <si>
    <t>6.1.14</t>
  </si>
  <si>
    <t>6.1.15</t>
  </si>
  <si>
    <t>6.1.16</t>
  </si>
  <si>
    <t>6.1.17</t>
  </si>
  <si>
    <t>6.6.1</t>
  </si>
  <si>
    <t>6.3.1</t>
  </si>
  <si>
    <t>6.3.2</t>
  </si>
  <si>
    <t>6.3.3</t>
  </si>
  <si>
    <t>6.3.4</t>
  </si>
  <si>
    <t>6.4.1</t>
  </si>
  <si>
    <t>6.4.2</t>
  </si>
  <si>
    <t>6.4.3</t>
  </si>
  <si>
    <t>6.4.4</t>
  </si>
  <si>
    <t>6.4.5</t>
  </si>
  <si>
    <t>6.4.6</t>
  </si>
  <si>
    <t>6.4.7</t>
  </si>
  <si>
    <t>6.4.8</t>
  </si>
  <si>
    <t>6.4.9</t>
  </si>
  <si>
    <t>6.5.1</t>
  </si>
  <si>
    <t>6.7.1</t>
  </si>
  <si>
    <t>6.7.2</t>
  </si>
  <si>
    <t>6.7.3</t>
  </si>
  <si>
    <t>6.7.4</t>
  </si>
  <si>
    <t>6.7.5</t>
  </si>
  <si>
    <t>6.7.6</t>
  </si>
  <si>
    <t>6.7.8</t>
  </si>
  <si>
    <t>6.8.1</t>
  </si>
  <si>
    <t>6.9.1</t>
  </si>
  <si>
    <t>6.1.10</t>
  </si>
  <si>
    <t>6.4.10</t>
  </si>
  <si>
    <t>6.4.11</t>
  </si>
  <si>
    <t>6.4.12</t>
  </si>
  <si>
    <t>6.4.15</t>
  </si>
  <si>
    <t>6.4.16</t>
  </si>
  <si>
    <t>6.4.17</t>
  </si>
  <si>
    <t>6.4.13</t>
  </si>
  <si>
    <t>6.4.14</t>
  </si>
  <si>
    <t>6.5.2</t>
  </si>
  <si>
    <t>6.5.3</t>
  </si>
  <si>
    <t>6.5.5</t>
  </si>
  <si>
    <t>6.5.6</t>
  </si>
  <si>
    <t>6.5.7</t>
  </si>
  <si>
    <t>6.5.8</t>
  </si>
  <si>
    <t>6.5.9</t>
  </si>
  <si>
    <t>6.1.18</t>
  </si>
  <si>
    <t>6.1.19</t>
  </si>
  <si>
    <t>6.1.20</t>
  </si>
  <si>
    <t>6.1.21</t>
  </si>
  <si>
    <t>3 Room Accommodation 4.2 by 6.5m</t>
  </si>
  <si>
    <t>Excavate 400mm deep for solid block foundation by 400mm wide</t>
  </si>
  <si>
    <r>
      <t>m</t>
    </r>
    <r>
      <rPr>
        <vertAlign val="superscript"/>
        <sz val="11"/>
        <color indexed="8"/>
        <rFont val="Calibri"/>
        <family val="2"/>
        <scheme val="minor"/>
      </rPr>
      <t>3</t>
    </r>
    <r>
      <rPr>
        <sz val="11"/>
        <color theme="1"/>
        <rFont val="Calibri"/>
        <family val="2"/>
        <scheme val="minor"/>
      </rPr>
      <t/>
    </r>
  </si>
  <si>
    <t>To the edges of ground slabs 100 - 200mm wide, ground beam and foundation strip</t>
  </si>
  <si>
    <t xml:space="preserve">10mm bars </t>
  </si>
  <si>
    <t>Ground floor Beams</t>
  </si>
  <si>
    <t>columns</t>
  </si>
  <si>
    <t>16mm ditto</t>
  </si>
  <si>
    <t>Walling bedded and jointed in cement and sand (1:4) mortar, reinforcement with and including 25mm wide x 20 gauge hoop iron at every alternate course as described in:</t>
  </si>
  <si>
    <t>400mmUncoursed rubble stones thick walling externally 3m high</t>
  </si>
  <si>
    <t>400mm wide</t>
  </si>
  <si>
    <t>ELEMENT NO. 4: ROOF</t>
  </si>
  <si>
    <t>100 x 50 mm as truss external members</t>
  </si>
  <si>
    <t>75x50mm internal members</t>
  </si>
  <si>
    <t>Page Total Carried to Summary</t>
  </si>
  <si>
    <t>ELEMENT NO. 5 - DOORS</t>
  </si>
  <si>
    <t>Solid hardwood single leaf panel door 45mm thick overall size 900x2100mm (both faces panelled)</t>
  </si>
  <si>
    <t>Total for Door Carried to Summary</t>
  </si>
  <si>
    <t>ELEMENT NO. 6 - WINDOWS</t>
  </si>
  <si>
    <t>Total For Window carried to Element Summary</t>
  </si>
  <si>
    <t>Concrete or masonry surfaces externally 12mm (minimum) two coat lime plaster as described to</t>
  </si>
  <si>
    <t>ELEMENT NO. 8: ELECTRICAL INSTALLATIONS AND SERVICES</t>
  </si>
  <si>
    <t xml:space="preserve">Electrical Total Carried to Summary </t>
  </si>
  <si>
    <t>ELEMENT NO. 9: FIXTURES - CLOTHES SHELVES CABINETS AND DRAWERS</t>
  </si>
  <si>
    <t xml:space="preserve">TOTAL FOR ACCOMMODATION BLOCK </t>
  </si>
  <si>
    <t>High yield square twisted reinforcement bars to B.S 4461 in strip foundation, foundation beam and foundation columns and bases and roof slab</t>
  </si>
  <si>
    <t>Ceiling Slab finishs</t>
  </si>
  <si>
    <t>Palstered Ceiling</t>
  </si>
  <si>
    <t>17.1.1</t>
  </si>
  <si>
    <t>17.1.2</t>
  </si>
  <si>
    <t>17.1.3</t>
  </si>
  <si>
    <t>17.1.4</t>
  </si>
  <si>
    <t>17.1.5</t>
  </si>
  <si>
    <t>17.1.6</t>
  </si>
  <si>
    <t>17.1.7</t>
  </si>
  <si>
    <t>17.1.8</t>
  </si>
  <si>
    <t>17.1.9</t>
  </si>
  <si>
    <t>17.1.10</t>
  </si>
  <si>
    <t>17.1.11</t>
  </si>
  <si>
    <t>17.1.12</t>
  </si>
  <si>
    <t>17.1.13</t>
  </si>
  <si>
    <t>17.4.1</t>
  </si>
  <si>
    <t>17.4.2</t>
  </si>
  <si>
    <t>17.4.3</t>
  </si>
  <si>
    <t>17.4.4</t>
  </si>
  <si>
    <t>17.4.5</t>
  </si>
  <si>
    <t>17.4.6</t>
  </si>
  <si>
    <t>17.4.7</t>
  </si>
  <si>
    <t>17.4.8</t>
  </si>
  <si>
    <t>17.4.9</t>
  </si>
  <si>
    <t>17.4.10</t>
  </si>
  <si>
    <t>17.4.11</t>
  </si>
  <si>
    <t>17.4.12</t>
  </si>
  <si>
    <t>17.4.13</t>
  </si>
  <si>
    <t>17.4.14</t>
  </si>
  <si>
    <t>17.4.15</t>
  </si>
  <si>
    <t>17.4.16</t>
  </si>
  <si>
    <t>17.4.17</t>
  </si>
  <si>
    <t>17.4.18</t>
  </si>
  <si>
    <t>17.4.19</t>
  </si>
  <si>
    <t>17.5.1</t>
  </si>
  <si>
    <t>17.5.2</t>
  </si>
  <si>
    <t>17.5.3</t>
  </si>
  <si>
    <t>17.5.4</t>
  </si>
  <si>
    <t>17.5.5</t>
  </si>
  <si>
    <t>17.5.6</t>
  </si>
  <si>
    <t>17.5.7</t>
  </si>
  <si>
    <t>17.5.8</t>
  </si>
  <si>
    <t>17.5.9</t>
  </si>
  <si>
    <t>17.5.10</t>
  </si>
  <si>
    <t>17.6.1</t>
  </si>
  <si>
    <t>17.7.1</t>
  </si>
  <si>
    <t>17.7.2</t>
  </si>
  <si>
    <t>17.7.3</t>
  </si>
  <si>
    <t>17.7.4</t>
  </si>
  <si>
    <t>17.7.5</t>
  </si>
  <si>
    <t>17.7.8</t>
  </si>
  <si>
    <t>17.7.9</t>
  </si>
  <si>
    <t>17.7.10</t>
  </si>
  <si>
    <t>17.8.1</t>
  </si>
  <si>
    <t>17.8.2</t>
  </si>
  <si>
    <t>17.8.3</t>
  </si>
  <si>
    <t>17.8.4</t>
  </si>
  <si>
    <t>17.8.5</t>
  </si>
  <si>
    <t>17.9.1</t>
  </si>
  <si>
    <t>17.9.2</t>
  </si>
  <si>
    <t>17.9.3</t>
  </si>
  <si>
    <t>17.9.4</t>
  </si>
  <si>
    <t>17.9.5</t>
  </si>
  <si>
    <t>17.9.6</t>
  </si>
  <si>
    <t>17.9.7</t>
  </si>
  <si>
    <t>17.9.8</t>
  </si>
  <si>
    <t>17.9.9</t>
  </si>
  <si>
    <t>17.9.10</t>
  </si>
  <si>
    <t>17.9.11</t>
  </si>
  <si>
    <t>17.9.12</t>
  </si>
  <si>
    <t>17.9.13</t>
  </si>
  <si>
    <t>17.1.14</t>
  </si>
  <si>
    <t>17.1.15</t>
  </si>
  <si>
    <t>17.1.16</t>
  </si>
  <si>
    <t>17.2.1</t>
  </si>
  <si>
    <t>17.2.2</t>
  </si>
  <si>
    <t>17.2.3</t>
  </si>
  <si>
    <t>17.2.4</t>
  </si>
  <si>
    <t>17.3.5</t>
  </si>
  <si>
    <t>17.2.5</t>
  </si>
  <si>
    <t>17.3.1</t>
  </si>
  <si>
    <t>17.3.2</t>
  </si>
  <si>
    <t>17.3.3</t>
  </si>
  <si>
    <t>17.3.4</t>
  </si>
  <si>
    <t>Section Total Carried Forward</t>
  </si>
  <si>
    <t xml:space="preserve">ELEMENT NO. 8: LIGHTING &amp; POWER FITTINGS </t>
  </si>
  <si>
    <t>6.8.2</t>
  </si>
  <si>
    <t>6.8.3</t>
  </si>
  <si>
    <t>6.8.4</t>
  </si>
  <si>
    <t>6.10.1</t>
  </si>
  <si>
    <t xml:space="preserve"> BILL ELEMENT NO 10: POWER SUPPLY AND CONNECTION </t>
  </si>
  <si>
    <t>ELEMENT NO. 6: WINDOWS</t>
  </si>
  <si>
    <t>ELEMENT NO. 5 : DOORS</t>
  </si>
  <si>
    <t>BILL NO. 6 SUMMARY: MEDICAL EXAM AND PARTNERS</t>
  </si>
  <si>
    <t>BILL 17 SUMMARY - ACCOMMODATION</t>
  </si>
  <si>
    <t>BILL NO. 4: LIBRARY AND LITERACY CENTRE</t>
  </si>
  <si>
    <t xml:space="preserve">BILL NO. 2: VOCATIONAL TRAINING </t>
  </si>
  <si>
    <t>Provide shadenets over the benches for shade</t>
  </si>
  <si>
    <t xml:space="preserve">Privide and install woodend rest  benches,2.5m long each around the compacted ground </t>
  </si>
  <si>
    <t>BILL NO. 1: REST AREA</t>
  </si>
  <si>
    <t>150x150mm 24/28 gauge galvanized mild steel box gutter with galvanized steel brackets at 600mm centers</t>
  </si>
  <si>
    <t>TOTAL FOR  ACCOMMODATION BLOCKS CARRIED TO GRAND SUMMARY</t>
  </si>
  <si>
    <t>Pharmcay and Lab</t>
  </si>
  <si>
    <t>Library Hall</t>
  </si>
  <si>
    <t xml:space="preserve">New Class Rooms </t>
  </si>
  <si>
    <t>2.1.29</t>
  </si>
  <si>
    <t>Supply and fix anodised aluminium windows complete with glazing, and burglar proof, 1.5x 1.2m high</t>
  </si>
  <si>
    <t xml:space="preserve">SECTION 2: EXTENSION OF NEW CLASS ROOMS </t>
  </si>
  <si>
    <t xml:space="preserve">Sub Total ForEXTENSION OF FOUR NEW CLASS ROOMS  </t>
  </si>
  <si>
    <t xml:space="preserve"> GRANT TOTAL FOR EXTENSION OF FOUR NEW CLASS ROOMS  </t>
  </si>
  <si>
    <t>SECTION NO.5</t>
  </si>
  <si>
    <t>Solid hardsteel chinese  panel double door 45mm thick overall size 1.2x2100mm (both faces panelled)</t>
  </si>
  <si>
    <t>Wrought  door frames and finishing EX 50x150mm rebated and chamfered to detail</t>
  </si>
  <si>
    <t>Supply and fix anodised aluminium windows complete with glazing, and burglar proof, 1.5 x 1.2m high</t>
  </si>
  <si>
    <t>40mm finished floor screed steel troweled  finish and 300mmx30mmx300mm floor tiles</t>
  </si>
  <si>
    <t xml:space="preserve">Library HALL </t>
  </si>
  <si>
    <t xml:space="preserve">Demolishing of existing structures and clearing site remaining waste of the building </t>
  </si>
  <si>
    <t>100 mm Ground floor slab</t>
  </si>
  <si>
    <t>120 mm roof slab</t>
  </si>
  <si>
    <t>6.5.0</t>
  </si>
  <si>
    <t>Solid steel  panel door 50mm thick overall size 1000x2100mm (both faces panelled)</t>
  </si>
  <si>
    <t>70 mm Ground floor interlock providing expansion joints every 170m of walkway trowelled to rough finish</t>
  </si>
  <si>
    <t xml:space="preserve">Constructionresting chairs and table made by wood and steel frames instlling on the grond with sun shade roof and laying on the bottom interlock </t>
  </si>
  <si>
    <t xml:space="preserve">roof of gipson Ceiling </t>
  </si>
  <si>
    <t>ELEMENT NO. 2 SUPERSTRUCTURE WALLING</t>
  </si>
  <si>
    <t>BILL NO. 3: ROOF</t>
  </si>
  <si>
    <t>BILL NO. 4 : DOORS</t>
  </si>
  <si>
    <t>BILL NO. 5 : WINDOWS</t>
  </si>
  <si>
    <t>ELEMENT NO 6: FINISHES</t>
  </si>
  <si>
    <t xml:space="preserve">BILL NO. 7 : LIGHTING &amp; POWER FITTINGS </t>
  </si>
  <si>
    <t>ELEMENT NO. 8 FANS</t>
  </si>
  <si>
    <t>6.7.9</t>
  </si>
  <si>
    <t xml:space="preserve">Construction of pharmacy lobby 2500mm lengh,1200mm heigh and 200mm thick masonry wall cover white tiles </t>
  </si>
  <si>
    <t xml:space="preserve">demonlishing partition wall and removal old doors and windows </t>
  </si>
  <si>
    <t>6.1.0</t>
  </si>
  <si>
    <t xml:space="preserve">rehabliation and fixing of drainage sewage pipe for the main building </t>
  </si>
  <si>
    <t>Lm</t>
  </si>
  <si>
    <t>15.1.1</t>
  </si>
  <si>
    <t>15.2.1</t>
  </si>
  <si>
    <t>15.3.1</t>
  </si>
  <si>
    <t>15.3.2</t>
  </si>
  <si>
    <t>15.3.3</t>
  </si>
  <si>
    <t>Construction of plate form for the water tank and soak pit way</t>
  </si>
  <si>
    <t>SECTION NO. 7</t>
  </si>
  <si>
    <t xml:space="preserve">Generator Shed Room </t>
  </si>
  <si>
    <t xml:space="preserve">UNIT </t>
  </si>
  <si>
    <t>SECTION 7: GENERATOR SHED</t>
  </si>
  <si>
    <t>ELEMENT NO. 1</t>
  </si>
  <si>
    <t>SITE PREPARATION</t>
  </si>
  <si>
    <t xml:space="preserve">Clear site of all trees, bushes and shrubs, grab up roots and </t>
  </si>
  <si>
    <t>burn the arisings.</t>
  </si>
  <si>
    <t>Carried to Collection</t>
  </si>
  <si>
    <t>ELEMENT NO. 2</t>
  </si>
  <si>
    <t>SUBSTRUCTURES (PROVISIONAL)</t>
  </si>
  <si>
    <t xml:space="preserve">Excavate trench for foundation not exceeding 1.50 meters </t>
  </si>
  <si>
    <t>deep, starting from stripped levels</t>
  </si>
  <si>
    <t>foundations</t>
  </si>
  <si>
    <t>under a ten-year guarantee, to surfaces of hard-core</t>
  </si>
  <si>
    <t>50mm blinding under strip footing</t>
  </si>
  <si>
    <t>Reinforced concrete class (20) as described, in:-</t>
  </si>
  <si>
    <t>Strip footing</t>
  </si>
  <si>
    <t>Litols</t>
  </si>
  <si>
    <t xml:space="preserve">125mm thick surface bed laid in bays including all </t>
  </si>
  <si>
    <t>Ditto for generator plinths</t>
  </si>
  <si>
    <t>FOOTING</t>
  </si>
  <si>
    <t>8mm bars</t>
  </si>
  <si>
    <t>10mm bars</t>
  </si>
  <si>
    <t>LINTOLS</t>
  </si>
  <si>
    <t xml:space="preserve">Mesh fabric reinforcement to B.S 4483 and setting in </t>
  </si>
  <si>
    <t xml:space="preserve">concrete with 300mm side and end laps </t>
  </si>
  <si>
    <t>(measured nett-allow for laps).</t>
  </si>
  <si>
    <t>Ditto for ramp</t>
  </si>
  <si>
    <t>To edge of steps and slabs over 75mm but not exceeding</t>
  </si>
  <si>
    <t>150mm high</t>
  </si>
  <si>
    <t>Sides and soffits of lintols</t>
  </si>
  <si>
    <t>US$</t>
  </si>
  <si>
    <t>ELEMENT NO. 3</t>
  </si>
  <si>
    <t>WALLING</t>
  </si>
  <si>
    <t>200mm thick walling Sub-structure walling</t>
  </si>
  <si>
    <t>200mm thick walling Super-structure walling</t>
  </si>
  <si>
    <t>100mm dia. Galvanized Circular Hollow Section (CHS)poles</t>
  </si>
  <si>
    <t>Heavy duty fabric mesh</t>
  </si>
  <si>
    <t xml:space="preserve">150x50mm timber framework </t>
  </si>
  <si>
    <t>CARRIED TO COLLECTION AT END OF ELEMENT 1</t>
  </si>
  <si>
    <t>ELEMENT NO. 4</t>
  </si>
  <si>
    <t>ROOF CONSTRUCTION AND FINISHES</t>
  </si>
  <si>
    <t xml:space="preserve">The following in  sawn cellcured timber roof trusses with nailed </t>
  </si>
  <si>
    <t xml:space="preserve">connections including hoisting and fixing in position </t>
  </si>
  <si>
    <t>not exceeding 5.0 meters above ground floor level</t>
  </si>
  <si>
    <t>100x50mm rafters</t>
  </si>
  <si>
    <t>100x50mm strut or tie</t>
  </si>
  <si>
    <t>100x50mm tie beam</t>
  </si>
  <si>
    <t xml:space="preserve">100x50mm wall plate fixed with and including 200mm </t>
  </si>
  <si>
    <t xml:space="preserve">long 12mm diameter rag bolts cast into beam at 1500mm </t>
  </si>
  <si>
    <t>centres</t>
  </si>
  <si>
    <t xml:space="preserve">Roof sheets as  IT4 profile gauge 28 pre-painted galvanised </t>
  </si>
  <si>
    <t>roofing sheets laid with 95 mm side and 200 mm  end laps</t>
  </si>
  <si>
    <t>hook bolts, PVC washer and tropicalized slip cup</t>
  </si>
  <si>
    <t>ELEMENT NO. 5</t>
  </si>
  <si>
    <t>FINISHES</t>
  </si>
  <si>
    <t>40mm bed finished floor screed</t>
  </si>
  <si>
    <t>ELEMENT NO. 6</t>
  </si>
  <si>
    <t xml:space="preserve">Purpose built steel door complete with heavy gauge </t>
  </si>
  <si>
    <t>mesh on 2" diameter galvanized iron framework.</t>
  </si>
  <si>
    <t xml:space="preserve">framework including cutting handling, hoisting fixing in position </t>
  </si>
  <si>
    <t xml:space="preserve">at all heights with all necessary ironmongery and </t>
  </si>
  <si>
    <t>applying a priming coat of approved steel primer.</t>
  </si>
  <si>
    <t>Double door overall size 2800x2700mm high</t>
  </si>
  <si>
    <t>double leaf</t>
  </si>
  <si>
    <t>Single door overall size 900x2100mm high</t>
  </si>
  <si>
    <t>single leaf</t>
  </si>
  <si>
    <t>Allow for PCC vents</t>
  </si>
  <si>
    <t>2000X1000mm high</t>
  </si>
  <si>
    <t>ELECTRICAL INSTALLATION AND SERVICES</t>
  </si>
  <si>
    <t>Provide a Provisional Sum of US$. Two Hundred</t>
  </si>
  <si>
    <t xml:space="preserve">to be expended as directed by the Architect and measured </t>
  </si>
  <si>
    <t>and valued on completion</t>
  </si>
  <si>
    <t xml:space="preserve">Item </t>
  </si>
  <si>
    <t>ELEMENT</t>
  </si>
  <si>
    <t>TITLE</t>
  </si>
  <si>
    <t>2/1</t>
  </si>
  <si>
    <t>2/2</t>
  </si>
  <si>
    <t>2/3</t>
  </si>
  <si>
    <t>2/4</t>
  </si>
  <si>
    <t>2/5</t>
  </si>
  <si>
    <t>2/6</t>
  </si>
  <si>
    <t>2/7</t>
  </si>
  <si>
    <t>TOTAL  CARRIED TO GRAND SUMMARY</t>
  </si>
  <si>
    <t>6.7.10</t>
  </si>
  <si>
    <t xml:space="preserve">medicene box  shelves made by white wood 300mmx200mm nailed with 1inch nailes and painted white oil paint </t>
  </si>
  <si>
    <t xml:space="preserve"> (US$ 250.00) only for Electrical Installations </t>
  </si>
  <si>
    <t xml:space="preserve">RATE </t>
  </si>
  <si>
    <t xml:space="preserve">ITEM </t>
  </si>
  <si>
    <t>SECTION 6: ACCOMMODATION</t>
  </si>
  <si>
    <t>SECTION 5 : EXTERNAL WORKS</t>
  </si>
  <si>
    <t xml:space="preserve">40mm finished floor screed steel troweled  finish with 300mmx300mm floor tiles </t>
  </si>
  <si>
    <t xml:space="preserve">40mm finished floor screed steel troweled  finish with 30mmx300mm  floor tiles </t>
  </si>
  <si>
    <t>40mm finished floor screed steel troweled  finish with 300mx300mm floor tiles</t>
  </si>
  <si>
    <t>PROPOSED NEW EXTENSION OF MALE TRANSITION CENTER IN KISMAYO</t>
  </si>
  <si>
    <t>GRAND SUMMARY NEW EXENSION WORKS IN KISMAYO MALE TRANSITION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</si>
</sst>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00_-;\-* #,##0.00_-;_-* &quot;-&quot;??_-;_-@_-"/>
    <numFmt numFmtId="165" formatCode="#,##0.0"/>
    <numFmt numFmtId="166" formatCode="0.0"/>
    <numFmt numFmtId="167" formatCode="0.00.00\]"/>
    <numFmt numFmtId="168" formatCode="0.00.00.00\]"/>
    <numFmt numFmtId="169" formatCode="0.0000"/>
    <numFmt numFmtId="170" formatCode="dd\-mm\-yy"/>
    <numFmt numFmtId="171" formatCode="0.000_)"/>
    <numFmt numFmtId="172" formatCode="_-&quot;$&quot;* #,##0_-;\-&quot;$&quot;* #,##0_-;_-&quot;$&quot;* &quot;-&quot;_-;_-@_-"/>
    <numFmt numFmtId="173" formatCode="\5\ \-\ \6"/>
    <numFmt numFmtId="174" formatCode="[$€]#,##0.00_);[Red]\([$€]#,##0.00\)"/>
    <numFmt numFmtId="175" formatCode="0.00_)"/>
    <numFmt numFmtId="176" formatCode="0_)"/>
    <numFmt numFmtId="177" formatCode="_(* #,##0.0_);_(* \(#,##0.0\);_(* &quot;-&quot;??_);_(@_)"/>
    <numFmt numFmtId="178" formatCode="_(* #,##0_);_(* \(#,##0\);_(* &quot;-&quot;??_);_(@_)"/>
  </numFmts>
  <fonts count="64">
    <font>
      <sz val="11"/>
      <color theme="1"/>
      <name val="Calibri"/>
      <family val="2"/>
      <scheme val="minor"/>
    </font>
    <font>
      <sz val="10"/>
      <name val="Arial"/>
      <family val="2"/>
    </font>
    <font>
      <sz val="11"/>
      <color theme="1"/>
      <name val="Calibri"/>
      <family val="2"/>
      <scheme val="minor"/>
    </font>
    <font>
      <sz val="10"/>
      <name val="Geneva"/>
    </font>
    <font>
      <b/>
      <sz val="11"/>
      <name val="Tahoma"/>
      <family val="2"/>
    </font>
    <font>
      <sz val="11"/>
      <name val="Tahoma"/>
      <family val="2"/>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vertAlign val="superscript"/>
      <sz val="11"/>
      <color indexed="8"/>
      <name val="Calibri"/>
      <family val="2"/>
    </font>
    <font>
      <u/>
      <sz val="11"/>
      <name val="Calibri"/>
      <family val="2"/>
    </font>
    <font>
      <i/>
      <u/>
      <sz val="11"/>
      <name val="Calibri"/>
      <family val="2"/>
    </font>
    <font>
      <vertAlign val="superscript"/>
      <sz val="11"/>
      <name val="Calibri"/>
      <family val="2"/>
    </font>
    <font>
      <sz val="11"/>
      <color rgb="FFFF0000"/>
      <name val="Calibri"/>
      <family val="2"/>
    </font>
    <font>
      <i/>
      <sz val="11"/>
      <name val="Calibri"/>
      <family val="2"/>
    </font>
    <font>
      <sz val="12"/>
      <color theme="1"/>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
      <b/>
      <sz val="11"/>
      <color theme="1"/>
      <name val="Calibri"/>
      <family val="2"/>
      <scheme val="minor"/>
    </font>
    <font>
      <b/>
      <u/>
      <sz val="11"/>
      <name val="Calibri"/>
      <family val="2"/>
      <scheme val="minor"/>
    </font>
    <font>
      <u/>
      <sz val="11"/>
      <name val="Calibri"/>
      <family val="2"/>
      <scheme val="minor"/>
    </font>
    <font>
      <sz val="12"/>
      <name val="Calibri"/>
      <family val="2"/>
    </font>
    <font>
      <sz val="12"/>
      <color theme="1"/>
      <name val="Calibri"/>
      <family val="2"/>
    </font>
    <font>
      <sz val="11"/>
      <color rgb="FF000000"/>
      <name val="Calibri"/>
      <family val="2"/>
      <scheme val="minor"/>
    </font>
    <font>
      <b/>
      <sz val="11"/>
      <color rgb="FF000000"/>
      <name val="Calibri"/>
      <family val="2"/>
      <scheme val="minor"/>
    </font>
    <font>
      <b/>
      <sz val="12"/>
      <color indexed="8"/>
      <name val="Calibri"/>
      <family val="2"/>
    </font>
    <font>
      <sz val="12"/>
      <color indexed="8"/>
      <name val="Calibri"/>
      <family val="2"/>
    </font>
    <font>
      <b/>
      <sz val="12"/>
      <color theme="1"/>
      <name val="Calibri"/>
      <family val="2"/>
    </font>
    <font>
      <b/>
      <sz val="12"/>
      <name val="Calibri"/>
      <family val="2"/>
    </font>
    <font>
      <b/>
      <u/>
      <sz val="12"/>
      <name val="Calibri"/>
      <family val="2"/>
    </font>
    <font>
      <sz val="11"/>
      <color rgb="FF9C0006"/>
      <name val="Calibri"/>
      <family val="2"/>
      <scheme val="minor"/>
    </font>
    <font>
      <sz val="11"/>
      <color rgb="FF9C6500"/>
      <name val="Calibri"/>
      <family val="2"/>
      <scheme val="minor"/>
    </font>
    <font>
      <sz val="11"/>
      <color theme="0"/>
      <name val="Calibri"/>
      <family val="2"/>
      <scheme val="minor"/>
    </font>
    <font>
      <sz val="11"/>
      <name val="Tms Rmn"/>
    </font>
    <font>
      <b/>
      <sz val="10"/>
      <name val="Times New Roman"/>
      <family val="1"/>
    </font>
    <font>
      <b/>
      <i/>
      <sz val="16"/>
      <name val="Helv"/>
    </font>
    <font>
      <sz val="12"/>
      <name val="Arial MT"/>
    </font>
    <font>
      <sz val="10"/>
      <color theme="1"/>
      <name val="Arial Unicode MS"/>
      <family val="2"/>
    </font>
    <font>
      <b/>
      <sz val="12"/>
      <color theme="1"/>
      <name val="Tahoma"/>
      <family val="2"/>
    </font>
    <font>
      <b/>
      <sz val="11"/>
      <color theme="1"/>
      <name val="Tahoma"/>
      <family val="2"/>
    </font>
    <font>
      <sz val="11"/>
      <color theme="1"/>
      <name val="Tahoma"/>
      <family val="2"/>
    </font>
    <font>
      <vertAlign val="superscript"/>
      <sz val="11"/>
      <color indexed="8"/>
      <name val="Calibri"/>
      <family val="2"/>
      <scheme val="minor"/>
    </font>
    <font>
      <b/>
      <u/>
      <sz val="12"/>
      <name val="Calibri"/>
      <family val="2"/>
      <scheme val="minor"/>
    </font>
    <font>
      <sz val="12"/>
      <name val="Calibri"/>
      <family val="2"/>
      <scheme val="minor"/>
    </font>
    <font>
      <b/>
      <u val="singleAccounting"/>
      <sz val="12"/>
      <name val="Calibri"/>
      <family val="2"/>
      <scheme val="minor"/>
    </font>
    <font>
      <b/>
      <u/>
      <sz val="12"/>
      <color indexed="8"/>
      <name val="Calibri"/>
      <family val="2"/>
    </font>
    <font>
      <u/>
      <sz val="12"/>
      <name val="Calibri"/>
      <family val="2"/>
    </font>
    <font>
      <vertAlign val="superscript"/>
      <sz val="11"/>
      <color theme="1"/>
      <name val="Calibri"/>
      <family val="2"/>
      <scheme val="minor"/>
    </font>
    <font>
      <sz val="10"/>
      <color theme="1"/>
      <name val="Arial"/>
      <family val="2"/>
    </font>
    <font>
      <b/>
      <u/>
      <sz val="12"/>
      <name val="Tahoma"/>
      <family val="2"/>
    </font>
    <font>
      <b/>
      <sz val="11"/>
      <color rgb="FFFF0000"/>
      <name val="Calibri"/>
      <family val="2"/>
      <scheme val="minor"/>
    </font>
    <font>
      <b/>
      <sz val="12"/>
      <name val="Calibri"/>
      <family val="2"/>
      <scheme val="minor"/>
    </font>
    <font>
      <sz val="8"/>
      <name val="Calibri"/>
      <family val="2"/>
      <scheme val="minor"/>
    </font>
    <font>
      <b/>
      <sz val="12"/>
      <name val="Tahoma"/>
      <family val="2"/>
    </font>
    <font>
      <sz val="12"/>
      <name val="Tahoma"/>
      <family val="2"/>
    </font>
    <font>
      <i/>
      <u/>
      <sz val="12"/>
      <name val="Tahoma"/>
      <family val="2"/>
    </font>
    <font>
      <i/>
      <sz val="12"/>
      <name val="Calibri"/>
      <family val="2"/>
      <scheme val="minor"/>
    </font>
    <font>
      <u/>
      <sz val="12"/>
      <name val="Calibri"/>
      <family val="2"/>
      <scheme val="minor"/>
    </font>
    <font>
      <i/>
      <u/>
      <sz val="12"/>
      <name val="Calibri"/>
      <family val="2"/>
      <scheme val="minor"/>
    </font>
    <font>
      <b/>
      <i/>
      <u/>
      <sz val="12"/>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9" tint="0.599963377788628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double">
        <color indexed="64"/>
      </left>
      <right style="thin">
        <color indexed="64"/>
      </right>
      <top/>
      <bottom/>
      <diagonal/>
    </border>
    <border>
      <left/>
      <right/>
      <top/>
      <bottom style="double">
        <color indexed="8"/>
      </bottom>
      <diagonal/>
    </border>
    <border>
      <left/>
      <right style="hair">
        <color auto="1"/>
      </right>
      <top style="hair">
        <color auto="1"/>
      </top>
      <bottom style="hair">
        <color auto="1"/>
      </bottom>
      <diagonal/>
    </border>
    <border>
      <left style="medium">
        <color indexed="64"/>
      </left>
      <right/>
      <top/>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right style="thin">
        <color auto="1"/>
      </right>
      <top style="hair">
        <color auto="1"/>
      </top>
      <bottom style="hair">
        <color auto="1"/>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top style="medium">
        <color auto="1"/>
      </top>
      <bottom style="medium">
        <color auto="1"/>
      </bottom>
      <diagonal/>
    </border>
    <border>
      <left style="medium">
        <color auto="1"/>
      </left>
      <right style="medium">
        <color auto="1"/>
      </right>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right/>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top style="dotted">
        <color auto="1"/>
      </top>
      <bottom style="dotted">
        <color auto="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right/>
      <top style="dotted">
        <color auto="1"/>
      </top>
      <bottom/>
      <diagonal/>
    </border>
    <border>
      <left style="medium">
        <color auto="1"/>
      </left>
      <right style="medium">
        <color auto="1"/>
      </right>
      <top style="dotted">
        <color auto="1"/>
      </top>
      <bottom/>
      <diagonal/>
    </border>
    <border>
      <left style="medium">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medium">
        <color auto="1"/>
      </right>
      <top style="thin">
        <color auto="1"/>
      </top>
      <bottom style="double">
        <color auto="1"/>
      </bottom>
      <diagonal/>
    </border>
    <border>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dotted">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dotted">
        <color auto="1"/>
      </bottom>
      <diagonal/>
    </border>
    <border>
      <left style="medium">
        <color auto="1"/>
      </left>
      <right/>
      <top style="dotted">
        <color auto="1"/>
      </top>
      <bottom style="dotted">
        <color auto="1"/>
      </bottom>
      <diagonal/>
    </border>
  </borders>
  <cellStyleXfs count="92">
    <xf numFmtId="0" fontId="0" fillId="0" borderId="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applyBorder="0"/>
    <xf numFmtId="0" fontId="3"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5" applyNumberFormat="0" applyFont="0" applyBorder="0" applyAlignment="0">
      <alignment horizontal="center" vertical="top"/>
    </xf>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20" fillId="0" borderId="0"/>
    <xf numFmtId="0" fontId="1" fillId="0" borderId="5" applyNumberFormat="0" applyFont="0" applyBorder="0" applyAlignment="0">
      <alignment horizontal="center" vertical="top"/>
    </xf>
    <xf numFmtId="0" fontId="1" fillId="0" borderId="5" applyNumberFormat="0" applyFont="0" applyBorder="0" applyAlignment="0">
      <alignment horizontal="center" vertical="top"/>
    </xf>
    <xf numFmtId="0" fontId="17" fillId="0" borderId="0"/>
    <xf numFmtId="44" fontId="2" fillId="0" borderId="0" applyFont="0" applyFill="0" applyBorder="0" applyAlignment="0" applyProtection="0"/>
    <xf numFmtId="43" fontId="17" fillId="0" borderId="0" applyFont="0" applyFill="0" applyBorder="0" applyAlignment="0" applyProtection="0"/>
    <xf numFmtId="0" fontId="2" fillId="0" borderId="0"/>
    <xf numFmtId="170" fontId="1" fillId="0" borderId="0" applyProtection="0">
      <protection locked="0"/>
    </xf>
    <xf numFmtId="0" fontId="36" fillId="11" borderId="0" applyNumberFormat="0" applyFont="0" applyBorder="0" applyAlignment="0" applyProtection="0"/>
    <xf numFmtId="0" fontId="34" fillId="9" borderId="0" applyNumberFormat="0" applyFont="0" applyBorder="0" applyAlignment="0" applyProtection="0"/>
    <xf numFmtId="171" fontId="37" fillId="0" borderId="0"/>
    <xf numFmtId="171" fontId="37" fillId="0" borderId="0"/>
    <xf numFmtId="171" fontId="37" fillId="0" borderId="0"/>
    <xf numFmtId="171" fontId="37" fillId="0" borderId="0"/>
    <xf numFmtId="171" fontId="37" fillId="0" borderId="0"/>
    <xf numFmtId="171" fontId="37" fillId="0" borderId="0"/>
    <xf numFmtId="171" fontId="37" fillId="0" borderId="0"/>
    <xf numFmtId="171" fontId="37" fillId="0"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172" fontId="38" fillId="0" borderId="11" applyBorder="0"/>
    <xf numFmtId="44" fontId="2" fillId="0" borderId="0" applyFont="0" applyFill="0" applyBorder="0" applyAlignment="0" applyProtection="0"/>
    <xf numFmtId="173" fontId="1" fillId="0" borderId="0">
      <protection locked="0"/>
    </xf>
    <xf numFmtId="174" fontId="1" fillId="0" borderId="0" applyFont="0" applyFill="0" applyBorder="0" applyAlignment="0" applyProtection="0"/>
    <xf numFmtId="0" fontId="35" fillId="10" borderId="0" applyNumberFormat="0" applyFont="0" applyBorder="0" applyAlignment="0" applyProtection="0"/>
    <xf numFmtId="175" fontId="39" fillId="0" borderId="0"/>
    <xf numFmtId="0" fontId="1" fillId="0" borderId="0"/>
    <xf numFmtId="0" fontId="1" fillId="0" borderId="0"/>
    <xf numFmtId="0" fontId="40" fillId="0" borderId="0">
      <alignment wrapText="1"/>
    </xf>
    <xf numFmtId="0" fontId="1" fillId="0" borderId="0"/>
    <xf numFmtId="176" fontId="40" fillId="0" borderId="0">
      <alignment wrapText="1"/>
    </xf>
    <xf numFmtId="176" fontId="40" fillId="0" borderId="0">
      <alignment wrapText="1"/>
    </xf>
    <xf numFmtId="176" fontId="40" fillId="0" borderId="0">
      <alignment wrapText="1"/>
    </xf>
    <xf numFmtId="0" fontId="2" fillId="0" borderId="0"/>
    <xf numFmtId="0" fontId="40" fillId="0" borderId="0"/>
    <xf numFmtId="49" fontId="1" fillId="0" borderId="0"/>
    <xf numFmtId="0" fontId="41" fillId="0" borderId="0"/>
    <xf numFmtId="0" fontId="41" fillId="0" borderId="0"/>
    <xf numFmtId="0" fontId="41" fillId="0" borderId="0"/>
    <xf numFmtId="0" fontId="41" fillId="0" borderId="0"/>
    <xf numFmtId="9" fontId="1"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2"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cellStyleXfs>
  <cellXfs count="835">
    <xf numFmtId="0" fontId="0" fillId="0" borderId="0" xfId="0"/>
    <xf numFmtId="0" fontId="4" fillId="0" borderId="7" xfId="9" applyFont="1" applyBorder="1" applyAlignment="1">
      <alignment horizontal="center"/>
    </xf>
    <xf numFmtId="0" fontId="5" fillId="0" borderId="0" xfId="9" applyFont="1"/>
    <xf numFmtId="0" fontId="4" fillId="0" borderId="3" xfId="9" applyFont="1" applyBorder="1" applyAlignment="1">
      <alignment horizontal="center"/>
    </xf>
    <xf numFmtId="0" fontId="5" fillId="0" borderId="0" xfId="9" applyFont="1" applyAlignment="1">
      <alignment horizontal="left" indent="1"/>
    </xf>
    <xf numFmtId="0" fontId="4" fillId="0" borderId="2" xfId="9" applyFont="1" applyBorder="1" applyAlignment="1">
      <alignment horizontal="center"/>
    </xf>
    <xf numFmtId="0" fontId="4" fillId="0" borderId="0" xfId="9" applyFont="1"/>
    <xf numFmtId="0" fontId="4" fillId="0" borderId="0" xfId="9" applyFont="1" applyAlignment="1">
      <alignment horizontal="center"/>
    </xf>
    <xf numFmtId="0" fontId="6" fillId="2" borderId="1" xfId="0" applyFont="1" applyFill="1" applyBorder="1" applyAlignment="1">
      <alignment horizontal="center" vertical="center"/>
    </xf>
    <xf numFmtId="3" fontId="7" fillId="2" borderId="1" xfId="12" applyNumberFormat="1" applyFont="1" applyFill="1" applyBorder="1" applyAlignment="1">
      <alignment horizontal="center" vertical="center" wrapText="1"/>
    </xf>
    <xf numFmtId="43" fontId="7" fillId="2" borderId="1" xfId="22" applyFont="1" applyFill="1" applyBorder="1" applyAlignment="1">
      <alignment horizontal="center" vertical="center" wrapText="1"/>
    </xf>
    <xf numFmtId="0" fontId="8" fillId="0" borderId="0" xfId="0" applyFont="1" applyFill="1" applyBorder="1" applyAlignment="1"/>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xf numFmtId="3" fontId="9" fillId="0" borderId="1" xfId="12" applyNumberFormat="1" applyFont="1" applyFill="1" applyBorder="1" applyAlignment="1">
      <alignment horizontal="center" vertical="center"/>
    </xf>
    <xf numFmtId="43" fontId="8" fillId="0" borderId="1" xfId="22" applyFont="1" applyFill="1" applyBorder="1" applyAlignment="1"/>
    <xf numFmtId="0" fontId="10" fillId="0" borderId="1" xfId="0" applyFont="1" applyFill="1" applyBorder="1" applyAlignment="1">
      <alignment horizontal="center" vertical="center"/>
    </xf>
    <xf numFmtId="0" fontId="9" fillId="0" borderId="1" xfId="0" applyFont="1" applyFill="1" applyBorder="1" applyAlignment="1"/>
    <xf numFmtId="0" fontId="9" fillId="0" borderId="3" xfId="0" applyFont="1" applyFill="1" applyBorder="1" applyAlignment="1">
      <alignment horizontal="center"/>
    </xf>
    <xf numFmtId="4" fontId="9" fillId="0" borderId="1" xfId="0" applyNumberFormat="1" applyFont="1" applyFill="1" applyBorder="1" applyAlignment="1">
      <alignment horizontal="center"/>
    </xf>
    <xf numFmtId="0" fontId="9" fillId="0" borderId="2" xfId="0" applyFont="1" applyFill="1" applyBorder="1" applyAlignment="1">
      <alignment horizontal="center"/>
    </xf>
    <xf numFmtId="3" fontId="9" fillId="0" borderId="1" xfId="0" applyNumberFormat="1" applyFont="1" applyFill="1" applyBorder="1" applyAlignment="1">
      <alignment horizontal="center"/>
    </xf>
    <xf numFmtId="4" fontId="8" fillId="0" borderId="1" xfId="0" applyNumberFormat="1" applyFont="1" applyFill="1" applyBorder="1" applyAlignment="1"/>
    <xf numFmtId="4" fontId="7" fillId="0" borderId="1" xfId="0" applyNumberFormat="1" applyFont="1" applyFill="1" applyBorder="1" applyAlignment="1">
      <alignment horizontal="center"/>
    </xf>
    <xf numFmtId="43" fontId="7" fillId="0" borderId="1" xfId="4" applyNumberFormat="1" applyFont="1" applyFill="1" applyBorder="1" applyAlignment="1"/>
    <xf numFmtId="0" fontId="8" fillId="4" borderId="1" xfId="0" applyFont="1" applyFill="1" applyBorder="1" applyAlignment="1"/>
    <xf numFmtId="0" fontId="9" fillId="0" borderId="0" xfId="0" applyFont="1" applyFill="1" applyBorder="1" applyAlignment="1"/>
    <xf numFmtId="43" fontId="8" fillId="0" borderId="0" xfId="22" applyFont="1" applyFill="1" applyBorder="1" applyAlignment="1"/>
    <xf numFmtId="4" fontId="9" fillId="4" borderId="1" xfId="0" applyNumberFormat="1" applyFont="1" applyFill="1" applyBorder="1" applyAlignment="1">
      <alignment horizontal="center"/>
    </xf>
    <xf numFmtId="0" fontId="9" fillId="0" borderId="4" xfId="0" applyFont="1" applyFill="1" applyBorder="1" applyAlignment="1">
      <alignment horizontal="center"/>
    </xf>
    <xf numFmtId="4" fontId="8" fillId="4" borderId="1" xfId="0" applyNumberFormat="1" applyFont="1" applyFill="1" applyBorder="1" applyAlignment="1"/>
    <xf numFmtId="43" fontId="8" fillId="4" borderId="1" xfId="22" applyFont="1" applyFill="1" applyBorder="1" applyAlignment="1"/>
    <xf numFmtId="4" fontId="9" fillId="5" borderId="1" xfId="0" applyNumberFormat="1" applyFont="1" applyFill="1" applyBorder="1" applyAlignment="1">
      <alignment horizontal="center"/>
    </xf>
    <xf numFmtId="0" fontId="9" fillId="0" borderId="1" xfId="0" applyFont="1" applyFill="1" applyBorder="1" applyAlignment="1">
      <alignment horizontal="center"/>
    </xf>
    <xf numFmtId="4" fontId="10" fillId="0" borderId="1" xfId="0" applyNumberFormat="1" applyFont="1" applyFill="1" applyBorder="1" applyAlignment="1">
      <alignment horizontal="center"/>
    </xf>
    <xf numFmtId="0" fontId="8" fillId="0" borderId="8" xfId="0" applyFont="1" applyBorder="1" applyAlignment="1">
      <alignment wrapText="1"/>
    </xf>
    <xf numFmtId="0" fontId="6" fillId="0" borderId="8" xfId="0" applyFont="1" applyBorder="1" applyAlignment="1">
      <alignment wrapText="1"/>
    </xf>
    <xf numFmtId="9" fontId="8" fillId="0" borderId="0" xfId="3" applyFont="1"/>
    <xf numFmtId="0" fontId="8" fillId="0" borderId="0" xfId="0" applyFont="1"/>
    <xf numFmtId="0" fontId="8" fillId="7" borderId="8" xfId="0" applyFont="1" applyFill="1" applyBorder="1" applyAlignment="1">
      <alignment wrapText="1"/>
    </xf>
    <xf numFmtId="4" fontId="12" fillId="0" borderId="1" xfId="0" applyNumberFormat="1" applyFont="1" applyFill="1" applyBorder="1" applyAlignment="1">
      <alignment horizontal="center"/>
    </xf>
    <xf numFmtId="0" fontId="15" fillId="0" borderId="2" xfId="0" applyFont="1" applyFill="1" applyBorder="1" applyAlignment="1">
      <alignment horizontal="center"/>
    </xf>
    <xf numFmtId="165" fontId="9" fillId="0" borderId="1" xfId="0" applyNumberFormat="1" applyFont="1" applyFill="1" applyBorder="1" applyAlignment="1">
      <alignment horizontal="center"/>
    </xf>
    <xf numFmtId="0" fontId="15" fillId="0" borderId="0" xfId="0" applyFont="1" applyFill="1" applyBorder="1" applyAlignment="1"/>
    <xf numFmtId="0" fontId="15" fillId="0" borderId="1" xfId="0" applyFont="1" applyFill="1" applyBorder="1" applyAlignment="1"/>
    <xf numFmtId="0" fontId="8" fillId="7" borderId="0" xfId="0" applyFont="1" applyFill="1" applyBorder="1" applyAlignment="1">
      <alignment wrapText="1"/>
    </xf>
    <xf numFmtId="0" fontId="6" fillId="7" borderId="0" xfId="0" applyFont="1" applyFill="1" applyBorder="1" applyAlignment="1">
      <alignment wrapText="1"/>
    </xf>
    <xf numFmtId="43" fontId="6" fillId="7" borderId="0" xfId="0" applyNumberFormat="1" applyFont="1" applyFill="1" applyBorder="1" applyAlignment="1">
      <alignment wrapText="1"/>
    </xf>
    <xf numFmtId="0" fontId="6" fillId="0" borderId="0" xfId="0" applyFont="1"/>
    <xf numFmtId="0" fontId="9" fillId="0" borderId="6" xfId="0" applyFont="1" applyFill="1" applyBorder="1" applyAlignment="1">
      <alignment horizontal="center"/>
    </xf>
    <xf numFmtId="3" fontId="10" fillId="0" borderId="1" xfId="0" applyNumberFormat="1" applyFont="1" applyFill="1" applyBorder="1" applyAlignment="1">
      <alignment horizontal="center"/>
    </xf>
    <xf numFmtId="43" fontId="9" fillId="0" borderId="1" xfId="0" applyNumberFormat="1" applyFont="1" applyFill="1" applyBorder="1" applyAlignment="1"/>
    <xf numFmtId="43" fontId="9" fillId="0" borderId="1" xfId="4" applyNumberFormat="1" applyFont="1" applyFill="1" applyBorder="1" applyAlignment="1"/>
    <xf numFmtId="43" fontId="8" fillId="0" borderId="1" xfId="0" applyNumberFormat="1" applyFont="1" applyFill="1" applyBorder="1" applyAlignment="1"/>
    <xf numFmtId="0" fontId="7" fillId="0" borderId="2" xfId="0" applyFont="1" applyFill="1" applyBorder="1" applyAlignment="1">
      <alignment horizontal="center"/>
    </xf>
    <xf numFmtId="0" fontId="6" fillId="0" borderId="1" xfId="0" applyFont="1" applyFill="1" applyBorder="1" applyAlignment="1"/>
    <xf numFmtId="43" fontId="6" fillId="0" borderId="1" xfId="22" applyFont="1" applyFill="1" applyBorder="1" applyAlignment="1"/>
    <xf numFmtId="0" fontId="6" fillId="0" borderId="0" xfId="0" applyFont="1" applyFill="1" applyBorder="1" applyAlignment="1"/>
    <xf numFmtId="43" fontId="7" fillId="0" borderId="1" xfId="22" applyFont="1" applyFill="1" applyBorder="1" applyAlignment="1"/>
    <xf numFmtId="43" fontId="9" fillId="0" borderId="1" xfId="22" applyFont="1" applyFill="1" applyBorder="1" applyAlignment="1"/>
    <xf numFmtId="0" fontId="9" fillId="0" borderId="2" xfId="0" applyFont="1" applyFill="1" applyBorder="1" applyAlignment="1">
      <alignment horizontal="center" vertical="center"/>
    </xf>
    <xf numFmtId="4" fontId="7" fillId="0" borderId="1" xfId="0" applyNumberFormat="1" applyFont="1" applyFill="1" applyBorder="1" applyAlignment="1">
      <alignment horizontal="center" vertical="center"/>
    </xf>
    <xf numFmtId="43" fontId="7" fillId="0" borderId="1" xfId="4" applyNumberFormat="1" applyFont="1" applyFill="1" applyBorder="1" applyAlignment="1">
      <alignment vertical="center"/>
    </xf>
    <xf numFmtId="43" fontId="7" fillId="0" borderId="1" xfId="22" applyFont="1" applyFill="1" applyBorder="1" applyAlignment="1">
      <alignment vertical="center"/>
    </xf>
    <xf numFmtId="43" fontId="8" fillId="0" borderId="0" xfId="0" applyNumberFormat="1" applyFont="1" applyFill="1" applyBorder="1" applyAlignment="1"/>
    <xf numFmtId="4" fontId="9" fillId="0" borderId="2" xfId="0" applyNumberFormat="1" applyFont="1" applyFill="1" applyBorder="1" applyAlignment="1">
      <alignment horizontal="center"/>
    </xf>
    <xf numFmtId="0" fontId="7" fillId="0" borderId="0" xfId="0" applyFont="1" applyFill="1" applyBorder="1" applyAlignment="1">
      <alignment horizontal="left" wrapText="1"/>
    </xf>
    <xf numFmtId="4" fontId="7" fillId="0" borderId="2" xfId="0" applyNumberFormat="1" applyFont="1" applyFill="1" applyBorder="1" applyAlignment="1">
      <alignment horizontal="center"/>
    </xf>
    <xf numFmtId="43" fontId="7" fillId="0" borderId="2" xfId="4" applyNumberFormat="1" applyFont="1" applyFill="1" applyBorder="1" applyAlignment="1"/>
    <xf numFmtId="0" fontId="12" fillId="0" borderId="0" xfId="0" applyFont="1" applyFill="1" applyBorder="1" applyAlignment="1">
      <alignment horizontal="left" wrapText="1"/>
    </xf>
    <xf numFmtId="0" fontId="8" fillId="0" borderId="0" xfId="0" applyFont="1" applyFill="1" applyBorder="1" applyAlignment="1">
      <alignment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wrapText="1"/>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9" fillId="0" borderId="1" xfId="0" applyFont="1" applyFill="1" applyBorder="1" applyAlignment="1">
      <alignment horizontal="left" wrapText="1"/>
    </xf>
    <xf numFmtId="0" fontId="12"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1" xfId="0" applyFont="1" applyFill="1" applyBorder="1" applyAlignment="1">
      <alignment wrapText="1"/>
    </xf>
    <xf numFmtId="0" fontId="12" fillId="0" borderId="1" xfId="5" applyFont="1" applyFill="1" applyBorder="1" applyAlignment="1">
      <alignment horizontal="left" wrapText="1"/>
    </xf>
    <xf numFmtId="0" fontId="9" fillId="0" borderId="1" xfId="0" applyNumberFormat="1" applyFont="1" applyFill="1" applyBorder="1" applyAlignment="1">
      <alignment horizontal="left" wrapText="1"/>
    </xf>
    <xf numFmtId="0" fontId="9" fillId="0" borderId="1" xfId="6" applyFont="1" applyFill="1" applyBorder="1" applyAlignment="1">
      <alignment horizontal="left" wrapText="1"/>
    </xf>
    <xf numFmtId="0" fontId="9" fillId="0" borderId="1" xfId="7" applyFont="1" applyFill="1" applyBorder="1" applyAlignment="1">
      <alignment horizontal="left" wrapText="1"/>
    </xf>
    <xf numFmtId="0" fontId="9" fillId="0" borderId="1" xfId="0" applyFont="1" applyFill="1" applyBorder="1" applyAlignment="1">
      <alignment horizontal="left" vertical="top" wrapText="1"/>
    </xf>
    <xf numFmtId="0" fontId="12" fillId="0" borderId="1" xfId="0" applyNumberFormat="1" applyFont="1" applyFill="1" applyBorder="1" applyAlignment="1">
      <alignment horizontal="left" wrapText="1"/>
    </xf>
    <xf numFmtId="0" fontId="9" fillId="0" borderId="1" xfId="0" applyFont="1" applyFill="1" applyBorder="1" applyAlignment="1">
      <alignment wrapText="1"/>
    </xf>
    <xf numFmtId="4" fontId="10" fillId="0" borderId="1" xfId="0" applyNumberFormat="1" applyFont="1" applyFill="1" applyBorder="1" applyAlignment="1">
      <alignment horizontal="left" wrapText="1"/>
    </xf>
    <xf numFmtId="4" fontId="9" fillId="0" borderId="1" xfId="0" applyNumberFormat="1" applyFont="1" applyFill="1" applyBorder="1" applyAlignment="1">
      <alignment horizontal="left" wrapText="1"/>
    </xf>
    <xf numFmtId="3" fontId="9" fillId="0" borderId="1" xfId="0" applyNumberFormat="1" applyFont="1" applyFill="1" applyBorder="1" applyAlignment="1">
      <alignment horizontal="left" wrapText="1"/>
    </xf>
    <xf numFmtId="3" fontId="12" fillId="0" borderId="1" xfId="0" applyNumberFormat="1" applyFont="1" applyFill="1" applyBorder="1" applyAlignment="1">
      <alignment horizontal="left" wrapText="1"/>
    </xf>
    <xf numFmtId="0" fontId="10" fillId="0" borderId="1" xfId="0" applyFont="1" applyFill="1" applyBorder="1" applyAlignment="1">
      <alignment horizontal="center" wrapText="1"/>
    </xf>
    <xf numFmtId="0" fontId="9" fillId="0" borderId="1" xfId="0" applyFont="1" applyFill="1" applyBorder="1" applyAlignment="1">
      <alignment horizontal="center" wrapText="1"/>
    </xf>
    <xf numFmtId="0" fontId="10" fillId="0" borderId="1" xfId="10" applyFont="1" applyFill="1" applyBorder="1" applyAlignment="1">
      <alignment horizontal="left" wrapText="1"/>
    </xf>
    <xf numFmtId="0" fontId="10" fillId="0" borderId="1" xfId="10" applyFont="1" applyFill="1" applyBorder="1" applyAlignment="1">
      <alignment horizontal="left" vertical="center" wrapText="1"/>
    </xf>
    <xf numFmtId="0" fontId="16" fillId="0" borderId="1" xfId="0" applyFont="1" applyFill="1" applyBorder="1" applyAlignment="1">
      <alignment horizontal="left" wrapText="1"/>
    </xf>
    <xf numFmtId="2" fontId="8" fillId="0" borderId="8" xfId="0" applyNumberFormat="1" applyFont="1" applyBorder="1" applyAlignment="1">
      <alignment wrapText="1"/>
    </xf>
    <xf numFmtId="166" fontId="8" fillId="0" borderId="8" xfId="0" applyNumberFormat="1" applyFont="1" applyBorder="1" applyAlignment="1">
      <alignment wrapText="1"/>
    </xf>
    <xf numFmtId="166" fontId="8" fillId="7" borderId="8" xfId="0" applyNumberFormat="1" applyFont="1" applyFill="1" applyBorder="1" applyAlignment="1">
      <alignment wrapText="1"/>
    </xf>
    <xf numFmtId="166" fontId="8" fillId="0" borderId="1" xfId="22" applyNumberFormat="1" applyFont="1" applyFill="1" applyBorder="1" applyAlignment="1"/>
    <xf numFmtId="0" fontId="18" fillId="0" borderId="0" xfId="0" applyFont="1"/>
    <xf numFmtId="0" fontId="19" fillId="0" borderId="0" xfId="0" applyFont="1"/>
    <xf numFmtId="0" fontId="8" fillId="0" borderId="9" xfId="0" applyFont="1" applyFill="1" applyBorder="1" applyAlignment="1"/>
    <xf numFmtId="0" fontId="5" fillId="0" borderId="0" xfId="9" applyFont="1" applyAlignment="1">
      <alignment horizontal="left" wrapText="1"/>
    </xf>
    <xf numFmtId="2" fontId="4" fillId="0" borderId="2" xfId="9" applyNumberFormat="1" applyFont="1" applyBorder="1" applyAlignment="1">
      <alignment horizontal="center"/>
    </xf>
    <xf numFmtId="0" fontId="4" fillId="0" borderId="3" xfId="9" applyFont="1" applyBorder="1" applyAlignment="1">
      <alignment horizontal="left" indent="1"/>
    </xf>
    <xf numFmtId="0" fontId="18" fillId="0" borderId="0" xfId="0" applyFont="1" applyFill="1"/>
    <xf numFmtId="0" fontId="18" fillId="0" borderId="0" xfId="0" applyFont="1" applyBorder="1" applyAlignment="1">
      <alignment horizontal="left" wrapText="1"/>
    </xf>
    <xf numFmtId="0" fontId="18" fillId="0" borderId="0" xfId="9" applyFont="1" applyBorder="1" applyAlignment="1">
      <alignment horizontal="left"/>
    </xf>
    <xf numFmtId="0" fontId="18" fillId="0" borderId="0" xfId="9" applyFont="1"/>
    <xf numFmtId="0" fontId="18" fillId="0" borderId="0" xfId="0" applyFont="1" applyBorder="1"/>
    <xf numFmtId="0" fontId="18" fillId="0" borderId="0" xfId="0" applyFont="1" applyBorder="1" applyAlignment="1">
      <alignment horizontal="center"/>
    </xf>
    <xf numFmtId="0" fontId="8" fillId="6" borderId="9" xfId="0" applyFont="1" applyFill="1" applyBorder="1" applyAlignment="1"/>
    <xf numFmtId="0" fontId="8" fillId="6" borderId="0" xfId="0" applyFont="1" applyFill="1" applyBorder="1" applyAlignment="1"/>
    <xf numFmtId="0" fontId="6" fillId="6" borderId="0" xfId="0" applyFont="1" applyFill="1" applyBorder="1" applyAlignment="1"/>
    <xf numFmtId="0" fontId="8" fillId="6" borderId="9" xfId="0" applyFont="1" applyFill="1" applyBorder="1" applyAlignment="1">
      <alignment horizontal="center" vertical="center"/>
    </xf>
    <xf numFmtId="3" fontId="8" fillId="6" borderId="9" xfId="0" applyNumberFormat="1" applyFont="1" applyFill="1" applyBorder="1" applyAlignment="1"/>
    <xf numFmtId="0" fontId="8" fillId="6" borderId="9" xfId="0" applyFont="1" applyFill="1" applyBorder="1" applyAlignment="1">
      <alignment wrapText="1"/>
    </xf>
    <xf numFmtId="165" fontId="9" fillId="6" borderId="9" xfId="0" applyNumberFormat="1" applyFont="1" applyFill="1" applyBorder="1" applyAlignment="1"/>
    <xf numFmtId="0" fontId="0" fillId="0" borderId="0" xfId="0"/>
    <xf numFmtId="0" fontId="0" fillId="0" borderId="0" xfId="0" applyAlignment="1">
      <alignment wrapText="1"/>
    </xf>
    <xf numFmtId="0" fontId="19" fillId="3" borderId="9" xfId="0" applyFont="1" applyFill="1" applyBorder="1" applyAlignment="1">
      <alignment horizontal="center" vertical="center" wrapText="1"/>
    </xf>
    <xf numFmtId="0" fontId="18" fillId="0" borderId="9" xfId="0" applyFont="1" applyBorder="1" applyAlignment="1">
      <alignment horizontal="center"/>
    </xf>
    <xf numFmtId="0" fontId="23" fillId="0" borderId="9" xfId="0" applyFont="1" applyBorder="1" applyAlignment="1">
      <alignment horizontal="left" wrapText="1"/>
    </xf>
    <xf numFmtId="0" fontId="19" fillId="0" borderId="9" xfId="9" applyFont="1" applyBorder="1" applyAlignment="1">
      <alignment horizontal="left" indent="1"/>
    </xf>
    <xf numFmtId="0" fontId="18" fillId="0" borderId="9" xfId="9" applyFont="1" applyBorder="1" applyAlignment="1">
      <alignment horizontal="left" wrapText="1"/>
    </xf>
    <xf numFmtId="0" fontId="18" fillId="0" borderId="9" xfId="9" applyFont="1" applyBorder="1" applyAlignment="1">
      <alignment wrapText="1"/>
    </xf>
    <xf numFmtId="0" fontId="18" fillId="0" borderId="9" xfId="0" applyFont="1" applyBorder="1" applyAlignment="1">
      <alignment horizontal="left" wrapText="1"/>
    </xf>
    <xf numFmtId="0" fontId="19" fillId="0" borderId="9" xfId="0" applyFont="1" applyBorder="1" applyAlignment="1">
      <alignment horizontal="left" wrapText="1"/>
    </xf>
    <xf numFmtId="0" fontId="18" fillId="0" borderId="9" xfId="0" applyFont="1" applyBorder="1"/>
    <xf numFmtId="0" fontId="25" fillId="0" borderId="0" xfId="0" applyFont="1" applyFill="1" applyAlignment="1"/>
    <xf numFmtId="0" fontId="29" fillId="8" borderId="0" xfId="0" applyFont="1" applyFill="1" applyAlignment="1">
      <alignment vertical="top" wrapText="1"/>
    </xf>
    <xf numFmtId="0" fontId="30" fillId="8" borderId="0" xfId="0" applyNumberFormat="1" applyFont="1" applyFill="1" applyAlignment="1">
      <alignment vertical="top" wrapText="1"/>
    </xf>
    <xf numFmtId="0" fontId="30" fillId="8" borderId="0" xfId="0" applyFont="1" applyFill="1" applyAlignment="1">
      <alignment vertical="top" wrapText="1"/>
    </xf>
    <xf numFmtId="0" fontId="29" fillId="8" borderId="0" xfId="0" applyNumberFormat="1" applyFont="1" applyFill="1" applyAlignment="1">
      <alignment vertical="top" wrapText="1"/>
    </xf>
    <xf numFmtId="0" fontId="30" fillId="8" borderId="0" xfId="0" applyFont="1" applyFill="1" applyAlignment="1"/>
    <xf numFmtId="0" fontId="29" fillId="8" borderId="0" xfId="0" applyFont="1" applyFill="1" applyAlignment="1"/>
    <xf numFmtId="0" fontId="33" fillId="8" borderId="0" xfId="0" applyFont="1" applyFill="1" applyAlignment="1"/>
    <xf numFmtId="0" fontId="25" fillId="8" borderId="0" xfId="0" applyFont="1" applyFill="1" applyAlignment="1"/>
    <xf numFmtId="0" fontId="32" fillId="0" borderId="0" xfId="0" applyFont="1" applyFill="1" applyAlignment="1"/>
    <xf numFmtId="0" fontId="18" fillId="6" borderId="0" xfId="0" applyFont="1" applyFill="1"/>
    <xf numFmtId="0" fontId="23" fillId="6" borderId="1" xfId="0" applyFont="1" applyFill="1" applyBorder="1" applyAlignment="1">
      <alignment horizontal="left" wrapText="1"/>
    </xf>
    <xf numFmtId="4" fontId="18" fillId="6" borderId="1" xfId="0" applyNumberFormat="1" applyFont="1" applyFill="1" applyBorder="1" applyAlignment="1">
      <alignment horizontal="center"/>
    </xf>
    <xf numFmtId="165" fontId="18" fillId="6" borderId="1" xfId="0" applyNumberFormat="1" applyFont="1" applyFill="1" applyBorder="1" applyAlignment="1">
      <alignment horizontal="center"/>
    </xf>
    <xf numFmtId="0" fontId="0" fillId="6" borderId="0" xfId="0" applyFill="1"/>
    <xf numFmtId="0" fontId="30" fillId="6" borderId="0" xfId="0" applyNumberFormat="1" applyFont="1" applyFill="1" applyAlignment="1">
      <alignment vertical="top" wrapText="1"/>
    </xf>
    <xf numFmtId="0" fontId="29" fillId="6" borderId="0" xfId="0" applyNumberFormat="1" applyFont="1" applyFill="1" applyAlignment="1">
      <alignment vertical="top" wrapText="1"/>
    </xf>
    <xf numFmtId="0" fontId="30" fillId="6" borderId="0" xfId="0" applyFont="1" applyFill="1" applyAlignment="1"/>
    <xf numFmtId="0" fontId="29" fillId="6" borderId="0" xfId="0" applyFont="1" applyFill="1" applyAlignment="1"/>
    <xf numFmtId="0" fontId="33" fillId="6" borderId="0" xfId="0" applyFont="1" applyFill="1" applyAlignment="1"/>
    <xf numFmtId="0" fontId="25" fillId="6" borderId="0" xfId="0" applyFont="1" applyFill="1" applyAlignment="1"/>
    <xf numFmtId="0" fontId="32" fillId="6" borderId="0" xfId="0" applyFont="1" applyFill="1" applyAlignment="1"/>
    <xf numFmtId="0" fontId="19" fillId="6" borderId="0" xfId="0" applyFont="1" applyFill="1"/>
    <xf numFmtId="0" fontId="8" fillId="6" borderId="9" xfId="0" applyFont="1" applyFill="1" applyBorder="1" applyAlignment="1">
      <alignment horizontal="right" vertical="center"/>
    </xf>
    <xf numFmtId="43" fontId="8" fillId="6" borderId="9" xfId="22" applyFont="1" applyFill="1" applyBorder="1" applyAlignment="1"/>
    <xf numFmtId="43" fontId="5" fillId="0" borderId="10" xfId="4" applyFont="1" applyBorder="1"/>
    <xf numFmtId="0" fontId="32" fillId="8" borderId="0" xfId="0" applyFont="1" applyFill="1" applyAlignment="1"/>
    <xf numFmtId="0" fontId="8" fillId="6" borderId="12" xfId="0" applyFont="1" applyFill="1" applyBorder="1" applyAlignment="1"/>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vertical="center" wrapText="1"/>
    </xf>
    <xf numFmtId="0" fontId="44" fillId="0" borderId="13" xfId="0" applyFont="1" applyBorder="1" applyAlignment="1">
      <alignment vertical="center" wrapText="1"/>
    </xf>
    <xf numFmtId="0" fontId="43" fillId="0" borderId="13" xfId="0" applyFont="1" applyBorder="1" applyAlignment="1">
      <alignment vertical="center" wrapText="1"/>
    </xf>
    <xf numFmtId="0" fontId="22" fillId="0" borderId="0" xfId="0" applyFont="1" applyAlignment="1">
      <alignment wrapText="1"/>
    </xf>
    <xf numFmtId="43" fontId="4" fillId="0" borderId="0" xfId="22" applyFont="1"/>
    <xf numFmtId="4" fontId="33" fillId="6" borderId="1" xfId="0" applyNumberFormat="1" applyFont="1" applyFill="1" applyBorder="1" applyAlignment="1">
      <alignment horizontal="left" wrapText="1"/>
    </xf>
    <xf numFmtId="0" fontId="23" fillId="6" borderId="14" xfId="0" applyFont="1" applyFill="1" applyBorder="1" applyAlignment="1">
      <alignment horizontal="left" wrapText="1"/>
    </xf>
    <xf numFmtId="0" fontId="18" fillId="6" borderId="14" xfId="0" applyFont="1" applyFill="1" applyBorder="1" applyAlignment="1">
      <alignment wrapText="1"/>
    </xf>
    <xf numFmtId="165" fontId="19" fillId="6" borderId="14" xfId="0" applyNumberFormat="1" applyFont="1" applyFill="1" applyBorder="1" applyAlignment="1"/>
    <xf numFmtId="177" fontId="19" fillId="0" borderId="14" xfId="46" applyNumberFormat="1" applyFont="1" applyFill="1" applyBorder="1" applyAlignment="1">
      <alignment horizontal="center" vertical="center" wrapText="1"/>
    </xf>
    <xf numFmtId="0" fontId="23" fillId="0" borderId="14" xfId="0" applyFont="1" applyFill="1" applyBorder="1" applyAlignment="1">
      <alignment horizontal="left" wrapText="1"/>
    </xf>
    <xf numFmtId="43" fontId="18" fillId="0" borderId="14" xfId="4" applyNumberFormat="1" applyFont="1" applyFill="1" applyBorder="1" applyAlignment="1"/>
    <xf numFmtId="0" fontId="18" fillId="6" borderId="14" xfId="11" applyFont="1" applyFill="1" applyBorder="1" applyAlignment="1">
      <alignment horizontal="right" vertical="center"/>
    </xf>
    <xf numFmtId="0" fontId="18" fillId="6" borderId="14" xfId="11" applyFont="1" applyFill="1" applyBorder="1"/>
    <xf numFmtId="0" fontId="19" fillId="6" borderId="14" xfId="11" applyFont="1" applyFill="1" applyBorder="1"/>
    <xf numFmtId="43" fontId="18" fillId="6" borderId="14" xfId="13" applyFont="1" applyFill="1" applyBorder="1"/>
    <xf numFmtId="4" fontId="18" fillId="6" borderId="14" xfId="11" applyNumberFormat="1" applyFont="1" applyFill="1" applyBorder="1" applyAlignment="1">
      <alignment wrapText="1"/>
    </xf>
    <xf numFmtId="0" fontId="19" fillId="6" borderId="14" xfId="11" applyFont="1" applyFill="1" applyBorder="1" applyAlignment="1">
      <alignment horizontal="right" vertical="center"/>
    </xf>
    <xf numFmtId="0" fontId="18" fillId="0" borderId="0" xfId="0" applyFont="1" applyAlignment="1">
      <alignment vertical="center"/>
    </xf>
    <xf numFmtId="0" fontId="19" fillId="0" borderId="14" xfId="0" applyFont="1" applyFill="1" applyBorder="1" applyAlignment="1">
      <alignment horizontal="left" wrapText="1"/>
    </xf>
    <xf numFmtId="0" fontId="18" fillId="0" borderId="14" xfId="0" applyFont="1" applyFill="1" applyBorder="1" applyAlignment="1">
      <alignment horizontal="left" wrapText="1"/>
    </xf>
    <xf numFmtId="0" fontId="24" fillId="0" borderId="14" xfId="0" applyFont="1" applyFill="1" applyBorder="1" applyAlignment="1">
      <alignment horizontal="left" wrapText="1"/>
    </xf>
    <xf numFmtId="165" fontId="18" fillId="6" borderId="14" xfId="0" applyNumberFormat="1" applyFont="1" applyFill="1" applyBorder="1" applyAlignment="1"/>
    <xf numFmtId="43" fontId="0" fillId="0" borderId="14" xfId="46" applyFont="1" applyBorder="1"/>
    <xf numFmtId="0" fontId="19" fillId="6" borderId="14" xfId="0" applyFont="1" applyFill="1" applyBorder="1" applyAlignment="1">
      <alignment horizontal="center" vertical="center" wrapText="1"/>
    </xf>
    <xf numFmtId="0" fontId="19" fillId="0" borderId="14" xfId="9" applyFont="1" applyBorder="1" applyAlignment="1">
      <alignment horizontal="left" indent="1"/>
    </xf>
    <xf numFmtId="0" fontId="18" fillId="0" borderId="14" xfId="9" applyFont="1" applyBorder="1" applyAlignment="1">
      <alignment horizontal="left" wrapText="1"/>
    </xf>
    <xf numFmtId="0" fontId="18" fillId="6" borderId="14" xfId="0" applyFont="1" applyFill="1" applyBorder="1" applyAlignment="1">
      <alignment horizontal="right" vertical="center" wrapText="1"/>
    </xf>
    <xf numFmtId="0" fontId="19" fillId="6" borderId="14" xfId="0" applyFont="1" applyFill="1" applyBorder="1" applyAlignment="1">
      <alignment horizontal="right" vertical="center" wrapText="1"/>
    </xf>
    <xf numFmtId="0" fontId="23" fillId="6" borderId="14" xfId="0" applyFont="1" applyFill="1" applyBorder="1" applyAlignment="1">
      <alignment horizontal="center" vertical="center"/>
    </xf>
    <xf numFmtId="3" fontId="19" fillId="6" borderId="14" xfId="0" applyNumberFormat="1" applyFont="1" applyFill="1" applyBorder="1" applyAlignment="1">
      <alignment horizontal="center" vertical="center"/>
    </xf>
    <xf numFmtId="44" fontId="19" fillId="6" borderId="14" xfId="17" applyFont="1" applyFill="1" applyBorder="1" applyAlignment="1"/>
    <xf numFmtId="0" fontId="22" fillId="0" borderId="14" xfId="0" applyFont="1" applyFill="1" applyBorder="1"/>
    <xf numFmtId="0" fontId="0" fillId="0" borderId="14" xfId="0" applyFont="1" applyBorder="1"/>
    <xf numFmtId="0" fontId="24" fillId="6" borderId="14" xfId="0" applyFont="1" applyFill="1" applyBorder="1" applyAlignment="1">
      <alignment horizontal="left" wrapText="1"/>
    </xf>
    <xf numFmtId="0" fontId="24" fillId="6" borderId="14" xfId="0" applyFont="1" applyFill="1" applyBorder="1" applyAlignment="1">
      <alignment horizontal="center" vertical="center"/>
    </xf>
    <xf numFmtId="3" fontId="18" fillId="6" borderId="14" xfId="0" applyNumberFormat="1" applyFont="1" applyFill="1" applyBorder="1" applyAlignment="1">
      <alignment horizontal="center" vertical="center"/>
    </xf>
    <xf numFmtId="44" fontId="18" fillId="6" borderId="14" xfId="17" applyFont="1" applyFill="1" applyBorder="1" applyAlignment="1"/>
    <xf numFmtId="0" fontId="0" fillId="0" borderId="14" xfId="0" applyFont="1" applyFill="1" applyBorder="1"/>
    <xf numFmtId="168" fontId="18" fillId="6" borderId="14" xfId="0" applyNumberFormat="1" applyFont="1" applyFill="1" applyBorder="1" applyAlignment="1">
      <alignment wrapText="1"/>
    </xf>
    <xf numFmtId="0" fontId="18" fillId="6" borderId="14" xfId="0" applyFont="1" applyFill="1" applyBorder="1"/>
    <xf numFmtId="44" fontId="18" fillId="6" borderId="14" xfId="17" applyFont="1" applyFill="1" applyBorder="1"/>
    <xf numFmtId="167" fontId="18" fillId="6" borderId="14" xfId="0" applyNumberFormat="1" applyFont="1" applyFill="1" applyBorder="1" applyAlignment="1">
      <alignment wrapText="1"/>
    </xf>
    <xf numFmtId="2" fontId="19" fillId="0" borderId="14" xfId="0" applyNumberFormat="1" applyFont="1" applyFill="1" applyBorder="1" applyAlignment="1">
      <alignment horizontal="center"/>
    </xf>
    <xf numFmtId="0" fontId="19" fillId="0" borderId="14" xfId="0" applyFont="1" applyFill="1" applyBorder="1" applyAlignment="1">
      <alignment horizontal="left" vertical="center"/>
    </xf>
    <xf numFmtId="1" fontId="19"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43" fontId="19" fillId="0" borderId="14" xfId="46" applyFont="1" applyFill="1" applyBorder="1" applyAlignment="1">
      <alignment horizontal="right" vertical="center"/>
    </xf>
    <xf numFmtId="3" fontId="19" fillId="0" borderId="14" xfId="0" applyNumberFormat="1" applyFont="1" applyFill="1" applyBorder="1" applyAlignment="1">
      <alignment horizontal="center" vertical="center"/>
    </xf>
    <xf numFmtId="4" fontId="19" fillId="0" borderId="14" xfId="0" applyNumberFormat="1" applyFont="1" applyFill="1" applyBorder="1" applyAlignment="1">
      <alignment horizontal="center" vertical="center"/>
    </xf>
    <xf numFmtId="43" fontId="19" fillId="0" borderId="14" xfId="46" applyFont="1" applyFill="1" applyBorder="1" applyAlignment="1">
      <alignment horizontal="center" vertical="center"/>
    </xf>
    <xf numFmtId="168" fontId="19" fillId="6" borderId="14" xfId="0" applyNumberFormat="1" applyFont="1" applyFill="1" applyBorder="1" applyAlignment="1">
      <alignment wrapText="1"/>
    </xf>
    <xf numFmtId="43" fontId="18" fillId="0" borderId="14" xfId="4" applyFont="1" applyFill="1" applyBorder="1" applyAlignment="1">
      <alignment horizontal="right"/>
    </xf>
    <xf numFmtId="166" fontId="18" fillId="6" borderId="14" xfId="0" applyNumberFormat="1" applyFont="1" applyFill="1" applyBorder="1" applyAlignment="1">
      <alignment wrapText="1"/>
    </xf>
    <xf numFmtId="0" fontId="2" fillId="0" borderId="14" xfId="0" applyFont="1" applyFill="1" applyBorder="1" applyAlignment="1">
      <alignment horizontal="left" wrapText="1"/>
    </xf>
    <xf numFmtId="0" fontId="2" fillId="6" borderId="14" xfId="0" applyFont="1" applyFill="1" applyBorder="1"/>
    <xf numFmtId="43" fontId="2" fillId="0" borderId="14" xfId="4" applyNumberFormat="1" applyFont="1" applyFill="1" applyBorder="1" applyAlignment="1"/>
    <xf numFmtId="0" fontId="52" fillId="0" borderId="14" xfId="0" applyFont="1" applyBorder="1"/>
    <xf numFmtId="43" fontId="22" fillId="0" borderId="14" xfId="13" applyFont="1" applyFill="1" applyBorder="1"/>
    <xf numFmtId="0" fontId="18" fillId="0" borderId="14" xfId="0" applyFont="1" applyBorder="1" applyAlignment="1">
      <alignment vertical="center"/>
    </xf>
    <xf numFmtId="0" fontId="18" fillId="0" borderId="14" xfId="0" applyFont="1" applyBorder="1"/>
    <xf numFmtId="0" fontId="53" fillId="0" borderId="14" xfId="0" applyFont="1" applyFill="1" applyBorder="1" applyAlignment="1">
      <alignment horizontal="center" wrapText="1"/>
    </xf>
    <xf numFmtId="0" fontId="18" fillId="0" borderId="0" xfId="0" applyFont="1" applyFill="1" applyAlignment="1"/>
    <xf numFmtId="0" fontId="8" fillId="6" borderId="16" xfId="0" applyFont="1" applyFill="1" applyBorder="1" applyAlignment="1"/>
    <xf numFmtId="0" fontId="7" fillId="6" borderId="16" xfId="0" applyFont="1" applyFill="1" applyBorder="1" applyAlignment="1">
      <alignment horizontal="center"/>
    </xf>
    <xf numFmtId="0" fontId="10" fillId="6" borderId="16" xfId="0" applyFont="1" applyFill="1" applyBorder="1" applyAlignment="1">
      <alignment horizontal="left" wrapText="1"/>
    </xf>
    <xf numFmtId="3" fontId="8" fillId="6" borderId="16" xfId="0" applyNumberFormat="1" applyFont="1" applyFill="1" applyBorder="1" applyAlignment="1"/>
    <xf numFmtId="165" fontId="9" fillId="6" borderId="16" xfId="0" applyNumberFormat="1" applyFont="1" applyFill="1" applyBorder="1" applyAlignment="1">
      <alignment horizontal="center"/>
    </xf>
    <xf numFmtId="43" fontId="8" fillId="6" borderId="16" xfId="22" applyFont="1" applyFill="1" applyBorder="1" applyAlignment="1"/>
    <xf numFmtId="0" fontId="8" fillId="6" borderId="16" xfId="0" applyFont="1" applyFill="1" applyBorder="1" applyAlignment="1">
      <alignment wrapText="1"/>
    </xf>
    <xf numFmtId="0" fontId="6" fillId="6" borderId="16" xfId="0" applyFont="1" applyFill="1" applyBorder="1" applyAlignment="1">
      <alignment wrapText="1"/>
    </xf>
    <xf numFmtId="0" fontId="9" fillId="6" borderId="16" xfId="0" applyFont="1" applyFill="1" applyBorder="1" applyAlignment="1">
      <alignment horizontal="left" wrapText="1"/>
    </xf>
    <xf numFmtId="0" fontId="9" fillId="6" borderId="16" xfId="0" applyFont="1" applyFill="1" applyBorder="1" applyAlignment="1">
      <alignment horizontal="center"/>
    </xf>
    <xf numFmtId="0" fontId="6" fillId="6" borderId="16" xfId="0" applyFont="1" applyFill="1" applyBorder="1" applyAlignment="1">
      <alignment horizontal="center" vertical="center"/>
    </xf>
    <xf numFmtId="3" fontId="7" fillId="6" borderId="16" xfId="12" applyNumberFormat="1" applyFont="1" applyFill="1" applyBorder="1" applyAlignment="1">
      <alignment horizontal="center" vertical="center" wrapText="1"/>
    </xf>
    <xf numFmtId="165" fontId="7" fillId="6" borderId="16" xfId="12" applyNumberFormat="1" applyFont="1" applyFill="1" applyBorder="1" applyAlignment="1">
      <alignment horizontal="center" vertical="center" wrapText="1"/>
    </xf>
    <xf numFmtId="43" fontId="7" fillId="6" borderId="16" xfId="22" applyFont="1" applyFill="1" applyBorder="1" applyAlignment="1">
      <alignment horizontal="center" vertical="center" wrapText="1"/>
    </xf>
    <xf numFmtId="0" fontId="12" fillId="6" borderId="16" xfId="0" applyFont="1" applyFill="1" applyBorder="1" applyAlignment="1">
      <alignment horizontal="left" wrapText="1"/>
    </xf>
    <xf numFmtId="4" fontId="9" fillId="6" borderId="16" xfId="0" applyNumberFormat="1" applyFont="1" applyFill="1" applyBorder="1" applyAlignment="1">
      <alignment horizontal="center"/>
    </xf>
    <xf numFmtId="0" fontId="8" fillId="6" borderId="16" xfId="0" applyFont="1" applyFill="1" applyBorder="1" applyAlignment="1">
      <alignment horizontal="center" vertical="center"/>
    </xf>
    <xf numFmtId="0" fontId="7" fillId="6" borderId="16" xfId="0" applyFont="1" applyFill="1" applyBorder="1" applyAlignment="1">
      <alignment horizontal="left" wrapText="1"/>
    </xf>
    <xf numFmtId="4" fontId="7" fillId="6" borderId="16" xfId="0" applyNumberFormat="1" applyFont="1" applyFill="1" applyBorder="1" applyAlignment="1">
      <alignment horizontal="center"/>
    </xf>
    <xf numFmtId="3" fontId="6" fillId="6" borderId="16" xfId="0" applyNumberFormat="1" applyFont="1" applyFill="1" applyBorder="1" applyAlignment="1"/>
    <xf numFmtId="165" fontId="7" fillId="6" borderId="16" xfId="0" applyNumberFormat="1" applyFont="1" applyFill="1" applyBorder="1" applyAlignment="1">
      <alignment horizontal="center"/>
    </xf>
    <xf numFmtId="43" fontId="6" fillId="6" borderId="16" xfId="22" applyFont="1" applyFill="1" applyBorder="1" applyAlignment="1"/>
    <xf numFmtId="0" fontId="6" fillId="6" borderId="16" xfId="0" applyFont="1" applyFill="1" applyBorder="1" applyAlignment="1"/>
    <xf numFmtId="43" fontId="7" fillId="6" borderId="16" xfId="22" applyFont="1" applyFill="1" applyBorder="1" applyAlignment="1"/>
    <xf numFmtId="3" fontId="9" fillId="6" borderId="16" xfId="0" applyNumberFormat="1" applyFont="1" applyFill="1" applyBorder="1" applyAlignment="1">
      <alignment horizontal="center"/>
    </xf>
    <xf numFmtId="165" fontId="9" fillId="6" borderId="16" xfId="0" applyNumberFormat="1" applyFont="1" applyFill="1" applyBorder="1" applyAlignment="1"/>
    <xf numFmtId="0" fontId="28" fillId="6" borderId="16" xfId="0" applyFont="1" applyFill="1" applyBorder="1" applyAlignment="1">
      <alignment vertical="top" wrapText="1"/>
    </xf>
    <xf numFmtId="0" fontId="27" fillId="6" borderId="16" xfId="0" applyFont="1" applyFill="1" applyBorder="1" applyAlignment="1">
      <alignment vertical="top" wrapText="1"/>
    </xf>
    <xf numFmtId="43" fontId="9" fillId="6" borderId="16" xfId="22" applyFont="1" applyFill="1" applyBorder="1" applyAlignment="1"/>
    <xf numFmtId="3" fontId="7" fillId="6" borderId="16" xfId="0" applyNumberFormat="1" applyFont="1" applyFill="1" applyBorder="1" applyAlignment="1">
      <alignment horizontal="center"/>
    </xf>
    <xf numFmtId="3" fontId="12" fillId="6" borderId="16" xfId="0" applyNumberFormat="1" applyFont="1" applyFill="1" applyBorder="1" applyAlignment="1">
      <alignment horizontal="left" wrapText="1"/>
    </xf>
    <xf numFmtId="0" fontId="18" fillId="6" borderId="16" xfId="0" applyFont="1" applyFill="1" applyBorder="1" applyAlignment="1">
      <alignment horizontal="right" vertical="center"/>
    </xf>
    <xf numFmtId="0" fontId="18" fillId="6" borderId="16" xfId="0" applyFont="1" applyFill="1" applyBorder="1" applyAlignment="1">
      <alignment horizontal="left" wrapText="1"/>
    </xf>
    <xf numFmtId="3" fontId="18" fillId="6" borderId="16" xfId="0" applyNumberFormat="1" applyFont="1" applyFill="1" applyBorder="1" applyAlignment="1">
      <alignment horizontal="center"/>
    </xf>
    <xf numFmtId="165" fontId="18" fillId="6" borderId="16" xfId="0" applyNumberFormat="1" applyFont="1" applyFill="1" applyBorder="1" applyAlignment="1">
      <alignment horizontal="center"/>
    </xf>
    <xf numFmtId="43" fontId="18" fillId="6" borderId="16" xfId="4" applyNumberFormat="1" applyFont="1" applyFill="1" applyBorder="1" applyAlignment="1"/>
    <xf numFmtId="43" fontId="6" fillId="6" borderId="16" xfId="0" applyNumberFormat="1" applyFont="1" applyFill="1" applyBorder="1" applyAlignment="1"/>
    <xf numFmtId="0" fontId="19" fillId="0" borderId="16" xfId="9" applyFont="1" applyBorder="1" applyAlignment="1">
      <alignment horizontal="left" indent="1"/>
    </xf>
    <xf numFmtId="0" fontId="18" fillId="0" borderId="16" xfId="0" applyFont="1" applyBorder="1" applyAlignment="1">
      <alignment horizontal="left" wrapText="1"/>
    </xf>
    <xf numFmtId="0" fontId="18" fillId="0" borderId="16" xfId="0" applyFont="1" applyBorder="1" applyAlignment="1">
      <alignment horizontal="center"/>
    </xf>
    <xf numFmtId="44" fontId="19" fillId="3" borderId="9" xfId="27" applyFont="1" applyFill="1" applyBorder="1" applyAlignment="1">
      <alignment horizontal="center" vertical="center"/>
    </xf>
    <xf numFmtId="44" fontId="18" fillId="0" borderId="9" xfId="27" applyFont="1" applyBorder="1" applyAlignment="1">
      <alignment horizontal="center"/>
    </xf>
    <xf numFmtId="44" fontId="18" fillId="0" borderId="9" xfId="27" applyFont="1" applyBorder="1" applyAlignment="1">
      <alignment horizontal="left"/>
    </xf>
    <xf numFmtId="44" fontId="18" fillId="0" borderId="14" xfId="27" applyFont="1" applyBorder="1" applyAlignment="1">
      <alignment horizontal="left"/>
    </xf>
    <xf numFmtId="44" fontId="18" fillId="0" borderId="16" xfId="27" applyFont="1" applyBorder="1" applyAlignment="1">
      <alignment horizontal="left"/>
    </xf>
    <xf numFmtId="44" fontId="19" fillId="0" borderId="9" xfId="27" applyFont="1" applyBorder="1" applyAlignment="1">
      <alignment horizontal="center"/>
    </xf>
    <xf numFmtId="44" fontId="18" fillId="0" borderId="16" xfId="27" applyFont="1" applyBorder="1" applyAlignment="1">
      <alignment horizontal="center"/>
    </xf>
    <xf numFmtId="44" fontId="18" fillId="0" borderId="9" xfId="27" applyFont="1" applyBorder="1"/>
    <xf numFmtId="44" fontId="18" fillId="0" borderId="0" xfId="27" applyFont="1" applyBorder="1" applyAlignment="1">
      <alignment horizontal="center"/>
    </xf>
    <xf numFmtId="0" fontId="19" fillId="6" borderId="16" xfId="0" applyFont="1" applyFill="1" applyBorder="1" applyAlignment="1">
      <alignment horizontal="right" vertical="center"/>
    </xf>
    <xf numFmtId="0" fontId="19" fillId="6" borderId="16" xfId="0" applyFont="1" applyFill="1" applyBorder="1" applyAlignment="1">
      <alignment horizontal="left" wrapText="1"/>
    </xf>
    <xf numFmtId="0" fontId="32" fillId="6" borderId="16" xfId="0" applyFont="1" applyFill="1" applyBorder="1" applyAlignment="1">
      <alignment horizontal="center"/>
    </xf>
    <xf numFmtId="165" fontId="54" fillId="6" borderId="16" xfId="0" applyNumberFormat="1" applyFont="1" applyFill="1" applyBorder="1" applyAlignment="1">
      <alignment horizontal="center" vertical="center"/>
    </xf>
    <xf numFmtId="0" fontId="27" fillId="6" borderId="16" xfId="0" applyFont="1" applyFill="1" applyBorder="1" applyAlignment="1">
      <alignment vertical="center" wrapText="1"/>
    </xf>
    <xf numFmtId="4" fontId="19" fillId="6" borderId="16" xfId="0" applyNumberFormat="1" applyFont="1" applyFill="1" applyBorder="1" applyAlignment="1">
      <alignment horizontal="center"/>
    </xf>
    <xf numFmtId="165" fontId="19" fillId="6" borderId="16" xfId="0" applyNumberFormat="1" applyFont="1" applyFill="1" applyBorder="1" applyAlignment="1">
      <alignment horizontal="center" vertical="center"/>
    </xf>
    <xf numFmtId="0" fontId="18" fillId="6" borderId="17" xfId="0" applyFont="1" applyFill="1" applyBorder="1" applyAlignment="1">
      <alignment horizontal="center"/>
    </xf>
    <xf numFmtId="0" fontId="24" fillId="6" borderId="17" xfId="0" applyFont="1" applyFill="1" applyBorder="1" applyAlignment="1">
      <alignment horizontal="left" wrapText="1"/>
    </xf>
    <xf numFmtId="4" fontId="18" fillId="6" borderId="17" xfId="0" applyNumberFormat="1" applyFont="1" applyFill="1" applyBorder="1" applyAlignment="1">
      <alignment horizontal="center"/>
    </xf>
    <xf numFmtId="0" fontId="18" fillId="6" borderId="0" xfId="0" applyFont="1" applyFill="1" applyAlignment="1"/>
    <xf numFmtId="0" fontId="23" fillId="6" borderId="17" xfId="0" applyFont="1" applyFill="1" applyBorder="1" applyAlignment="1">
      <alignment horizontal="left" wrapText="1"/>
    </xf>
    <xf numFmtId="165" fontId="18" fillId="6" borderId="0" xfId="0" applyNumberFormat="1" applyFont="1" applyFill="1" applyBorder="1" applyAlignment="1">
      <alignment horizontal="center"/>
    </xf>
    <xf numFmtId="0" fontId="18" fillId="6" borderId="17" xfId="0" applyFont="1" applyFill="1" applyBorder="1" applyAlignment="1">
      <alignment horizontal="left" wrapText="1"/>
    </xf>
    <xf numFmtId="4" fontId="18" fillId="6" borderId="16" xfId="0" applyNumberFormat="1" applyFont="1" applyFill="1" applyBorder="1" applyAlignment="1">
      <alignment horizontal="center"/>
    </xf>
    <xf numFmtId="0" fontId="24" fillId="6" borderId="16" xfId="0" applyFont="1" applyFill="1" applyBorder="1" applyAlignment="1">
      <alignment horizontal="left" wrapText="1"/>
    </xf>
    <xf numFmtId="0" fontId="19" fillId="6" borderId="15" xfId="0" applyFont="1" applyFill="1" applyBorder="1" applyAlignment="1">
      <alignment horizontal="left" wrapText="1"/>
    </xf>
    <xf numFmtId="0" fontId="19" fillId="6" borderId="2" xfId="0" applyFont="1" applyFill="1" applyBorder="1" applyAlignment="1">
      <alignment horizontal="right" vertical="center"/>
    </xf>
    <xf numFmtId="0" fontId="2" fillId="6" borderId="0" xfId="0" applyFont="1" applyFill="1" applyBorder="1" applyAlignment="1"/>
    <xf numFmtId="0" fontId="2" fillId="6" borderId="17" xfId="0" applyFont="1" applyFill="1" applyBorder="1" applyAlignment="1">
      <alignment horizontal="center"/>
    </xf>
    <xf numFmtId="4" fontId="2" fillId="6" borderId="17" xfId="0" applyNumberFormat="1" applyFont="1" applyFill="1" applyBorder="1" applyAlignment="1">
      <alignment horizontal="center"/>
    </xf>
    <xf numFmtId="0" fontId="2" fillId="6" borderId="0" xfId="0" applyFont="1" applyFill="1" applyAlignment="1"/>
    <xf numFmtId="0" fontId="19" fillId="6" borderId="17" xfId="0" applyFont="1" applyFill="1" applyBorder="1" applyAlignment="1">
      <alignment horizontal="left" wrapText="1"/>
    </xf>
    <xf numFmtId="4" fontId="19" fillId="6" borderId="17" xfId="0" applyNumberFormat="1" applyFont="1" applyFill="1" applyBorder="1" applyAlignment="1">
      <alignment horizontal="center"/>
    </xf>
    <xf numFmtId="0" fontId="19" fillId="6" borderId="0" xfId="0" applyFont="1" applyFill="1" applyAlignment="1"/>
    <xf numFmtId="4" fontId="19" fillId="6" borderId="15" xfId="0" applyNumberFormat="1" applyFont="1" applyFill="1" applyBorder="1" applyAlignment="1">
      <alignment horizontal="center"/>
    </xf>
    <xf numFmtId="0" fontId="19" fillId="6" borderId="17" xfId="0" applyFont="1" applyFill="1" applyBorder="1" applyAlignment="1">
      <alignment horizontal="center"/>
    </xf>
    <xf numFmtId="165" fontId="18" fillId="6" borderId="19" xfId="0" applyNumberFormat="1" applyFont="1" applyFill="1" applyBorder="1" applyAlignment="1">
      <alignment horizontal="center"/>
    </xf>
    <xf numFmtId="0" fontId="6" fillId="6" borderId="16" xfId="0" applyFont="1" applyFill="1" applyBorder="1" applyAlignment="1">
      <alignment horizontal="right" vertical="center"/>
    </xf>
    <xf numFmtId="0" fontId="6" fillId="6" borderId="16" xfId="0" applyFont="1" applyFill="1" applyBorder="1" applyAlignment="1">
      <alignment horizontal="center" vertical="center" wrapText="1"/>
    </xf>
    <xf numFmtId="0" fontId="8" fillId="6" borderId="16" xfId="0" applyFont="1" applyFill="1" applyBorder="1" applyAlignment="1">
      <alignment horizontal="right" vertical="center"/>
    </xf>
    <xf numFmtId="0" fontId="10" fillId="6" borderId="16" xfId="0" applyFont="1" applyFill="1" applyBorder="1" applyAlignment="1">
      <alignment horizontal="center" vertical="center"/>
    </xf>
    <xf numFmtId="3" fontId="9" fillId="6" borderId="16" xfId="0" applyNumberFormat="1" applyFont="1" applyFill="1" applyBorder="1" applyAlignment="1">
      <alignment horizontal="center" vertical="center"/>
    </xf>
    <xf numFmtId="0" fontId="19" fillId="6" borderId="16" xfId="0" applyFont="1" applyFill="1" applyBorder="1" applyAlignment="1">
      <alignment horizontal="right"/>
    </xf>
    <xf numFmtId="0" fontId="23" fillId="6" borderId="16" xfId="0" applyFont="1" applyFill="1" applyBorder="1" applyAlignment="1">
      <alignment horizontal="left" wrapText="1"/>
    </xf>
    <xf numFmtId="43" fontId="18" fillId="6" borderId="16" xfId="22" applyFont="1" applyFill="1" applyBorder="1" applyAlignment="1"/>
    <xf numFmtId="0" fontId="7" fillId="6" borderId="16" xfId="0" applyFont="1" applyFill="1" applyBorder="1" applyAlignment="1">
      <alignment horizontal="right"/>
    </xf>
    <xf numFmtId="0" fontId="9" fillId="6" borderId="16" xfId="0" applyFont="1" applyFill="1" applyBorder="1" applyAlignment="1">
      <alignment horizontal="right"/>
    </xf>
    <xf numFmtId="0" fontId="18" fillId="6" borderId="16" xfId="0" applyFont="1" applyFill="1" applyBorder="1" applyAlignment="1">
      <alignment horizontal="right"/>
    </xf>
    <xf numFmtId="43" fontId="18" fillId="6" borderId="16" xfId="22" applyFont="1" applyFill="1" applyBorder="1" applyAlignment="1">
      <alignment horizontal="right"/>
    </xf>
    <xf numFmtId="0" fontId="8" fillId="6" borderId="16" xfId="0" applyFont="1" applyFill="1" applyBorder="1" applyAlignment="1">
      <alignment horizontal="right"/>
    </xf>
    <xf numFmtId="0" fontId="18" fillId="6" borderId="16" xfId="0" applyFont="1" applyFill="1" applyBorder="1" applyAlignment="1">
      <alignment horizontal="center"/>
    </xf>
    <xf numFmtId="43" fontId="18" fillId="6" borderId="16" xfId="4" applyFont="1" applyFill="1" applyBorder="1" applyAlignment="1">
      <alignment horizontal="right"/>
    </xf>
    <xf numFmtId="43" fontId="19" fillId="6" borderId="16" xfId="46" applyFont="1" applyFill="1" applyBorder="1" applyAlignment="1"/>
    <xf numFmtId="0" fontId="0" fillId="6" borderId="16" xfId="0" applyFont="1" applyFill="1" applyBorder="1" applyAlignment="1">
      <alignment horizontal="left" wrapText="1"/>
    </xf>
    <xf numFmtId="4" fontId="2" fillId="6" borderId="16" xfId="0" applyNumberFormat="1" applyFont="1" applyFill="1" applyBorder="1" applyAlignment="1">
      <alignment horizontal="center"/>
    </xf>
    <xf numFmtId="43" fontId="2" fillId="6" borderId="16" xfId="4" applyFont="1" applyFill="1" applyBorder="1" applyAlignment="1">
      <alignment horizontal="right"/>
    </xf>
    <xf numFmtId="165" fontId="19" fillId="6" borderId="16" xfId="0" applyNumberFormat="1" applyFont="1" applyFill="1" applyBorder="1" applyAlignment="1">
      <alignment horizontal="center"/>
    </xf>
    <xf numFmtId="43" fontId="19" fillId="6" borderId="16" xfId="4" applyFont="1" applyFill="1" applyBorder="1" applyAlignment="1">
      <alignment horizontal="right"/>
    </xf>
    <xf numFmtId="0" fontId="19" fillId="6" borderId="16" xfId="0" applyFont="1" applyFill="1" applyBorder="1" applyAlignment="1">
      <alignment horizontal="center"/>
    </xf>
    <xf numFmtId="0" fontId="24" fillId="6" borderId="16" xfId="5" applyFont="1" applyFill="1" applyBorder="1" applyAlignment="1">
      <alignment horizontal="left" wrapText="1"/>
    </xf>
    <xf numFmtId="1" fontId="21" fillId="6" borderId="16" xfId="0" applyNumberFormat="1" applyFont="1" applyFill="1" applyBorder="1" applyAlignment="1">
      <alignment horizontal="center" vertical="top" wrapText="1"/>
    </xf>
    <xf numFmtId="0" fontId="29" fillId="6" borderId="16" xfId="0" applyNumberFormat="1" applyFont="1" applyFill="1" applyBorder="1" applyAlignment="1">
      <alignment horizontal="right" vertical="top" wrapText="1"/>
    </xf>
    <xf numFmtId="0" fontId="29" fillId="6" borderId="16" xfId="0" applyNumberFormat="1" applyFont="1" applyFill="1" applyBorder="1" applyAlignment="1">
      <alignment vertical="top" wrapText="1"/>
    </xf>
    <xf numFmtId="0" fontId="29" fillId="6" borderId="16" xfId="0" applyNumberFormat="1" applyFont="1" applyFill="1" applyBorder="1" applyAlignment="1">
      <alignment horizontal="center" vertical="top" wrapText="1"/>
    </xf>
    <xf numFmtId="1" fontId="29" fillId="6" borderId="16" xfId="0" applyNumberFormat="1" applyFont="1" applyFill="1" applyBorder="1" applyAlignment="1">
      <alignment horizontal="right" vertical="top" wrapText="1"/>
    </xf>
    <xf numFmtId="43" fontId="29" fillId="6" borderId="16" xfId="22" applyFont="1" applyFill="1" applyBorder="1" applyAlignment="1">
      <alignment horizontal="right" vertical="top" wrapText="1"/>
    </xf>
    <xf numFmtId="0" fontId="49" fillId="6" borderId="16" xfId="0" applyNumberFormat="1" applyFont="1" applyFill="1" applyBorder="1" applyAlignment="1">
      <alignment vertical="top" wrapText="1"/>
    </xf>
    <xf numFmtId="0" fontId="30" fillId="6" borderId="16" xfId="0" applyNumberFormat="1" applyFont="1" applyFill="1" applyBorder="1" applyAlignment="1">
      <alignment horizontal="center" vertical="top" wrapText="1"/>
    </xf>
    <xf numFmtId="1" fontId="30" fillId="6" borderId="16" xfId="0" applyNumberFormat="1" applyFont="1" applyFill="1" applyBorder="1" applyAlignment="1">
      <alignment horizontal="right" vertical="top" wrapText="1"/>
    </xf>
    <xf numFmtId="43" fontId="30" fillId="6" borderId="16" xfId="22" applyFont="1" applyFill="1" applyBorder="1" applyAlignment="1">
      <alignment horizontal="right" vertical="top" wrapText="1"/>
    </xf>
    <xf numFmtId="0" fontId="30" fillId="6" borderId="16" xfId="0" applyFont="1" applyFill="1" applyBorder="1" applyAlignment="1">
      <alignment horizontal="right" wrapText="1"/>
    </xf>
    <xf numFmtId="0" fontId="29" fillId="6" borderId="16" xfId="0" applyFont="1" applyFill="1" applyBorder="1" applyAlignment="1">
      <alignment wrapText="1"/>
    </xf>
    <xf numFmtId="0" fontId="30" fillId="6" borderId="16" xfId="0" applyFont="1" applyFill="1" applyBorder="1" applyAlignment="1">
      <alignment wrapText="1"/>
    </xf>
    <xf numFmtId="43" fontId="30" fillId="6" borderId="16" xfId="22" applyFont="1" applyFill="1" applyBorder="1" applyAlignment="1">
      <alignment wrapText="1"/>
    </xf>
    <xf numFmtId="0" fontId="30" fillId="6" borderId="16" xfId="0" applyNumberFormat="1" applyFont="1" applyFill="1" applyBorder="1" applyAlignment="1">
      <alignment horizontal="right" vertical="top" wrapText="1"/>
    </xf>
    <xf numFmtId="0" fontId="30" fillId="6" borderId="16" xfId="0" applyNumberFormat="1" applyFont="1" applyFill="1" applyBorder="1" applyAlignment="1">
      <alignment vertical="top" wrapText="1"/>
    </xf>
    <xf numFmtId="0" fontId="31" fillId="6" borderId="16" xfId="0" applyFont="1" applyFill="1" applyBorder="1" applyAlignment="1">
      <alignment wrapText="1"/>
    </xf>
    <xf numFmtId="43" fontId="26" fillId="6" borderId="16" xfId="22" applyFont="1" applyFill="1" applyBorder="1" applyAlignment="1">
      <alignment horizontal="right" vertical="center"/>
    </xf>
    <xf numFmtId="0" fontId="31" fillId="6" borderId="16" xfId="0" applyFont="1" applyFill="1" applyBorder="1" applyAlignment="1">
      <alignment horizontal="right" wrapText="1"/>
    </xf>
    <xf numFmtId="166" fontId="29" fillId="6" borderId="16" xfId="0" applyNumberFormat="1" applyFont="1" applyFill="1" applyBorder="1" applyAlignment="1">
      <alignment horizontal="right" vertical="top" wrapText="1"/>
    </xf>
    <xf numFmtId="0" fontId="30" fillId="6" borderId="16" xfId="0" applyFont="1" applyFill="1" applyBorder="1" applyAlignment="1">
      <alignment horizontal="right"/>
    </xf>
    <xf numFmtId="0" fontId="29" fillId="6" borderId="16" xfId="0" applyFont="1" applyFill="1" applyBorder="1" applyAlignment="1">
      <alignment horizontal="right"/>
    </xf>
    <xf numFmtId="3" fontId="19" fillId="6" borderId="16" xfId="0" applyNumberFormat="1" applyFont="1" applyFill="1" applyBorder="1" applyAlignment="1">
      <alignment horizontal="center"/>
    </xf>
    <xf numFmtId="0" fontId="26" fillId="6" borderId="16" xfId="0" applyFont="1" applyFill="1" applyBorder="1" applyAlignment="1">
      <alignment horizontal="right" vertical="center"/>
    </xf>
    <xf numFmtId="0" fontId="26" fillId="6" borderId="16" xfId="0" applyFont="1" applyFill="1" applyBorder="1" applyAlignment="1">
      <alignment vertical="center" wrapText="1"/>
    </xf>
    <xf numFmtId="0" fontId="31" fillId="6" borderId="16" xfId="0" applyFont="1" applyFill="1" applyBorder="1" applyAlignment="1">
      <alignment horizontal="right" vertical="center"/>
    </xf>
    <xf numFmtId="0" fontId="31" fillId="6" borderId="16" xfId="0" applyFont="1" applyFill="1" applyBorder="1" applyAlignment="1">
      <alignment vertical="center" wrapText="1"/>
    </xf>
    <xf numFmtId="0" fontId="31" fillId="6" borderId="16" xfId="0" applyFont="1" applyFill="1" applyBorder="1" applyAlignment="1">
      <alignment horizontal="center" vertical="center"/>
    </xf>
    <xf numFmtId="43" fontId="31" fillId="6" borderId="16" xfId="22" applyFont="1" applyFill="1" applyBorder="1" applyAlignment="1">
      <alignment horizontal="right" vertical="center"/>
    </xf>
    <xf numFmtId="0" fontId="32" fillId="6" borderId="16" xfId="0" applyFont="1" applyFill="1" applyBorder="1" applyAlignment="1">
      <alignment horizontal="right"/>
    </xf>
    <xf numFmtId="0" fontId="33" fillId="6" borderId="16" xfId="0" applyFont="1" applyFill="1" applyBorder="1" applyAlignment="1">
      <alignment horizontal="left" wrapText="1"/>
    </xf>
    <xf numFmtId="3" fontId="33" fillId="6" borderId="16" xfId="0" applyNumberFormat="1" applyFont="1" applyFill="1" applyBorder="1" applyAlignment="1">
      <alignment horizontal="center"/>
    </xf>
    <xf numFmtId="165" fontId="33" fillId="6" borderId="16" xfId="0" applyNumberFormat="1" applyFont="1" applyFill="1" applyBorder="1" applyAlignment="1">
      <alignment horizontal="center"/>
    </xf>
    <xf numFmtId="4" fontId="33" fillId="6" borderId="16" xfId="0" applyNumberFormat="1" applyFont="1" applyFill="1" applyBorder="1" applyAlignment="1">
      <alignment horizontal="center"/>
    </xf>
    <xf numFmtId="43" fontId="25" fillId="6" borderId="16" xfId="22" applyFont="1" applyFill="1" applyBorder="1" applyAlignment="1">
      <alignment horizontal="right" indent="1"/>
    </xf>
    <xf numFmtId="0" fontId="32" fillId="6" borderId="16" xfId="5" applyFont="1" applyFill="1" applyBorder="1" applyAlignment="1">
      <alignment horizontal="right" vertical="center"/>
    </xf>
    <xf numFmtId="4" fontId="33" fillId="6" borderId="16" xfId="0" applyNumberFormat="1" applyFont="1" applyFill="1" applyBorder="1" applyAlignment="1">
      <alignment horizontal="left" wrapText="1"/>
    </xf>
    <xf numFmtId="4" fontId="32" fillId="6" borderId="16" xfId="0" applyNumberFormat="1" applyFont="1" applyFill="1" applyBorder="1" applyAlignment="1">
      <alignment horizontal="center"/>
    </xf>
    <xf numFmtId="165" fontId="32" fillId="6" borderId="16" xfId="0" applyNumberFormat="1" applyFont="1" applyFill="1" applyBorder="1" applyAlignment="1">
      <alignment horizontal="center"/>
    </xf>
    <xf numFmtId="43" fontId="32" fillId="6" borderId="16" xfId="22" applyFont="1" applyFill="1" applyBorder="1" applyAlignment="1">
      <alignment horizontal="right" indent="1"/>
    </xf>
    <xf numFmtId="0" fontId="25" fillId="6" borderId="16" xfId="5" applyFont="1" applyFill="1" applyBorder="1" applyAlignment="1">
      <alignment horizontal="right" vertical="center"/>
    </xf>
    <xf numFmtId="4" fontId="32" fillId="6" borderId="16" xfId="0" applyNumberFormat="1" applyFont="1" applyFill="1" applyBorder="1" applyAlignment="1">
      <alignment horizontal="left" wrapText="1"/>
    </xf>
    <xf numFmtId="3" fontId="25" fillId="6" borderId="16" xfId="0" applyNumberFormat="1" applyFont="1" applyFill="1" applyBorder="1" applyAlignment="1">
      <alignment horizontal="center"/>
    </xf>
    <xf numFmtId="165" fontId="25" fillId="6" borderId="16" xfId="0" applyNumberFormat="1" applyFont="1" applyFill="1" applyBorder="1" applyAlignment="1">
      <alignment horizontal="center"/>
    </xf>
    <xf numFmtId="4" fontId="25" fillId="6" borderId="16" xfId="0" applyNumberFormat="1" applyFont="1" applyFill="1" applyBorder="1" applyAlignment="1">
      <alignment horizontal="center"/>
    </xf>
    <xf numFmtId="3" fontId="25" fillId="6" borderId="16" xfId="0" applyNumberFormat="1" applyFont="1" applyFill="1" applyBorder="1" applyAlignment="1">
      <alignment horizontal="left" wrapText="1"/>
    </xf>
    <xf numFmtId="3" fontId="33" fillId="6" borderId="16" xfId="0" applyNumberFormat="1" applyFont="1" applyFill="1" applyBorder="1" applyAlignment="1">
      <alignment horizontal="left" wrapText="1"/>
    </xf>
    <xf numFmtId="0" fontId="30" fillId="6" borderId="16" xfId="0" applyFont="1" applyFill="1" applyBorder="1" applyAlignment="1">
      <alignment vertical="center" wrapText="1"/>
    </xf>
    <xf numFmtId="4" fontId="25" fillId="6" borderId="16" xfId="0" applyNumberFormat="1" applyFont="1" applyFill="1" applyBorder="1" applyAlignment="1">
      <alignment horizontal="left" wrapText="1"/>
    </xf>
    <xf numFmtId="3" fontId="32" fillId="6" borderId="16" xfId="0" applyNumberFormat="1" applyFont="1" applyFill="1" applyBorder="1" applyAlignment="1">
      <alignment horizontal="center"/>
    </xf>
    <xf numFmtId="0" fontId="25" fillId="6" borderId="16" xfId="0" applyFont="1" applyFill="1" applyBorder="1" applyAlignment="1">
      <alignment horizontal="right"/>
    </xf>
    <xf numFmtId="0" fontId="25" fillId="6" borderId="16" xfId="0" applyFont="1" applyFill="1" applyBorder="1" applyAlignment="1">
      <alignment horizontal="center"/>
    </xf>
    <xf numFmtId="0" fontId="25" fillId="6" borderId="16" xfId="0" applyFont="1" applyFill="1" applyBorder="1" applyAlignment="1">
      <alignment horizontal="left" wrapText="1"/>
    </xf>
    <xf numFmtId="0" fontId="32" fillId="6" borderId="16" xfId="0" applyFont="1" applyFill="1" applyBorder="1" applyAlignment="1">
      <alignment horizontal="left" wrapText="1"/>
    </xf>
    <xf numFmtId="0" fontId="33" fillId="6" borderId="16" xfId="0" applyFont="1" applyFill="1" applyBorder="1" applyAlignment="1"/>
    <xf numFmtId="43" fontId="7" fillId="6" borderId="16" xfId="22" applyFont="1" applyFill="1" applyBorder="1" applyAlignment="1">
      <alignment horizontal="right"/>
    </xf>
    <xf numFmtId="43" fontId="10" fillId="6" borderId="16" xfId="22" applyFont="1" applyFill="1" applyBorder="1" applyAlignment="1">
      <alignment horizontal="right"/>
    </xf>
    <xf numFmtId="43" fontId="33" fillId="6" borderId="16" xfId="22" applyFont="1" applyFill="1" applyBorder="1" applyAlignment="1">
      <alignment horizontal="right"/>
    </xf>
    <xf numFmtId="0" fontId="46" fillId="6" borderId="16" xfId="0" applyFont="1" applyFill="1" applyBorder="1" applyAlignment="1">
      <alignment horizontal="left" wrapText="1"/>
    </xf>
    <xf numFmtId="4" fontId="47" fillId="6" borderId="16" xfId="0" applyNumberFormat="1" applyFont="1" applyFill="1" applyBorder="1" applyAlignment="1">
      <alignment horizontal="center"/>
    </xf>
    <xf numFmtId="3" fontId="47" fillId="6" borderId="16" xfId="0" applyNumberFormat="1" applyFont="1" applyFill="1" applyBorder="1" applyAlignment="1">
      <alignment horizontal="center"/>
    </xf>
    <xf numFmtId="165" fontId="47" fillId="6" borderId="16" xfId="0" applyNumberFormat="1" applyFont="1" applyFill="1" applyBorder="1" applyAlignment="1">
      <alignment horizontal="center"/>
    </xf>
    <xf numFmtId="43" fontId="48" fillId="6" borderId="16" xfId="22" applyFont="1" applyFill="1" applyBorder="1" applyAlignment="1"/>
    <xf numFmtId="0" fontId="0" fillId="6" borderId="16" xfId="0" applyFont="1" applyFill="1" applyBorder="1" applyAlignment="1">
      <alignment horizontal="center"/>
    </xf>
    <xf numFmtId="0" fontId="30" fillId="6" borderId="0" xfId="0" applyFont="1" applyFill="1" applyAlignment="1">
      <alignment vertical="top" wrapText="1"/>
    </xf>
    <xf numFmtId="0" fontId="29" fillId="6" borderId="0" xfId="0" applyFont="1" applyFill="1" applyAlignment="1">
      <alignment vertical="top" wrapText="1"/>
    </xf>
    <xf numFmtId="3" fontId="21" fillId="6" borderId="16" xfId="0" applyNumberFormat="1" applyFont="1" applyFill="1" applyBorder="1" applyAlignment="1">
      <alignment horizontal="center" vertical="top" wrapText="1"/>
    </xf>
    <xf numFmtId="3" fontId="31" fillId="6" borderId="16" xfId="0" applyNumberFormat="1" applyFont="1" applyFill="1" applyBorder="1" applyAlignment="1">
      <alignment horizontal="right" vertical="center"/>
    </xf>
    <xf numFmtId="43" fontId="19" fillId="6" borderId="16" xfId="22" applyFont="1" applyFill="1" applyBorder="1" applyAlignment="1"/>
    <xf numFmtId="0" fontId="6" fillId="6" borderId="12" xfId="0" applyFont="1" applyFill="1" applyBorder="1" applyAlignment="1"/>
    <xf numFmtId="2" fontId="30" fillId="6" borderId="16" xfId="0" applyNumberFormat="1" applyFont="1" applyFill="1" applyBorder="1" applyAlignment="1">
      <alignment horizontal="right" wrapText="1"/>
    </xf>
    <xf numFmtId="165" fontId="7" fillId="6" borderId="16" xfId="0" applyNumberFormat="1" applyFont="1" applyFill="1" applyBorder="1" applyAlignment="1"/>
    <xf numFmtId="4" fontId="33" fillId="6" borderId="20" xfId="0" applyNumberFormat="1" applyFont="1" applyFill="1" applyBorder="1" applyAlignment="1">
      <alignment horizontal="left" wrapText="1"/>
    </xf>
    <xf numFmtId="43" fontId="9" fillId="6" borderId="16" xfId="22" applyFont="1" applyFill="1" applyBorder="1" applyAlignment="1">
      <alignment horizontal="right"/>
    </xf>
    <xf numFmtId="43" fontId="25" fillId="6" borderId="16" xfId="22" applyFont="1" applyFill="1" applyBorder="1" applyAlignment="1">
      <alignment horizontal="right"/>
    </xf>
    <xf numFmtId="0" fontId="8" fillId="6" borderId="21" xfId="0" applyFont="1" applyFill="1" applyBorder="1" applyAlignment="1">
      <alignment horizontal="right" vertical="center"/>
    </xf>
    <xf numFmtId="0" fontId="8" fillId="6" borderId="21" xfId="0" applyFont="1" applyFill="1" applyBorder="1" applyAlignment="1">
      <alignment wrapText="1"/>
    </xf>
    <xf numFmtId="0" fontId="8" fillId="6" borderId="21" xfId="0" applyFont="1" applyFill="1" applyBorder="1" applyAlignment="1">
      <alignment horizontal="center" vertical="center"/>
    </xf>
    <xf numFmtId="3" fontId="8" fillId="6" borderId="21" xfId="0" applyNumberFormat="1" applyFont="1" applyFill="1" applyBorder="1" applyAlignment="1"/>
    <xf numFmtId="165" fontId="9" fillId="6" borderId="21" xfId="0" applyNumberFormat="1" applyFont="1" applyFill="1" applyBorder="1" applyAlignment="1"/>
    <xf numFmtId="43" fontId="8" fillId="6" borderId="21" xfId="22" applyFont="1" applyFill="1" applyBorder="1" applyAlignment="1"/>
    <xf numFmtId="3" fontId="30" fillId="6" borderId="16" xfId="0" applyNumberFormat="1" applyFont="1" applyFill="1" applyBorder="1" applyAlignment="1">
      <alignment horizontal="center" vertical="top" wrapText="1"/>
    </xf>
    <xf numFmtId="3" fontId="30" fillId="6" borderId="16" xfId="0" applyNumberFormat="1" applyFont="1" applyFill="1" applyBorder="1" applyAlignment="1">
      <alignment wrapText="1"/>
    </xf>
    <xf numFmtId="4" fontId="55" fillId="6" borderId="16" xfId="0" applyNumberFormat="1" applyFont="1" applyFill="1" applyBorder="1" applyAlignment="1">
      <alignment horizontal="center"/>
    </xf>
    <xf numFmtId="3" fontId="55" fillId="6" borderId="16" xfId="0" applyNumberFormat="1" applyFont="1" applyFill="1" applyBorder="1" applyAlignment="1">
      <alignment horizontal="center"/>
    </xf>
    <xf numFmtId="165" fontId="55" fillId="6" borderId="16" xfId="0" applyNumberFormat="1" applyFont="1" applyFill="1" applyBorder="1" applyAlignment="1">
      <alignment horizontal="center"/>
    </xf>
    <xf numFmtId="43" fontId="55" fillId="6" borderId="16" xfId="22" applyFont="1" applyFill="1" applyBorder="1" applyAlignment="1"/>
    <xf numFmtId="0" fontId="18" fillId="0" borderId="16" xfId="9" applyFont="1" applyBorder="1" applyAlignment="1">
      <alignment horizontal="left" wrapText="1"/>
    </xf>
    <xf numFmtId="0" fontId="22" fillId="0" borderId="16" xfId="0" applyFont="1" applyFill="1" applyBorder="1" applyAlignment="1">
      <alignment horizontal="right" vertical="center"/>
    </xf>
    <xf numFmtId="0" fontId="22" fillId="0" borderId="16" xfId="0" applyFont="1" applyFill="1" applyBorder="1" applyAlignment="1">
      <alignment horizontal="center" vertical="center" wrapText="1"/>
    </xf>
    <xf numFmtId="0" fontId="22" fillId="0" borderId="16" xfId="0" applyFont="1" applyFill="1" applyBorder="1" applyAlignment="1">
      <alignment horizontal="center" vertical="center"/>
    </xf>
    <xf numFmtId="165" fontId="19" fillId="0" borderId="16" xfId="12" applyNumberFormat="1" applyFont="1" applyFill="1" applyBorder="1" applyAlignment="1">
      <alignment horizontal="center" vertical="center" wrapText="1"/>
    </xf>
    <xf numFmtId="44" fontId="19" fillId="0" borderId="16" xfId="17" applyFont="1" applyFill="1" applyBorder="1" applyAlignment="1">
      <alignment horizontal="center" vertical="center" wrapText="1"/>
    </xf>
    <xf numFmtId="0" fontId="2" fillId="0" borderId="16" xfId="0" applyFont="1" applyFill="1" applyBorder="1" applyAlignment="1">
      <alignment horizontal="right" vertical="center"/>
    </xf>
    <xf numFmtId="0" fontId="23" fillId="0" borderId="16" xfId="0" applyFont="1" applyFill="1" applyBorder="1" applyAlignment="1">
      <alignment horizontal="left" wrapText="1"/>
    </xf>
    <xf numFmtId="0" fontId="23" fillId="0" borderId="16" xfId="0" applyFont="1" applyFill="1" applyBorder="1" applyAlignment="1">
      <alignment horizontal="center" vertical="center"/>
    </xf>
    <xf numFmtId="165" fontId="18" fillId="0" borderId="16" xfId="0" applyNumberFormat="1" applyFont="1" applyFill="1" applyBorder="1" applyAlignment="1">
      <alignment vertical="center"/>
    </xf>
    <xf numFmtId="44" fontId="2" fillId="0" borderId="16" xfId="17" applyFont="1" applyFill="1" applyBorder="1" applyAlignment="1">
      <alignment vertical="center"/>
    </xf>
    <xf numFmtId="0" fontId="23" fillId="0" borderId="16" xfId="0" applyFont="1" applyFill="1" applyBorder="1" applyAlignment="1">
      <alignment horizontal="left" vertical="center" wrapText="1"/>
    </xf>
    <xf numFmtId="0" fontId="18" fillId="0" borderId="16" xfId="0" applyFont="1" applyFill="1" applyBorder="1" applyAlignment="1">
      <alignment horizontal="right" vertical="center"/>
    </xf>
    <xf numFmtId="4" fontId="18" fillId="0" borderId="16" xfId="0" applyNumberFormat="1" applyFont="1" applyFill="1" applyBorder="1" applyAlignment="1">
      <alignment horizontal="center"/>
    </xf>
    <xf numFmtId="165" fontId="18" fillId="0" borderId="16" xfId="0" applyNumberFormat="1" applyFont="1" applyFill="1" applyBorder="1" applyAlignment="1">
      <alignment horizontal="center" vertical="center"/>
    </xf>
    <xf numFmtId="44" fontId="18" fillId="0" borderId="16" xfId="17" applyFont="1" applyFill="1" applyBorder="1" applyAlignment="1">
      <alignment vertical="center"/>
    </xf>
    <xf numFmtId="0" fontId="19" fillId="0" borderId="16" xfId="0" applyFont="1" applyFill="1" applyBorder="1" applyAlignment="1">
      <alignment horizontal="left" wrapText="1"/>
    </xf>
    <xf numFmtId="0" fontId="18" fillId="0" borderId="16" xfId="0" applyFont="1" applyFill="1" applyBorder="1" applyAlignment="1">
      <alignment horizontal="left" wrapText="1"/>
    </xf>
    <xf numFmtId="3" fontId="18" fillId="0" borderId="16" xfId="0" applyNumberFormat="1" applyFont="1" applyFill="1" applyBorder="1" applyAlignment="1">
      <alignment horizontal="center"/>
    </xf>
    <xf numFmtId="44" fontId="18" fillId="0" borderId="16" xfId="17" applyFont="1" applyFill="1" applyBorder="1" applyAlignment="1">
      <alignment horizontal="right" vertical="center"/>
    </xf>
    <xf numFmtId="165" fontId="18" fillId="0" borderId="16" xfId="0" applyNumberFormat="1" applyFont="1" applyFill="1" applyBorder="1" applyAlignment="1">
      <alignment horizontal="center"/>
    </xf>
    <xf numFmtId="44" fontId="18" fillId="0" borderId="16" xfId="17" applyFont="1" applyFill="1" applyBorder="1" applyAlignment="1"/>
    <xf numFmtId="0" fontId="18" fillId="0" borderId="17" xfId="0" applyFont="1" applyFill="1" applyBorder="1" applyAlignment="1">
      <alignment horizontal="center"/>
    </xf>
    <xf numFmtId="0" fontId="24" fillId="0" borderId="17" xfId="0" applyFont="1" applyFill="1" applyBorder="1" applyAlignment="1">
      <alignment horizontal="left" wrapText="1"/>
    </xf>
    <xf numFmtId="4" fontId="18" fillId="0" borderId="17" xfId="0" applyNumberFormat="1" applyFont="1" applyFill="1" applyBorder="1" applyAlignment="1">
      <alignment horizontal="center"/>
    </xf>
    <xf numFmtId="44" fontId="18" fillId="0" borderId="17" xfId="17" applyFont="1" applyFill="1" applyBorder="1" applyAlignment="1">
      <alignment horizontal="right"/>
    </xf>
    <xf numFmtId="0" fontId="18" fillId="0" borderId="17" xfId="0" applyFont="1" applyFill="1" applyBorder="1" applyAlignment="1">
      <alignment horizontal="left" wrapText="1"/>
    </xf>
    <xf numFmtId="0" fontId="24" fillId="0" borderId="16" xfId="0" applyFont="1" applyFill="1" applyBorder="1" applyAlignment="1">
      <alignment horizontal="left" wrapText="1"/>
    </xf>
    <xf numFmtId="3" fontId="19" fillId="0" borderId="16" xfId="0" applyNumberFormat="1" applyFont="1" applyFill="1" applyBorder="1" applyAlignment="1">
      <alignment horizontal="center"/>
    </xf>
    <xf numFmtId="165" fontId="19" fillId="0" borderId="16" xfId="0" applyNumberFormat="1" applyFont="1" applyFill="1" applyBorder="1" applyAlignment="1">
      <alignment horizontal="center" vertical="center"/>
    </xf>
    <xf numFmtId="44" fontId="19" fillId="0" borderId="16" xfId="17" applyFont="1" applyFill="1" applyBorder="1" applyAlignment="1">
      <alignment vertical="center"/>
    </xf>
    <xf numFmtId="0" fontId="6" fillId="6" borderId="17" xfId="0" applyFont="1" applyFill="1" applyBorder="1" applyAlignment="1">
      <alignment horizontal="right" vertical="center"/>
    </xf>
    <xf numFmtId="0" fontId="6" fillId="6" borderId="17" xfId="0" applyFont="1" applyFill="1" applyBorder="1" applyAlignment="1">
      <alignment horizontal="center" vertical="center" wrapText="1"/>
    </xf>
    <xf numFmtId="0" fontId="6" fillId="6" borderId="17" xfId="0" applyFont="1" applyFill="1" applyBorder="1" applyAlignment="1">
      <alignment horizontal="center" vertical="center"/>
    </xf>
    <xf numFmtId="165" fontId="7" fillId="6" borderId="17" xfId="12" applyNumberFormat="1" applyFont="1" applyFill="1" applyBorder="1" applyAlignment="1">
      <alignment horizontal="center" vertical="center" wrapText="1"/>
    </xf>
    <xf numFmtId="44" fontId="7" fillId="6" borderId="17" xfId="17" applyFont="1" applyFill="1" applyBorder="1" applyAlignment="1">
      <alignment horizontal="center" vertical="center" wrapText="1"/>
    </xf>
    <xf numFmtId="0" fontId="8" fillId="0" borderId="16" xfId="0" applyFont="1" applyFill="1" applyBorder="1" applyAlignment="1"/>
    <xf numFmtId="44" fontId="19" fillId="6" borderId="1" xfId="17" applyFont="1" applyFill="1" applyBorder="1" applyAlignment="1"/>
    <xf numFmtId="44" fontId="18" fillId="6" borderId="17" xfId="17" applyFont="1" applyFill="1" applyBorder="1" applyAlignment="1">
      <alignment horizontal="right"/>
    </xf>
    <xf numFmtId="44" fontId="2" fillId="6" borderId="17" xfId="17" applyFont="1" applyFill="1" applyBorder="1" applyAlignment="1">
      <alignment horizontal="right"/>
    </xf>
    <xf numFmtId="0" fontId="18" fillId="0" borderId="15" xfId="0" applyFont="1" applyFill="1" applyBorder="1" applyAlignment="1">
      <alignment horizontal="left" wrapText="1"/>
    </xf>
    <xf numFmtId="44" fontId="19" fillId="6" borderId="17" xfId="17" applyFont="1" applyFill="1" applyBorder="1" applyAlignment="1">
      <alignment horizontal="right"/>
    </xf>
    <xf numFmtId="44" fontId="19" fillId="6" borderId="15" xfId="17" applyFont="1" applyFill="1" applyBorder="1" applyAlignment="1">
      <alignment horizontal="right"/>
    </xf>
    <xf numFmtId="0" fontId="18" fillId="6" borderId="0" xfId="0" applyFont="1" applyFill="1" applyBorder="1" applyAlignment="1">
      <alignment horizontal="center"/>
    </xf>
    <xf numFmtId="0" fontId="19" fillId="6" borderId="0" xfId="0" applyFont="1" applyFill="1" applyBorder="1" applyAlignment="1">
      <alignment horizontal="left" wrapText="1"/>
    </xf>
    <xf numFmtId="4" fontId="19" fillId="6" borderId="0" xfId="0" applyNumberFormat="1" applyFont="1" applyFill="1" applyBorder="1" applyAlignment="1">
      <alignment horizontal="center"/>
    </xf>
    <xf numFmtId="4" fontId="18" fillId="6" borderId="0" xfId="0" applyNumberFormat="1" applyFont="1" applyFill="1" applyBorder="1" applyAlignment="1">
      <alignment horizontal="center"/>
    </xf>
    <xf numFmtId="44" fontId="19" fillId="6" borderId="0" xfId="17" applyFont="1" applyFill="1" applyBorder="1" applyAlignment="1">
      <alignment horizontal="right"/>
    </xf>
    <xf numFmtId="0" fontId="29" fillId="6" borderId="18" xfId="0" applyNumberFormat="1" applyFont="1" applyFill="1" applyBorder="1" applyAlignment="1">
      <alignment horizontal="right" vertical="center" wrapText="1"/>
    </xf>
    <xf numFmtId="0" fontId="29" fillId="6" borderId="18" xfId="0" applyNumberFormat="1" applyFont="1" applyFill="1" applyBorder="1" applyAlignment="1">
      <alignment vertical="top" wrapText="1"/>
    </xf>
    <xf numFmtId="0" fontId="30" fillId="6" borderId="18" xfId="0" applyNumberFormat="1" applyFont="1" applyFill="1" applyBorder="1" applyAlignment="1">
      <alignment horizontal="center" vertical="top" wrapText="1"/>
    </xf>
    <xf numFmtId="1" fontId="30" fillId="6" borderId="18" xfId="0" applyNumberFormat="1" applyFont="1" applyFill="1" applyBorder="1" applyAlignment="1">
      <alignment horizontal="right" vertical="center" wrapText="1"/>
    </xf>
    <xf numFmtId="44" fontId="30" fillId="6" borderId="18" xfId="17" applyFont="1" applyFill="1" applyBorder="1" applyAlignment="1">
      <alignment horizontal="right" vertical="center" wrapText="1"/>
    </xf>
    <xf numFmtId="0" fontId="30" fillId="6" borderId="18" xfId="0" applyFont="1" applyFill="1" applyBorder="1" applyAlignment="1">
      <alignment horizontal="right" vertical="center" wrapText="1"/>
    </xf>
    <xf numFmtId="0" fontId="29" fillId="6" borderId="18" xfId="0" applyFont="1" applyFill="1" applyBorder="1" applyAlignment="1">
      <alignment wrapText="1"/>
    </xf>
    <xf numFmtId="0" fontId="30" fillId="6" borderId="18" xfId="0" applyFont="1" applyFill="1" applyBorder="1" applyAlignment="1">
      <alignment wrapText="1"/>
    </xf>
    <xf numFmtId="0" fontId="30" fillId="6" borderId="18" xfId="0" applyFont="1" applyFill="1" applyBorder="1" applyAlignment="1">
      <alignment vertical="center" wrapText="1"/>
    </xf>
    <xf numFmtId="44" fontId="30" fillId="6" borderId="18" xfId="17" applyFont="1" applyFill="1" applyBorder="1" applyAlignment="1">
      <alignment vertical="center" wrapText="1"/>
    </xf>
    <xf numFmtId="0" fontId="30" fillId="6" borderId="18" xfId="0" applyNumberFormat="1" applyFont="1" applyFill="1" applyBorder="1" applyAlignment="1">
      <alignment horizontal="right" vertical="center" wrapText="1"/>
    </xf>
    <xf numFmtId="0" fontId="30" fillId="6" borderId="18" xfId="0" applyNumberFormat="1" applyFont="1" applyFill="1" applyBorder="1" applyAlignment="1">
      <alignment vertical="top" wrapText="1"/>
    </xf>
    <xf numFmtId="0" fontId="31" fillId="6" borderId="18" xfId="0" applyFont="1" applyFill="1" applyBorder="1" applyAlignment="1">
      <alignment wrapText="1"/>
    </xf>
    <xf numFmtId="44" fontId="26" fillId="6" borderId="18" xfId="17" applyFont="1" applyFill="1" applyBorder="1" applyAlignment="1">
      <alignment horizontal="right" vertical="center"/>
    </xf>
    <xf numFmtId="2" fontId="30" fillId="6" borderId="18" xfId="0" applyNumberFormat="1" applyFont="1" applyFill="1" applyBorder="1" applyAlignment="1">
      <alignment horizontal="right" vertical="center" wrapText="1"/>
    </xf>
    <xf numFmtId="0" fontId="31" fillId="6" borderId="18" xfId="0" applyFont="1" applyFill="1" applyBorder="1" applyAlignment="1">
      <alignment horizontal="right" vertical="center" wrapText="1"/>
    </xf>
    <xf numFmtId="0" fontId="31" fillId="6" borderId="18" xfId="0" applyFont="1" applyFill="1" applyBorder="1" applyAlignment="1">
      <alignment vertical="center" wrapText="1"/>
    </xf>
    <xf numFmtId="44" fontId="31" fillId="6" borderId="18" xfId="17" applyFont="1" applyFill="1" applyBorder="1" applyAlignment="1">
      <alignment horizontal="right" vertical="center"/>
    </xf>
    <xf numFmtId="166" fontId="29" fillId="6" borderId="18" xfId="0" applyNumberFormat="1" applyFont="1" applyFill="1" applyBorder="1" applyAlignment="1">
      <alignment horizontal="right" vertical="center" wrapText="1"/>
    </xf>
    <xf numFmtId="1" fontId="29" fillId="6" borderId="18" xfId="0" applyNumberFormat="1" applyFont="1" applyFill="1" applyBorder="1" applyAlignment="1">
      <alignment horizontal="center" vertical="top" wrapText="1"/>
    </xf>
    <xf numFmtId="1" fontId="29" fillId="6" borderId="18" xfId="0" applyNumberFormat="1" applyFont="1" applyFill="1" applyBorder="1" applyAlignment="1">
      <alignment horizontal="right" vertical="center" wrapText="1"/>
    </xf>
    <xf numFmtId="0" fontId="30" fillId="6" borderId="18" xfId="0" applyFont="1" applyFill="1" applyBorder="1" applyAlignment="1">
      <alignment horizontal="right" vertical="center"/>
    </xf>
    <xf numFmtId="0" fontId="30" fillId="6" borderId="18" xfId="0" applyFont="1" applyFill="1" applyBorder="1" applyAlignment="1"/>
    <xf numFmtId="0" fontId="30" fillId="6" borderId="18" xfId="0" applyFont="1" applyFill="1" applyBorder="1" applyAlignment="1">
      <alignment vertical="center"/>
    </xf>
    <xf numFmtId="0" fontId="25" fillId="6" borderId="18" xfId="0" applyFont="1" applyFill="1" applyBorder="1" applyAlignment="1">
      <alignment wrapText="1"/>
    </xf>
    <xf numFmtId="0" fontId="25" fillId="6" borderId="18" xfId="0" applyFont="1" applyFill="1" applyBorder="1" applyAlignment="1"/>
    <xf numFmtId="44" fontId="25" fillId="6" borderId="18" xfId="17" applyFont="1" applyFill="1" applyBorder="1" applyAlignment="1">
      <alignment horizontal="right" vertical="center"/>
    </xf>
    <xf numFmtId="0" fontId="29" fillId="6" borderId="18" xfId="0" applyFont="1" applyFill="1" applyBorder="1" applyAlignment="1">
      <alignment horizontal="right" vertical="center"/>
    </xf>
    <xf numFmtId="0" fontId="29" fillId="6" borderId="18" xfId="0" applyFont="1" applyFill="1" applyBorder="1" applyAlignment="1"/>
    <xf numFmtId="0" fontId="29" fillId="6" borderId="18" xfId="0" applyFont="1" applyFill="1" applyBorder="1" applyAlignment="1">
      <alignment vertical="center"/>
    </xf>
    <xf numFmtId="0" fontId="29" fillId="6" borderId="18" xfId="0" applyNumberFormat="1" applyFont="1" applyFill="1" applyBorder="1" applyAlignment="1">
      <alignment horizontal="center" vertical="top" wrapText="1"/>
    </xf>
    <xf numFmtId="0" fontId="29" fillId="6" borderId="0" xfId="0" applyNumberFormat="1" applyFont="1" applyFill="1" applyBorder="1" applyAlignment="1">
      <alignment horizontal="right" vertical="center" wrapText="1"/>
    </xf>
    <xf numFmtId="0" fontId="29" fillId="6" borderId="0" xfId="0" applyNumberFormat="1" applyFont="1" applyFill="1" applyBorder="1" applyAlignment="1">
      <alignment vertical="top" wrapText="1"/>
    </xf>
    <xf numFmtId="0" fontId="29" fillId="6" borderId="0" xfId="0" applyNumberFormat="1" applyFont="1" applyFill="1" applyBorder="1" applyAlignment="1">
      <alignment horizontal="center" vertical="top" wrapText="1"/>
    </xf>
    <xf numFmtId="1" fontId="29" fillId="6" borderId="0" xfId="0" applyNumberFormat="1" applyFont="1" applyFill="1" applyBorder="1" applyAlignment="1">
      <alignment horizontal="right" vertical="center" wrapText="1"/>
    </xf>
    <xf numFmtId="44" fontId="31" fillId="6" borderId="0" xfId="17" applyFont="1" applyFill="1" applyBorder="1" applyAlignment="1">
      <alignment horizontal="right" vertical="center"/>
    </xf>
    <xf numFmtId="0" fontId="19" fillId="0" borderId="17" xfId="0" applyFont="1" applyFill="1" applyBorder="1" applyAlignment="1">
      <alignment horizontal="center"/>
    </xf>
    <xf numFmtId="0" fontId="23" fillId="0" borderId="17" xfId="0" applyFont="1" applyFill="1" applyBorder="1" applyAlignment="1">
      <alignment horizontal="left" wrapText="1"/>
    </xf>
    <xf numFmtId="0" fontId="31" fillId="6" borderId="18" xfId="0" applyFont="1" applyFill="1" applyBorder="1" applyAlignment="1">
      <alignment horizontal="right" vertical="center"/>
    </xf>
    <xf numFmtId="0" fontId="31" fillId="6" borderId="18" xfId="0" applyFont="1" applyFill="1" applyBorder="1" applyAlignment="1">
      <alignment horizontal="center" vertical="center"/>
    </xf>
    <xf numFmtId="0" fontId="6" fillId="6" borderId="15" xfId="0" applyFont="1" applyFill="1" applyBorder="1" applyAlignment="1">
      <alignment horizontal="right" vertical="center"/>
    </xf>
    <xf numFmtId="4" fontId="25" fillId="6" borderId="16" xfId="0" applyNumberFormat="1" applyFont="1" applyFill="1" applyBorder="1" applyAlignment="1">
      <alignment horizontal="center" vertical="center"/>
    </xf>
    <xf numFmtId="44" fontId="32" fillId="6" borderId="16" xfId="17" applyFont="1" applyFill="1" applyBorder="1" applyAlignment="1">
      <alignment horizontal="right" vertical="center"/>
    </xf>
    <xf numFmtId="44" fontId="25" fillId="6" borderId="16" xfId="17" applyFont="1" applyFill="1" applyBorder="1" applyAlignment="1">
      <alignment horizontal="right" vertical="center"/>
    </xf>
    <xf numFmtId="4" fontId="32" fillId="6" borderId="16" xfId="0" applyNumberFormat="1" applyFont="1" applyFill="1" applyBorder="1" applyAlignment="1">
      <alignment horizontal="left" vertical="center" wrapText="1"/>
    </xf>
    <xf numFmtId="0" fontId="30" fillId="6" borderId="0" xfId="0" applyFont="1" applyFill="1" applyAlignment="1">
      <alignment vertical="center" wrapText="1"/>
    </xf>
    <xf numFmtId="0" fontId="25" fillId="6" borderId="16" xfId="0" applyFont="1" applyFill="1" applyBorder="1" applyAlignment="1">
      <alignment horizontal="right" vertical="center"/>
    </xf>
    <xf numFmtId="0" fontId="32" fillId="6" borderId="16" xfId="0" applyFont="1" applyFill="1" applyBorder="1" applyAlignment="1">
      <alignment horizontal="right" vertical="center"/>
    </xf>
    <xf numFmtId="4" fontId="32" fillId="6" borderId="16" xfId="0" applyNumberFormat="1" applyFont="1" applyFill="1" applyBorder="1" applyAlignment="1">
      <alignment horizontal="center" vertical="center"/>
    </xf>
    <xf numFmtId="44" fontId="33" fillId="6" borderId="16" xfId="17" applyFont="1" applyFill="1" applyBorder="1" applyAlignment="1">
      <alignment horizontal="right" vertical="center"/>
    </xf>
    <xf numFmtId="165" fontId="18" fillId="6" borderId="16" xfId="0" applyNumberFormat="1" applyFont="1" applyFill="1" applyBorder="1" applyAlignment="1">
      <alignment horizontal="center" vertical="center"/>
    </xf>
    <xf numFmtId="44" fontId="19" fillId="6" borderId="16" xfId="17" applyFont="1" applyFill="1" applyBorder="1" applyAlignment="1">
      <alignment vertical="center"/>
    </xf>
    <xf numFmtId="44" fontId="27" fillId="6" borderId="16" xfId="17" applyFont="1" applyFill="1" applyBorder="1" applyAlignment="1">
      <alignment vertical="center" wrapText="1"/>
    </xf>
    <xf numFmtId="0" fontId="19" fillId="6" borderId="16" xfId="0" applyFont="1" applyFill="1" applyBorder="1"/>
    <xf numFmtId="0" fontId="18" fillId="6" borderId="16" xfId="0" applyFont="1" applyFill="1" applyBorder="1"/>
    <xf numFmtId="0" fontId="18" fillId="6" borderId="16" xfId="0" applyFont="1" applyFill="1" applyBorder="1" applyAlignment="1">
      <alignment vertical="center"/>
    </xf>
    <xf numFmtId="44" fontId="18" fillId="6" borderId="16" xfId="17" applyFont="1" applyFill="1" applyBorder="1" applyAlignment="1">
      <alignment vertical="center"/>
    </xf>
    <xf numFmtId="4" fontId="18" fillId="6" borderId="16" xfId="0" applyNumberFormat="1" applyFont="1" applyFill="1" applyBorder="1" applyAlignment="1">
      <alignment wrapText="1"/>
    </xf>
    <xf numFmtId="0" fontId="19" fillId="6" borderId="16" xfId="0" applyFont="1" applyFill="1" applyBorder="1" applyAlignment="1">
      <alignment vertical="center"/>
    </xf>
    <xf numFmtId="44" fontId="18" fillId="0" borderId="0" xfId="17" applyFont="1" applyAlignment="1">
      <alignment vertical="center"/>
    </xf>
    <xf numFmtId="44" fontId="18" fillId="0" borderId="0" xfId="0" applyNumberFormat="1" applyFont="1"/>
    <xf numFmtId="43" fontId="18" fillId="6" borderId="0" xfId="0" applyNumberFormat="1" applyFont="1" applyFill="1"/>
    <xf numFmtId="43" fontId="19" fillId="6" borderId="0" xfId="0" applyNumberFormat="1" applyFont="1" applyFill="1"/>
    <xf numFmtId="3" fontId="19" fillId="0" borderId="16" xfId="12" applyNumberFormat="1" applyFont="1" applyFill="1" applyBorder="1" applyAlignment="1">
      <alignment horizontal="right" vertical="center" wrapText="1"/>
    </xf>
    <xf numFmtId="3" fontId="18" fillId="0" borderId="16" xfId="0" applyNumberFormat="1" applyFont="1" applyFill="1" applyBorder="1" applyAlignment="1">
      <alignment horizontal="right" vertical="center"/>
    </xf>
    <xf numFmtId="3" fontId="18" fillId="0" borderId="16" xfId="0" applyNumberFormat="1" applyFont="1" applyFill="1" applyBorder="1" applyAlignment="1">
      <alignment horizontal="right"/>
    </xf>
    <xf numFmtId="165" fontId="18" fillId="0" borderId="17" xfId="0" applyNumberFormat="1" applyFont="1" applyFill="1" applyBorder="1" applyAlignment="1">
      <alignment horizontal="right"/>
    </xf>
    <xf numFmtId="3" fontId="2" fillId="0" borderId="16"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3" fontId="7" fillId="6" borderId="17" xfId="12" applyNumberFormat="1" applyFont="1" applyFill="1" applyBorder="1" applyAlignment="1">
      <alignment horizontal="right" vertical="center" wrapText="1"/>
    </xf>
    <xf numFmtId="3" fontId="18" fillId="6" borderId="1" xfId="0" applyNumberFormat="1" applyFont="1" applyFill="1" applyBorder="1" applyAlignment="1">
      <alignment horizontal="right"/>
    </xf>
    <xf numFmtId="165" fontId="18" fillId="6" borderId="17" xfId="0" applyNumberFormat="1" applyFont="1" applyFill="1" applyBorder="1" applyAlignment="1">
      <alignment horizontal="right"/>
    </xf>
    <xf numFmtId="3" fontId="18" fillId="6" borderId="16" xfId="0" applyNumberFormat="1" applyFont="1" applyFill="1" applyBorder="1" applyAlignment="1">
      <alignment horizontal="right" vertical="center"/>
    </xf>
    <xf numFmtId="3" fontId="18" fillId="6" borderId="16" xfId="0" applyNumberFormat="1" applyFont="1" applyFill="1" applyBorder="1" applyAlignment="1">
      <alignment horizontal="right"/>
    </xf>
    <xf numFmtId="165" fontId="19" fillId="6" borderId="17" xfId="0" applyNumberFormat="1" applyFont="1" applyFill="1" applyBorder="1" applyAlignment="1">
      <alignment horizontal="right"/>
    </xf>
    <xf numFmtId="165" fontId="19" fillId="6" borderId="15" xfId="0" applyNumberFormat="1" applyFont="1" applyFill="1" applyBorder="1" applyAlignment="1">
      <alignment horizontal="right"/>
    </xf>
    <xf numFmtId="165" fontId="18" fillId="6" borderId="0" xfId="0" applyNumberFormat="1" applyFont="1" applyFill="1" applyBorder="1" applyAlignment="1">
      <alignment horizontal="right"/>
    </xf>
    <xf numFmtId="0" fontId="25" fillId="6" borderId="18" xfId="0" applyFont="1" applyFill="1" applyBorder="1" applyAlignment="1">
      <alignment horizontal="right" vertical="center"/>
    </xf>
    <xf numFmtId="3" fontId="18" fillId="0" borderId="17" xfId="0" applyNumberFormat="1" applyFont="1" applyFill="1" applyBorder="1" applyAlignment="1">
      <alignment horizontal="right"/>
    </xf>
    <xf numFmtId="165" fontId="25" fillId="6" borderId="16" xfId="0" applyNumberFormat="1" applyFont="1" applyFill="1" applyBorder="1" applyAlignment="1">
      <alignment horizontal="right" vertical="center"/>
    </xf>
    <xf numFmtId="165" fontId="32" fillId="6" borderId="16" xfId="0" applyNumberFormat="1" applyFont="1" applyFill="1" applyBorder="1" applyAlignment="1">
      <alignment horizontal="right" vertical="center"/>
    </xf>
    <xf numFmtId="3" fontId="19" fillId="6" borderId="16" xfId="0" applyNumberFormat="1" applyFont="1" applyFill="1" applyBorder="1" applyAlignment="1">
      <alignment horizontal="right" vertical="center"/>
    </xf>
    <xf numFmtId="0" fontId="27" fillId="6" borderId="16" xfId="0" applyFont="1" applyFill="1" applyBorder="1" applyAlignment="1">
      <alignment horizontal="right" vertical="center" wrapText="1"/>
    </xf>
    <xf numFmtId="0" fontId="18" fillId="0" borderId="0" xfId="0" applyFont="1" applyAlignment="1">
      <alignment horizontal="right" vertical="center"/>
    </xf>
    <xf numFmtId="0" fontId="19" fillId="6" borderId="16" xfId="0" applyFont="1" applyFill="1" applyBorder="1" applyAlignment="1">
      <alignment wrapText="1"/>
    </xf>
    <xf numFmtId="0" fontId="18" fillId="6" borderId="16" xfId="0" applyFont="1" applyFill="1" applyBorder="1" applyAlignment="1">
      <alignment wrapText="1"/>
    </xf>
    <xf numFmtId="0" fontId="18" fillId="0" borderId="0" xfId="0" applyFont="1" applyAlignment="1">
      <alignment wrapText="1"/>
    </xf>
    <xf numFmtId="0" fontId="0" fillId="6" borderId="17" xfId="0" applyFont="1" applyFill="1" applyBorder="1" applyAlignment="1">
      <alignment horizontal="center"/>
    </xf>
    <xf numFmtId="0" fontId="23" fillId="0" borderId="17" xfId="5" applyFont="1" applyFill="1" applyBorder="1" applyAlignment="1">
      <alignment horizontal="left" wrapText="1"/>
    </xf>
    <xf numFmtId="0" fontId="25" fillId="6" borderId="22" xfId="5" applyFont="1" applyFill="1" applyBorder="1" applyAlignment="1">
      <alignment horizontal="right" vertical="center"/>
    </xf>
    <xf numFmtId="4" fontId="25" fillId="6" borderId="22" xfId="0" applyNumberFormat="1" applyFont="1" applyFill="1" applyBorder="1" applyAlignment="1">
      <alignment horizontal="left" wrapText="1"/>
    </xf>
    <xf numFmtId="3" fontId="25" fillId="6" borderId="22" xfId="0" applyNumberFormat="1" applyFont="1" applyFill="1" applyBorder="1" applyAlignment="1">
      <alignment horizontal="center"/>
    </xf>
    <xf numFmtId="0" fontId="19" fillId="0" borderId="22" xfId="9" applyFont="1" applyBorder="1" applyAlignment="1">
      <alignment horizontal="left" indent="1"/>
    </xf>
    <xf numFmtId="44" fontId="18" fillId="0" borderId="22" xfId="27" applyFont="1" applyBorder="1" applyAlignment="1">
      <alignment horizontal="left"/>
    </xf>
    <xf numFmtId="0" fontId="8" fillId="6" borderId="23" xfId="0" applyFont="1" applyFill="1" applyBorder="1" applyAlignment="1"/>
    <xf numFmtId="165" fontId="18" fillId="6" borderId="24" xfId="0" applyNumberFormat="1" applyFont="1" applyFill="1" applyBorder="1" applyAlignment="1">
      <alignment horizontal="center"/>
    </xf>
    <xf numFmtId="0" fontId="6" fillId="6" borderId="22" xfId="0" applyFont="1" applyFill="1" applyBorder="1" applyAlignment="1">
      <alignment horizontal="right" vertical="center"/>
    </xf>
    <xf numFmtId="0" fontId="6" fillId="6" borderId="22" xfId="0" applyFont="1" applyFill="1" applyBorder="1" applyAlignment="1">
      <alignment horizontal="center" vertical="center" wrapText="1"/>
    </xf>
    <xf numFmtId="0" fontId="6" fillId="6" borderId="22" xfId="0" applyFont="1" applyFill="1" applyBorder="1" applyAlignment="1">
      <alignment horizontal="center" vertical="center"/>
    </xf>
    <xf numFmtId="3" fontId="7" fillId="6" borderId="22" xfId="12" applyNumberFormat="1" applyFont="1" applyFill="1" applyBorder="1" applyAlignment="1">
      <alignment horizontal="center" vertical="center" wrapText="1"/>
    </xf>
    <xf numFmtId="165" fontId="7" fillId="6" borderId="22" xfId="12" applyNumberFormat="1" applyFont="1" applyFill="1" applyBorder="1" applyAlignment="1">
      <alignment horizontal="center" vertical="center" wrapText="1"/>
    </xf>
    <xf numFmtId="43" fontId="7" fillId="6" borderId="22" xfId="22" applyFont="1" applyFill="1" applyBorder="1" applyAlignment="1">
      <alignment horizontal="center" vertical="center" wrapText="1"/>
    </xf>
    <xf numFmtId="0" fontId="8" fillId="6" borderId="22" xfId="0" applyFont="1" applyFill="1" applyBorder="1" applyAlignment="1">
      <alignment horizontal="right" vertical="center"/>
    </xf>
    <xf numFmtId="0" fontId="10" fillId="6" borderId="22" xfId="0" applyFont="1" applyFill="1" applyBorder="1" applyAlignment="1">
      <alignment horizontal="left" wrapText="1"/>
    </xf>
    <xf numFmtId="0" fontId="10" fillId="6" borderId="22" xfId="0" applyFont="1" applyFill="1" applyBorder="1" applyAlignment="1">
      <alignment horizontal="center" vertical="center"/>
    </xf>
    <xf numFmtId="3" fontId="9" fillId="6" borderId="22" xfId="0" applyNumberFormat="1" applyFont="1" applyFill="1" applyBorder="1" applyAlignment="1">
      <alignment horizontal="center" vertical="center"/>
    </xf>
    <xf numFmtId="165" fontId="9" fillId="6" borderId="22" xfId="0" applyNumberFormat="1" applyFont="1" applyFill="1" applyBorder="1" applyAlignment="1"/>
    <xf numFmtId="43" fontId="8" fillId="6" borderId="22" xfId="22" applyFont="1" applyFill="1" applyBorder="1" applyAlignment="1"/>
    <xf numFmtId="0" fontId="19" fillId="6" borderId="22" xfId="0" applyFont="1" applyFill="1" applyBorder="1" applyAlignment="1">
      <alignment horizontal="right"/>
    </xf>
    <xf numFmtId="0" fontId="23" fillId="6" borderId="22" xfId="0" applyFont="1" applyFill="1" applyBorder="1" applyAlignment="1">
      <alignment horizontal="left" wrapText="1"/>
    </xf>
    <xf numFmtId="4" fontId="18" fillId="6" borderId="22" xfId="0" applyNumberFormat="1" applyFont="1" applyFill="1" applyBorder="1" applyAlignment="1">
      <alignment horizontal="center"/>
    </xf>
    <xf numFmtId="3" fontId="18" fillId="6" borderId="22" xfId="0" applyNumberFormat="1" applyFont="1" applyFill="1" applyBorder="1" applyAlignment="1">
      <alignment horizontal="center"/>
    </xf>
    <xf numFmtId="165" fontId="18" fillId="6" borderId="22" xfId="0" applyNumberFormat="1" applyFont="1" applyFill="1" applyBorder="1" applyAlignment="1">
      <alignment horizontal="center"/>
    </xf>
    <xf numFmtId="43" fontId="18" fillId="6" borderId="22" xfId="22" applyFont="1" applyFill="1" applyBorder="1" applyAlignment="1"/>
    <xf numFmtId="0" fontId="7" fillId="6" borderId="22" xfId="0" applyFont="1" applyFill="1" applyBorder="1" applyAlignment="1">
      <alignment horizontal="right"/>
    </xf>
    <xf numFmtId="4" fontId="9" fillId="6" borderId="22" xfId="0" applyNumberFormat="1" applyFont="1" applyFill="1" applyBorder="1" applyAlignment="1">
      <alignment horizontal="center"/>
    </xf>
    <xf numFmtId="3" fontId="9" fillId="6" borderId="22" xfId="0" applyNumberFormat="1" applyFont="1" applyFill="1" applyBorder="1" applyAlignment="1">
      <alignment horizontal="center"/>
    </xf>
    <xf numFmtId="165" fontId="9" fillId="6" borderId="22" xfId="0" applyNumberFormat="1" applyFont="1" applyFill="1" applyBorder="1" applyAlignment="1">
      <alignment horizontal="center"/>
    </xf>
    <xf numFmtId="43" fontId="9" fillId="6" borderId="22" xfId="22" applyFont="1" applyFill="1" applyBorder="1" applyAlignment="1"/>
    <xf numFmtId="0" fontId="9" fillId="6" borderId="22" xfId="0" applyFont="1" applyFill="1" applyBorder="1" applyAlignment="1">
      <alignment horizontal="right"/>
    </xf>
    <xf numFmtId="0" fontId="9" fillId="6" borderId="22" xfId="0" applyFont="1" applyFill="1" applyBorder="1" applyAlignment="1">
      <alignment horizontal="left" wrapText="1"/>
    </xf>
    <xf numFmtId="0" fontId="18" fillId="6" borderId="22" xfId="0" applyFont="1" applyFill="1" applyBorder="1" applyAlignment="1">
      <alignment horizontal="right" vertical="center"/>
    </xf>
    <xf numFmtId="0" fontId="18" fillId="6" borderId="22" xfId="0" applyFont="1" applyFill="1" applyBorder="1" applyAlignment="1">
      <alignment horizontal="left" wrapText="1"/>
    </xf>
    <xf numFmtId="43" fontId="18" fillId="6" borderId="22" xfId="4" applyNumberFormat="1" applyFont="1" applyFill="1" applyBorder="1" applyAlignment="1"/>
    <xf numFmtId="0" fontId="18" fillId="6" borderId="22" xfId="0" applyFont="1" applyFill="1" applyBorder="1" applyAlignment="1">
      <alignment horizontal="right"/>
    </xf>
    <xf numFmtId="43" fontId="18" fillId="6" borderId="22" xfId="22" applyFont="1" applyFill="1" applyBorder="1" applyAlignment="1">
      <alignment horizontal="right"/>
    </xf>
    <xf numFmtId="0" fontId="8" fillId="6" borderId="22" xfId="0" applyFont="1" applyFill="1" applyBorder="1" applyAlignment="1">
      <alignment horizontal="right"/>
    </xf>
    <xf numFmtId="0" fontId="18" fillId="6" borderId="22" xfId="0" applyFont="1" applyFill="1" applyBorder="1" applyAlignment="1">
      <alignment horizontal="center"/>
    </xf>
    <xf numFmtId="0" fontId="24" fillId="6" borderId="22" xfId="0" applyFont="1" applyFill="1" applyBorder="1" applyAlignment="1">
      <alignment horizontal="left" wrapText="1"/>
    </xf>
    <xf numFmtId="43" fontId="18" fillId="6" borderId="22" xfId="4" applyFont="1" applyFill="1" applyBorder="1" applyAlignment="1">
      <alignment horizontal="right"/>
    </xf>
    <xf numFmtId="0" fontId="19" fillId="6" borderId="22" xfId="0" applyFont="1" applyFill="1" applyBorder="1" applyAlignment="1">
      <alignment horizontal="left" wrapText="1"/>
    </xf>
    <xf numFmtId="0" fontId="7" fillId="6" borderId="22" xfId="0" applyFont="1" applyFill="1" applyBorder="1" applyAlignment="1">
      <alignment horizontal="left" wrapText="1"/>
    </xf>
    <xf numFmtId="3" fontId="7" fillId="6" borderId="22" xfId="0" applyNumberFormat="1" applyFont="1" applyFill="1" applyBorder="1" applyAlignment="1">
      <alignment horizontal="center"/>
    </xf>
    <xf numFmtId="165" fontId="7" fillId="6" borderId="22" xfId="0" applyNumberFormat="1" applyFont="1" applyFill="1" applyBorder="1" applyAlignment="1">
      <alignment horizontal="center"/>
    </xf>
    <xf numFmtId="43" fontId="7" fillId="6" borderId="22" xfId="22" applyFont="1" applyFill="1" applyBorder="1" applyAlignment="1"/>
    <xf numFmtId="0" fontId="19" fillId="6" borderId="22" xfId="0" applyFont="1" applyFill="1" applyBorder="1" applyAlignment="1">
      <alignment horizontal="right" vertical="center"/>
    </xf>
    <xf numFmtId="43" fontId="19" fillId="6" borderId="22" xfId="46" applyFont="1" applyFill="1" applyBorder="1" applyAlignment="1"/>
    <xf numFmtId="0" fontId="2" fillId="6" borderId="22" xfId="0" applyFont="1" applyFill="1" applyBorder="1" applyAlignment="1">
      <alignment horizontal="center"/>
    </xf>
    <xf numFmtId="0" fontId="0" fillId="6" borderId="22" xfId="0" applyFont="1" applyFill="1" applyBorder="1" applyAlignment="1">
      <alignment horizontal="left" wrapText="1"/>
    </xf>
    <xf numFmtId="4" fontId="2" fillId="6" borderId="22" xfId="0" applyNumberFormat="1" applyFont="1" applyFill="1" applyBorder="1" applyAlignment="1">
      <alignment horizontal="center"/>
    </xf>
    <xf numFmtId="43" fontId="2" fillId="6" borderId="22" xfId="4" applyFont="1" applyFill="1" applyBorder="1" applyAlignment="1">
      <alignment horizontal="right"/>
    </xf>
    <xf numFmtId="4" fontId="19" fillId="6" borderId="22" xfId="0" applyNumberFormat="1" applyFont="1" applyFill="1" applyBorder="1" applyAlignment="1">
      <alignment horizontal="center"/>
    </xf>
    <xf numFmtId="165" fontId="19" fillId="6" borderId="22" xfId="0" applyNumberFormat="1" applyFont="1" applyFill="1" applyBorder="1" applyAlignment="1">
      <alignment horizontal="center"/>
    </xf>
    <xf numFmtId="43" fontId="19" fillId="6" borderId="22" xfId="4" applyFont="1" applyFill="1" applyBorder="1" applyAlignment="1">
      <alignment horizontal="right"/>
    </xf>
    <xf numFmtId="0" fontId="19" fillId="6" borderId="22" xfId="0" applyFont="1" applyFill="1" applyBorder="1" applyAlignment="1">
      <alignment horizontal="center"/>
    </xf>
    <xf numFmtId="0" fontId="24" fillId="6" borderId="22" xfId="5" applyFont="1" applyFill="1" applyBorder="1" applyAlignment="1">
      <alignment horizontal="left" wrapText="1"/>
    </xf>
    <xf numFmtId="1" fontId="21" fillId="6" borderId="22" xfId="0" applyNumberFormat="1" applyFont="1" applyFill="1" applyBorder="1" applyAlignment="1">
      <alignment horizontal="center" vertical="top" wrapText="1"/>
    </xf>
    <xf numFmtId="0" fontId="29" fillId="6" borderId="22" xfId="0" applyNumberFormat="1" applyFont="1" applyFill="1" applyBorder="1" applyAlignment="1">
      <alignment horizontal="right" vertical="top" wrapText="1"/>
    </xf>
    <xf numFmtId="0" fontId="29" fillId="6" borderId="22" xfId="0" applyNumberFormat="1" applyFont="1" applyFill="1" applyBorder="1" applyAlignment="1">
      <alignment vertical="top" wrapText="1"/>
    </xf>
    <xf numFmtId="0" fontId="29" fillId="6" borderId="22" xfId="0" applyNumberFormat="1" applyFont="1" applyFill="1" applyBorder="1" applyAlignment="1">
      <alignment horizontal="center" vertical="top" wrapText="1"/>
    </xf>
    <xf numFmtId="1" fontId="29" fillId="6" borderId="22" xfId="0" applyNumberFormat="1" applyFont="1" applyFill="1" applyBorder="1" applyAlignment="1">
      <alignment horizontal="right" vertical="top" wrapText="1"/>
    </xf>
    <xf numFmtId="43" fontId="29" fillId="6" borderId="22" xfId="22" applyFont="1" applyFill="1" applyBorder="1" applyAlignment="1">
      <alignment horizontal="right" vertical="top" wrapText="1"/>
    </xf>
    <xf numFmtId="0" fontId="49" fillId="6" borderId="22" xfId="0" applyNumberFormat="1" applyFont="1" applyFill="1" applyBorder="1" applyAlignment="1">
      <alignment vertical="top" wrapText="1"/>
    </xf>
    <xf numFmtId="0" fontId="30" fillId="6" borderId="22" xfId="0" applyNumberFormat="1" applyFont="1" applyFill="1" applyBorder="1" applyAlignment="1">
      <alignment horizontal="center" vertical="top" wrapText="1"/>
    </xf>
    <xf numFmtId="1" fontId="30" fillId="6" borderId="22" xfId="0" applyNumberFormat="1" applyFont="1" applyFill="1" applyBorder="1" applyAlignment="1">
      <alignment horizontal="right" vertical="top" wrapText="1"/>
    </xf>
    <xf numFmtId="43" fontId="30" fillId="6" borderId="22" xfId="22" applyFont="1" applyFill="1" applyBorder="1" applyAlignment="1">
      <alignment horizontal="right" vertical="top" wrapText="1"/>
    </xf>
    <xf numFmtId="0" fontId="30" fillId="6" borderId="22" xfId="0" applyFont="1" applyFill="1" applyBorder="1" applyAlignment="1">
      <alignment horizontal="right" wrapText="1"/>
    </xf>
    <xf numFmtId="0" fontId="29" fillId="6" borderId="22" xfId="0" applyFont="1" applyFill="1" applyBorder="1" applyAlignment="1">
      <alignment wrapText="1"/>
    </xf>
    <xf numFmtId="0" fontId="30" fillId="6" borderId="22" xfId="0" applyFont="1" applyFill="1" applyBorder="1" applyAlignment="1">
      <alignment wrapText="1"/>
    </xf>
    <xf numFmtId="43" fontId="30" fillId="6" borderId="22" xfId="22" applyFont="1" applyFill="1" applyBorder="1" applyAlignment="1">
      <alignment wrapText="1"/>
    </xf>
    <xf numFmtId="0" fontId="30" fillId="6" borderId="22" xfId="0" applyNumberFormat="1" applyFont="1" applyFill="1" applyBorder="1" applyAlignment="1">
      <alignment horizontal="right" vertical="top" wrapText="1"/>
    </xf>
    <xf numFmtId="0" fontId="30" fillId="6" borderId="22" xfId="0" applyNumberFormat="1" applyFont="1" applyFill="1" applyBorder="1" applyAlignment="1">
      <alignment vertical="top" wrapText="1"/>
    </xf>
    <xf numFmtId="0" fontId="31" fillId="6" borderId="22" xfId="0" applyFont="1" applyFill="1" applyBorder="1" applyAlignment="1">
      <alignment wrapText="1"/>
    </xf>
    <xf numFmtId="43" fontId="26" fillId="6" borderId="22" xfId="22" applyFont="1" applyFill="1" applyBorder="1" applyAlignment="1">
      <alignment horizontal="right" vertical="center"/>
    </xf>
    <xf numFmtId="0" fontId="29" fillId="6" borderId="22" xfId="0" applyFont="1" applyFill="1" applyBorder="1" applyAlignment="1">
      <alignment horizontal="right" wrapText="1"/>
    </xf>
    <xf numFmtId="0" fontId="31" fillId="6" borderId="22" xfId="0" applyFont="1" applyFill="1" applyBorder="1" applyAlignment="1">
      <alignment horizontal="right" wrapText="1"/>
    </xf>
    <xf numFmtId="166" fontId="29" fillId="6" borderId="22" xfId="0" applyNumberFormat="1" applyFont="1" applyFill="1" applyBorder="1" applyAlignment="1">
      <alignment horizontal="right" vertical="top" wrapText="1"/>
    </xf>
    <xf numFmtId="0" fontId="30" fillId="6" borderId="22" xfId="0" applyFont="1" applyFill="1" applyBorder="1" applyAlignment="1">
      <alignment horizontal="right"/>
    </xf>
    <xf numFmtId="0" fontId="29" fillId="6" borderId="22" xfId="0" applyFont="1" applyFill="1" applyBorder="1" applyAlignment="1">
      <alignment horizontal="right"/>
    </xf>
    <xf numFmtId="3" fontId="19" fillId="6" borderId="22" xfId="0" applyNumberFormat="1" applyFont="1" applyFill="1" applyBorder="1" applyAlignment="1">
      <alignment horizontal="center"/>
    </xf>
    <xf numFmtId="0" fontId="26" fillId="6" borderId="22" xfId="0" applyFont="1" applyFill="1" applyBorder="1" applyAlignment="1">
      <alignment horizontal="right" vertical="center"/>
    </xf>
    <xf numFmtId="0" fontId="26" fillId="6" borderId="22" xfId="0" applyFont="1" applyFill="1" applyBorder="1" applyAlignment="1">
      <alignment vertical="center" wrapText="1"/>
    </xf>
    <xf numFmtId="0" fontId="31" fillId="6" borderId="22" xfId="0" applyFont="1" applyFill="1" applyBorder="1" applyAlignment="1">
      <alignment horizontal="right" vertical="center"/>
    </xf>
    <xf numFmtId="0" fontId="31" fillId="6" borderId="22" xfId="0" applyFont="1" applyFill="1" applyBorder="1" applyAlignment="1">
      <alignment vertical="center" wrapText="1"/>
    </xf>
    <xf numFmtId="0" fontId="31" fillId="6" borderId="22" xfId="0" applyFont="1" applyFill="1" applyBorder="1" applyAlignment="1">
      <alignment horizontal="center" vertical="center"/>
    </xf>
    <xf numFmtId="43" fontId="31" fillId="6" borderId="22" xfId="22" applyFont="1" applyFill="1" applyBorder="1" applyAlignment="1">
      <alignment horizontal="right" vertical="center"/>
    </xf>
    <xf numFmtId="0" fontId="32" fillId="6" borderId="22" xfId="0" applyFont="1" applyFill="1" applyBorder="1" applyAlignment="1">
      <alignment horizontal="right"/>
    </xf>
    <xf numFmtId="0" fontId="33" fillId="6" borderId="22" xfId="0" applyFont="1" applyFill="1" applyBorder="1" applyAlignment="1">
      <alignment horizontal="left" wrapText="1"/>
    </xf>
    <xf numFmtId="3" fontId="33" fillId="6" borderId="22" xfId="0" applyNumberFormat="1" applyFont="1" applyFill="1" applyBorder="1" applyAlignment="1">
      <alignment horizontal="center"/>
    </xf>
    <xf numFmtId="165" fontId="33" fillId="6" borderId="22" xfId="0" applyNumberFormat="1" applyFont="1" applyFill="1" applyBorder="1" applyAlignment="1">
      <alignment horizontal="center"/>
    </xf>
    <xf numFmtId="4" fontId="33" fillId="6" borderId="22" xfId="0" applyNumberFormat="1" applyFont="1" applyFill="1" applyBorder="1" applyAlignment="1">
      <alignment horizontal="center"/>
    </xf>
    <xf numFmtId="43" fontId="25" fillId="6" borderId="22" xfId="22" applyFont="1" applyFill="1" applyBorder="1" applyAlignment="1">
      <alignment horizontal="right" indent="1"/>
    </xf>
    <xf numFmtId="0" fontId="32" fillId="6" borderId="22" xfId="5" applyFont="1" applyFill="1" applyBorder="1" applyAlignment="1">
      <alignment horizontal="right" vertical="center"/>
    </xf>
    <xf numFmtId="4" fontId="33" fillId="6" borderId="22" xfId="0" applyNumberFormat="1" applyFont="1" applyFill="1" applyBorder="1" applyAlignment="1">
      <alignment horizontal="left" wrapText="1"/>
    </xf>
    <xf numFmtId="4" fontId="32" fillId="6" borderId="22" xfId="0" applyNumberFormat="1" applyFont="1" applyFill="1" applyBorder="1" applyAlignment="1">
      <alignment horizontal="center"/>
    </xf>
    <xf numFmtId="165" fontId="32" fillId="6" borderId="22" xfId="0" applyNumberFormat="1" applyFont="1" applyFill="1" applyBorder="1" applyAlignment="1">
      <alignment horizontal="center"/>
    </xf>
    <xf numFmtId="43" fontId="32" fillId="6" borderId="22" xfId="22" applyFont="1" applyFill="1" applyBorder="1" applyAlignment="1">
      <alignment horizontal="right" indent="1"/>
    </xf>
    <xf numFmtId="4" fontId="32" fillId="6" borderId="22" xfId="0" applyNumberFormat="1" applyFont="1" applyFill="1" applyBorder="1" applyAlignment="1">
      <alignment horizontal="left" wrapText="1"/>
    </xf>
    <xf numFmtId="165" fontId="25" fillId="6" borderId="22" xfId="0" applyNumberFormat="1" applyFont="1" applyFill="1" applyBorder="1" applyAlignment="1">
      <alignment horizontal="center"/>
    </xf>
    <xf numFmtId="4" fontId="25" fillId="6" borderId="22" xfId="0" applyNumberFormat="1" applyFont="1" applyFill="1" applyBorder="1" applyAlignment="1">
      <alignment horizontal="center"/>
    </xf>
    <xf numFmtId="3" fontId="25" fillId="6" borderId="22" xfId="0" applyNumberFormat="1" applyFont="1" applyFill="1" applyBorder="1" applyAlignment="1">
      <alignment horizontal="left" wrapText="1"/>
    </xf>
    <xf numFmtId="3" fontId="33" fillId="6" borderId="22" xfId="0" applyNumberFormat="1" applyFont="1" applyFill="1" applyBorder="1" applyAlignment="1">
      <alignment horizontal="left" wrapText="1"/>
    </xf>
    <xf numFmtId="0" fontId="30" fillId="6" borderId="22" xfId="0" applyFont="1" applyFill="1" applyBorder="1" applyAlignment="1">
      <alignment vertical="center" wrapText="1"/>
    </xf>
    <xf numFmtId="3" fontId="32" fillId="6" borderId="22" xfId="0" applyNumberFormat="1" applyFont="1" applyFill="1" applyBorder="1" applyAlignment="1">
      <alignment horizontal="center"/>
    </xf>
    <xf numFmtId="166" fontId="32" fillId="6" borderId="22" xfId="5" applyNumberFormat="1" applyFont="1" applyFill="1" applyBorder="1" applyAlignment="1">
      <alignment horizontal="right" vertical="center"/>
    </xf>
    <xf numFmtId="0" fontId="25" fillId="6" borderId="22" xfId="0" applyFont="1" applyFill="1" applyBorder="1" applyAlignment="1">
      <alignment horizontal="right"/>
    </xf>
    <xf numFmtId="0" fontId="25" fillId="6" borderId="22" xfId="0" applyFont="1" applyFill="1" applyBorder="1" applyAlignment="1">
      <alignment horizontal="center"/>
    </xf>
    <xf numFmtId="0" fontId="25" fillId="6" borderId="22" xfId="0" applyFont="1" applyFill="1" applyBorder="1" applyAlignment="1">
      <alignment horizontal="left" wrapText="1"/>
    </xf>
    <xf numFmtId="0" fontId="32" fillId="6" borderId="22" xfId="0" applyFont="1" applyFill="1" applyBorder="1" applyAlignment="1">
      <alignment horizontal="left" wrapText="1"/>
    </xf>
    <xf numFmtId="0" fontId="32" fillId="6" borderId="22" xfId="0" applyFont="1" applyFill="1" applyBorder="1" applyAlignment="1">
      <alignment horizontal="center"/>
    </xf>
    <xf numFmtId="0" fontId="33" fillId="6" borderId="22" xfId="0" applyFont="1" applyFill="1" applyBorder="1" applyAlignment="1"/>
    <xf numFmtId="0" fontId="7" fillId="6" borderId="22" xfId="0" applyFont="1" applyFill="1" applyBorder="1" applyAlignment="1">
      <alignment horizontal="center"/>
    </xf>
    <xf numFmtId="4" fontId="7" fillId="6" borderId="22" xfId="0" applyNumberFormat="1" applyFont="1" applyFill="1" applyBorder="1" applyAlignment="1">
      <alignment horizontal="center"/>
    </xf>
    <xf numFmtId="43" fontId="7" fillId="6" borderId="22" xfId="22" applyFont="1" applyFill="1" applyBorder="1" applyAlignment="1">
      <alignment horizontal="right"/>
    </xf>
    <xf numFmtId="43" fontId="10" fillId="6" borderId="22" xfId="22" applyFont="1" applyFill="1" applyBorder="1" applyAlignment="1">
      <alignment horizontal="right"/>
    </xf>
    <xf numFmtId="0" fontId="9" fillId="6" borderId="22" xfId="0" applyFont="1" applyFill="1" applyBorder="1" applyAlignment="1">
      <alignment horizontal="center"/>
    </xf>
    <xf numFmtId="43" fontId="12" fillId="6" borderId="22" xfId="22" applyFont="1" applyFill="1" applyBorder="1" applyAlignment="1">
      <alignment horizontal="right"/>
    </xf>
    <xf numFmtId="43" fontId="9" fillId="6" borderId="22" xfId="22" applyFont="1" applyFill="1" applyBorder="1" applyAlignment="1">
      <alignment horizontal="right"/>
    </xf>
    <xf numFmtId="43" fontId="25" fillId="6" borderId="22" xfId="22" applyFont="1" applyFill="1" applyBorder="1" applyAlignment="1">
      <alignment horizontal="right"/>
    </xf>
    <xf numFmtId="43" fontId="50" fillId="6" borderId="22" xfId="22" applyFont="1" applyFill="1" applyBorder="1" applyAlignment="1">
      <alignment horizontal="right"/>
    </xf>
    <xf numFmtId="0" fontId="46" fillId="6" borderId="22" xfId="0" applyFont="1" applyFill="1" applyBorder="1" applyAlignment="1">
      <alignment horizontal="left" wrapText="1"/>
    </xf>
    <xf numFmtId="4" fontId="55" fillId="6" borderId="22" xfId="0" applyNumberFormat="1" applyFont="1" applyFill="1" applyBorder="1" applyAlignment="1">
      <alignment horizontal="center"/>
    </xf>
    <xf numFmtId="3" fontId="55" fillId="6" borderId="22" xfId="0" applyNumberFormat="1" applyFont="1" applyFill="1" applyBorder="1" applyAlignment="1">
      <alignment horizontal="center"/>
    </xf>
    <xf numFmtId="165" fontId="55" fillId="6" borderId="22" xfId="0" applyNumberFormat="1" applyFont="1" applyFill="1" applyBorder="1" applyAlignment="1">
      <alignment horizontal="center"/>
    </xf>
    <xf numFmtId="43" fontId="48" fillId="6" borderId="22" xfId="22" applyFont="1" applyFill="1" applyBorder="1" applyAlignment="1"/>
    <xf numFmtId="4" fontId="47" fillId="6" borderId="22" xfId="0" applyNumberFormat="1" applyFont="1" applyFill="1" applyBorder="1" applyAlignment="1">
      <alignment horizontal="center"/>
    </xf>
    <xf numFmtId="3" fontId="47" fillId="6" borderId="22" xfId="0" applyNumberFormat="1" applyFont="1" applyFill="1" applyBorder="1" applyAlignment="1">
      <alignment horizontal="center"/>
    </xf>
    <xf numFmtId="165" fontId="47" fillId="6" borderId="22" xfId="0" applyNumberFormat="1" applyFont="1" applyFill="1" applyBorder="1" applyAlignment="1">
      <alignment horizontal="center"/>
    </xf>
    <xf numFmtId="3" fontId="21" fillId="6" borderId="22" xfId="0" applyNumberFormat="1" applyFont="1" applyFill="1" applyBorder="1" applyAlignment="1">
      <alignment horizontal="center" vertical="top" wrapText="1"/>
    </xf>
    <xf numFmtId="2" fontId="32" fillId="6" borderId="16" xfId="0" applyNumberFormat="1" applyFont="1" applyFill="1" applyBorder="1" applyAlignment="1">
      <alignment horizontal="right"/>
    </xf>
    <xf numFmtId="3" fontId="19" fillId="6" borderId="14" xfId="12" applyNumberFormat="1" applyFont="1" applyFill="1" applyBorder="1" applyAlignment="1">
      <alignment horizontal="center" vertical="center" wrapText="1"/>
    </xf>
    <xf numFmtId="165" fontId="19" fillId="6" borderId="14" xfId="12" applyNumberFormat="1" applyFont="1" applyFill="1" applyBorder="1" applyAlignment="1">
      <alignment horizontal="center" vertical="center" wrapText="1"/>
    </xf>
    <xf numFmtId="44" fontId="19" fillId="6" borderId="14" xfId="17" applyFont="1" applyFill="1" applyBorder="1" applyAlignment="1">
      <alignment horizontal="center" vertical="center" wrapText="1"/>
    </xf>
    <xf numFmtId="0" fontId="22" fillId="0" borderId="14" xfId="0" applyFont="1" applyFill="1" applyBorder="1" applyAlignment="1">
      <alignment wrapText="1"/>
    </xf>
    <xf numFmtId="0" fontId="18" fillId="6" borderId="22" xfId="0" applyFont="1" applyFill="1" applyBorder="1" applyAlignment="1">
      <alignment horizontal="right" vertical="center" wrapText="1"/>
    </xf>
    <xf numFmtId="168" fontId="18" fillId="6" borderId="22" xfId="0" applyNumberFormat="1" applyFont="1" applyFill="1" applyBorder="1" applyAlignment="1">
      <alignment wrapText="1"/>
    </xf>
    <xf numFmtId="0" fontId="18" fillId="6" borderId="22" xfId="0" applyFont="1" applyFill="1" applyBorder="1"/>
    <xf numFmtId="44" fontId="18" fillId="6" borderId="22" xfId="17" applyFont="1" applyFill="1" applyBorder="1"/>
    <xf numFmtId="0" fontId="0" fillId="0" borderId="22" xfId="0" applyFont="1" applyFill="1" applyBorder="1"/>
    <xf numFmtId="3" fontId="25" fillId="6" borderId="22" xfId="0" applyNumberFormat="1" applyFont="1" applyFill="1" applyBorder="1" applyAlignment="1">
      <alignment horizontal="center" vertical="center"/>
    </xf>
    <xf numFmtId="0" fontId="29" fillId="3" borderId="22" xfId="0" applyFont="1" applyFill="1" applyBorder="1" applyAlignment="1">
      <alignment wrapText="1"/>
    </xf>
    <xf numFmtId="3" fontId="7" fillId="3" borderId="22" xfId="0" applyNumberFormat="1" applyFont="1" applyFill="1" applyBorder="1" applyAlignment="1">
      <alignment horizontal="center"/>
    </xf>
    <xf numFmtId="165" fontId="7" fillId="3" borderId="22" xfId="0" applyNumberFormat="1" applyFont="1" applyFill="1" applyBorder="1" applyAlignment="1">
      <alignment horizontal="center"/>
    </xf>
    <xf numFmtId="43" fontId="7" fillId="3" borderId="22" xfId="22" applyFont="1" applyFill="1" applyBorder="1" applyAlignment="1"/>
    <xf numFmtId="2" fontId="29" fillId="3" borderId="22" xfId="0" applyNumberFormat="1" applyFont="1" applyFill="1" applyBorder="1" applyAlignment="1">
      <alignment horizontal="right" wrapText="1"/>
    </xf>
    <xf numFmtId="164" fontId="18" fillId="0" borderId="0" xfId="0" applyNumberFormat="1" applyFont="1"/>
    <xf numFmtId="164" fontId="8" fillId="6" borderId="9" xfId="0" applyNumberFormat="1" applyFont="1" applyFill="1" applyBorder="1" applyAlignment="1"/>
    <xf numFmtId="0" fontId="9" fillId="6" borderId="16" xfId="0" applyFont="1" applyFill="1" applyBorder="1" applyAlignment="1">
      <alignment horizontal="left" vertical="top" wrapText="1"/>
    </xf>
    <xf numFmtId="178" fontId="9" fillId="6" borderId="16" xfId="22" applyNumberFormat="1" applyFont="1" applyFill="1" applyBorder="1" applyAlignment="1"/>
    <xf numFmtId="1" fontId="21" fillId="6" borderId="18" xfId="0" applyNumberFormat="1" applyFont="1" applyFill="1" applyBorder="1" applyAlignment="1">
      <alignment horizontal="center" vertical="top" wrapText="1"/>
    </xf>
    <xf numFmtId="1" fontId="21" fillId="6" borderId="18" xfId="0" applyNumberFormat="1" applyFont="1" applyFill="1" applyBorder="1" applyAlignment="1">
      <alignment horizontal="center" wrapText="1"/>
    </xf>
    <xf numFmtId="165" fontId="18" fillId="6" borderId="17" xfId="0" applyNumberFormat="1" applyFont="1" applyFill="1" applyBorder="1" applyAlignment="1">
      <alignment horizontal="center"/>
    </xf>
    <xf numFmtId="0" fontId="2" fillId="0" borderId="22" xfId="0" applyFont="1" applyFill="1" applyBorder="1" applyAlignment="1">
      <alignment horizontal="left" wrapText="1"/>
    </xf>
    <xf numFmtId="0" fontId="2" fillId="6" borderId="22" xfId="0" applyFont="1" applyFill="1" applyBorder="1"/>
    <xf numFmtId="43" fontId="2" fillId="0" borderId="22" xfId="4" applyNumberFormat="1" applyFont="1" applyFill="1" applyBorder="1" applyAlignment="1"/>
    <xf numFmtId="0" fontId="52" fillId="0" borderId="22" xfId="0" applyFont="1" applyBorder="1"/>
    <xf numFmtId="0" fontId="18" fillId="6" borderId="22" xfId="0" applyFont="1" applyFill="1" applyBorder="1" applyAlignment="1">
      <alignment wrapText="1"/>
    </xf>
    <xf numFmtId="0" fontId="0" fillId="0" borderId="22" xfId="0" applyFont="1" applyFill="1" applyBorder="1" applyAlignment="1">
      <alignment horizontal="left" wrapText="1"/>
    </xf>
    <xf numFmtId="0" fontId="0" fillId="6" borderId="22" xfId="0" applyFont="1" applyFill="1" applyBorder="1"/>
    <xf numFmtId="2" fontId="18" fillId="6" borderId="14" xfId="0" applyNumberFormat="1" applyFont="1" applyFill="1" applyBorder="1" applyAlignment="1">
      <alignment wrapText="1"/>
    </xf>
    <xf numFmtId="167" fontId="0" fillId="6" borderId="14" xfId="0" applyNumberFormat="1" applyFont="1" applyFill="1" applyBorder="1" applyAlignment="1">
      <alignment wrapText="1"/>
    </xf>
    <xf numFmtId="167" fontId="0" fillId="6" borderId="22" xfId="0" applyNumberFormat="1" applyFont="1" applyFill="1" applyBorder="1" applyAlignment="1">
      <alignment wrapText="1"/>
    </xf>
    <xf numFmtId="44" fontId="19" fillId="0" borderId="16" xfId="27" applyNumberFormat="1" applyFont="1" applyBorder="1" applyAlignment="1">
      <alignment horizontal="center"/>
    </xf>
    <xf numFmtId="0" fontId="18" fillId="0" borderId="22" xfId="0" applyFont="1" applyBorder="1" applyAlignment="1">
      <alignment horizontal="left" wrapText="1"/>
    </xf>
    <xf numFmtId="0" fontId="57" fillId="0" borderId="31" xfId="0" applyFont="1" applyBorder="1" applyAlignment="1">
      <alignment horizontal="center" vertical="center"/>
    </xf>
    <xf numFmtId="3" fontId="57" fillId="0" borderId="27" xfId="0" applyNumberFormat="1" applyFont="1" applyBorder="1" applyAlignment="1">
      <alignment horizontal="center" vertical="center"/>
    </xf>
    <xf numFmtId="4" fontId="58" fillId="0" borderId="31" xfId="0" applyNumberFormat="1" applyFont="1" applyBorder="1" applyAlignment="1">
      <alignment horizontal="center" vertical="center"/>
    </xf>
    <xf numFmtId="43" fontId="57" fillId="0" borderId="27" xfId="4" applyFont="1" applyBorder="1" applyAlignment="1">
      <alignment horizontal="right" vertical="center"/>
    </xf>
    <xf numFmtId="0" fontId="58" fillId="0" borderId="32" xfId="0" applyFont="1" applyBorder="1" applyAlignment="1">
      <alignment horizontal="center"/>
    </xf>
    <xf numFmtId="0" fontId="59" fillId="0" borderId="32" xfId="0" applyFont="1" applyBorder="1" applyAlignment="1">
      <alignment horizontal="center"/>
    </xf>
    <xf numFmtId="0" fontId="59" fillId="0" borderId="32" xfId="0" applyFont="1" applyBorder="1"/>
    <xf numFmtId="4" fontId="58" fillId="0" borderId="32" xfId="0" applyNumberFormat="1" applyFont="1" applyBorder="1" applyAlignment="1">
      <alignment horizontal="center"/>
    </xf>
    <xf numFmtId="0" fontId="58" fillId="0" borderId="32" xfId="0" applyFont="1" applyBorder="1" applyAlignment="1">
      <alignment horizontal="center" vertical="center"/>
    </xf>
    <xf numFmtId="0" fontId="58" fillId="0" borderId="47" xfId="0" applyFont="1" applyBorder="1" applyAlignment="1">
      <alignment horizontal="center"/>
    </xf>
    <xf numFmtId="0" fontId="58" fillId="0" borderId="48" xfId="0" applyFont="1" applyBorder="1" applyAlignment="1">
      <alignment horizontal="left" indent="1"/>
    </xf>
    <xf numFmtId="0" fontId="58" fillId="0" borderId="49" xfId="0" applyFont="1" applyBorder="1"/>
    <xf numFmtId="0" fontId="58" fillId="0" borderId="50" xfId="0" applyFont="1" applyBorder="1"/>
    <xf numFmtId="4" fontId="57" fillId="0" borderId="51" xfId="0" applyNumberFormat="1" applyFont="1" applyBorder="1" applyAlignment="1">
      <alignment horizontal="center"/>
    </xf>
    <xf numFmtId="3" fontId="58" fillId="0" borderId="47" xfId="0" applyNumberFormat="1" applyFont="1" applyBorder="1" applyAlignment="1">
      <alignment horizontal="center"/>
    </xf>
    <xf numFmtId="4" fontId="58" fillId="0" borderId="51" xfId="0" applyNumberFormat="1" applyFont="1" applyBorder="1" applyAlignment="1">
      <alignment horizontal="center"/>
    </xf>
    <xf numFmtId="43" fontId="58" fillId="0" borderId="47" xfId="4" applyFont="1" applyBorder="1" applyAlignment="1">
      <alignment horizontal="right"/>
    </xf>
    <xf numFmtId="0" fontId="46" fillId="0" borderId="33" xfId="0" applyFont="1" applyBorder="1" applyAlignment="1">
      <alignment horizontal="left" indent="1"/>
    </xf>
    <xf numFmtId="0" fontId="47" fillId="0" borderId="34" xfId="0" applyFont="1" applyBorder="1"/>
    <xf numFmtId="0" fontId="47" fillId="0" borderId="35" xfId="0" applyFont="1" applyBorder="1"/>
    <xf numFmtId="4" fontId="47" fillId="0" borderId="36" xfId="0" applyNumberFormat="1" applyFont="1" applyBorder="1" applyAlignment="1">
      <alignment horizontal="center"/>
    </xf>
    <xf numFmtId="3" fontId="47" fillId="0" borderId="32" xfId="0" applyNumberFormat="1" applyFont="1" applyBorder="1" applyAlignment="1">
      <alignment horizontal="center"/>
    </xf>
    <xf numFmtId="43" fontId="47" fillId="0" borderId="32" xfId="4" applyFont="1" applyBorder="1" applyAlignment="1">
      <alignment horizontal="right"/>
    </xf>
    <xf numFmtId="0" fontId="55" fillId="0" borderId="33" xfId="0" applyFont="1" applyBorder="1" applyAlignment="1">
      <alignment horizontal="left" indent="1"/>
    </xf>
    <xf numFmtId="0" fontId="46" fillId="0" borderId="34" xfId="0" applyFont="1" applyBorder="1"/>
    <xf numFmtId="0" fontId="47" fillId="0" borderId="33" xfId="0" applyFont="1" applyBorder="1" applyAlignment="1">
      <alignment horizontal="left" indent="1"/>
    </xf>
    <xf numFmtId="0" fontId="47" fillId="0" borderId="32" xfId="0" applyFont="1" applyBorder="1"/>
    <xf numFmtId="0" fontId="47" fillId="0" borderId="37" xfId="0" applyFont="1" applyBorder="1" applyAlignment="1">
      <alignment horizontal="left" indent="1"/>
    </xf>
    <xf numFmtId="0" fontId="46" fillId="0" borderId="38" xfId="0" applyFont="1" applyBorder="1"/>
    <xf numFmtId="0" fontId="47" fillId="0" borderId="38" xfId="0" applyFont="1" applyBorder="1"/>
    <xf numFmtId="0" fontId="47" fillId="0" borderId="39" xfId="0" applyFont="1" applyBorder="1"/>
    <xf numFmtId="4" fontId="47" fillId="0" borderId="40" xfId="0" applyNumberFormat="1" applyFont="1" applyBorder="1" applyAlignment="1">
      <alignment horizontal="center"/>
    </xf>
    <xf numFmtId="3" fontId="47" fillId="0" borderId="41" xfId="0" applyNumberFormat="1" applyFont="1" applyBorder="1" applyAlignment="1">
      <alignment horizontal="center"/>
    </xf>
    <xf numFmtId="43" fontId="47" fillId="0" borderId="41" xfId="4" applyFont="1" applyBorder="1" applyAlignment="1">
      <alignment horizontal="right"/>
    </xf>
    <xf numFmtId="0" fontId="60" fillId="0" borderId="42" xfId="0" applyFont="1" applyBorder="1" applyAlignment="1">
      <alignment horizontal="left" vertical="center"/>
    </xf>
    <xf numFmtId="0" fontId="46" fillId="0" borderId="43" xfId="0" applyFont="1" applyBorder="1"/>
    <xf numFmtId="0" fontId="47" fillId="0" borderId="43" xfId="0" applyFont="1" applyBorder="1"/>
    <xf numFmtId="0" fontId="47" fillId="0" borderId="44" xfId="0" applyFont="1" applyBorder="1"/>
    <xf numFmtId="4" fontId="47" fillId="0" borderId="45" xfId="0" applyNumberFormat="1" applyFont="1" applyBorder="1" applyAlignment="1">
      <alignment horizontal="center"/>
    </xf>
    <xf numFmtId="3" fontId="47" fillId="0" borderId="46" xfId="0" applyNumberFormat="1" applyFont="1" applyBorder="1" applyAlignment="1">
      <alignment horizontal="center"/>
    </xf>
    <xf numFmtId="43" fontId="55" fillId="0" borderId="46" xfId="4" applyFont="1" applyBorder="1" applyAlignment="1">
      <alignment horizontal="right"/>
    </xf>
    <xf numFmtId="0" fontId="46" fillId="0" borderId="28" xfId="0" applyFont="1" applyBorder="1" applyAlignment="1">
      <alignment horizontal="left" indent="1"/>
    </xf>
    <xf numFmtId="0" fontId="46" fillId="0" borderId="29" xfId="0" applyFont="1" applyBorder="1"/>
    <xf numFmtId="0" fontId="47" fillId="0" borderId="29" xfId="0" applyFont="1" applyBorder="1"/>
    <xf numFmtId="0" fontId="47" fillId="0" borderId="30" xfId="0" applyFont="1" applyBorder="1"/>
    <xf numFmtId="4" fontId="47" fillId="0" borderId="31" xfId="0" applyNumberFormat="1" applyFont="1" applyBorder="1" applyAlignment="1">
      <alignment horizontal="center"/>
    </xf>
    <xf numFmtId="3" fontId="47" fillId="0" borderId="27" xfId="0" applyNumberFormat="1" applyFont="1" applyBorder="1" applyAlignment="1">
      <alignment horizontal="center"/>
    </xf>
    <xf numFmtId="43" fontId="47" fillId="0" borderId="27" xfId="4" applyFont="1" applyBorder="1" applyAlignment="1">
      <alignment horizontal="right"/>
    </xf>
    <xf numFmtId="0" fontId="61" fillId="0" borderId="33" xfId="0" applyFont="1" applyBorder="1" applyAlignment="1">
      <alignment horizontal="left" indent="1"/>
    </xf>
    <xf numFmtId="0" fontId="62" fillId="0" borderId="33" xfId="0" applyFont="1" applyBorder="1" applyAlignment="1">
      <alignment horizontal="left" indent="1"/>
    </xf>
    <xf numFmtId="0" fontId="55" fillId="0" borderId="34" xfId="0" applyFont="1" applyBorder="1"/>
    <xf numFmtId="3" fontId="55" fillId="0" borderId="32" xfId="0" applyNumberFormat="1" applyFont="1" applyBorder="1" applyAlignment="1">
      <alignment horizontal="center"/>
    </xf>
    <xf numFmtId="43" fontId="47" fillId="0" borderId="32" xfId="13" applyFont="1" applyBorder="1" applyAlignment="1">
      <alignment horizontal="center"/>
    </xf>
    <xf numFmtId="4" fontId="55" fillId="0" borderId="36" xfId="0" applyNumberFormat="1" applyFont="1" applyBorder="1" applyAlignment="1">
      <alignment horizontal="center"/>
    </xf>
    <xf numFmtId="43" fontId="55" fillId="0" borderId="32" xfId="4" applyFont="1" applyBorder="1" applyAlignment="1">
      <alignment horizontal="right"/>
    </xf>
    <xf numFmtId="0" fontId="55" fillId="0" borderId="43" xfId="0" applyFont="1" applyBorder="1"/>
    <xf numFmtId="0" fontId="55" fillId="0" borderId="44" xfId="0" applyFont="1" applyBorder="1"/>
    <xf numFmtId="4" fontId="55" fillId="0" borderId="45" xfId="0" applyNumberFormat="1" applyFont="1" applyBorder="1" applyAlignment="1">
      <alignment horizontal="center"/>
    </xf>
    <xf numFmtId="0" fontId="47" fillId="0" borderId="28" xfId="0" applyFont="1" applyBorder="1" applyAlignment="1">
      <alignment horizontal="left" indent="1"/>
    </xf>
    <xf numFmtId="0" fontId="47" fillId="0" borderId="36" xfId="0" applyFont="1" applyBorder="1" applyAlignment="1">
      <alignment horizontal="center"/>
    </xf>
    <xf numFmtId="0" fontId="47" fillId="0" borderId="33" xfId="6" applyFont="1" applyBorder="1" applyAlignment="1">
      <alignment horizontal="left" indent="1"/>
    </xf>
    <xf numFmtId="49" fontId="47" fillId="0" borderId="34" xfId="0" applyNumberFormat="1" applyFont="1" applyBorder="1" applyAlignment="1">
      <alignment horizontal="left" indent="1"/>
    </xf>
    <xf numFmtId="3" fontId="47" fillId="0" borderId="32" xfId="0" quotePrefix="1" applyNumberFormat="1" applyFont="1" applyBorder="1" applyAlignment="1">
      <alignment horizontal="center"/>
    </xf>
    <xf numFmtId="0" fontId="55" fillId="0" borderId="35" xfId="0" applyFont="1" applyBorder="1"/>
    <xf numFmtId="0" fontId="46" fillId="0" borderId="35" xfId="0" applyFont="1" applyBorder="1"/>
    <xf numFmtId="4" fontId="46" fillId="0" borderId="36" xfId="0" applyNumberFormat="1" applyFont="1" applyBorder="1" applyAlignment="1">
      <alignment horizontal="center"/>
    </xf>
    <xf numFmtId="3" fontId="46" fillId="0" borderId="32" xfId="0" applyNumberFormat="1" applyFont="1" applyBorder="1" applyAlignment="1">
      <alignment horizontal="center"/>
    </xf>
    <xf numFmtId="0" fontId="62" fillId="0" borderId="34" xfId="0" applyFont="1" applyBorder="1"/>
    <xf numFmtId="0" fontId="62" fillId="0" borderId="35" xfId="0" applyFont="1" applyBorder="1"/>
    <xf numFmtId="43" fontId="62" fillId="0" borderId="32" xfId="4" applyFont="1" applyBorder="1" applyAlignment="1">
      <alignment horizontal="right"/>
    </xf>
    <xf numFmtId="0" fontId="62" fillId="0" borderId="33" xfId="0" applyFont="1" applyBorder="1"/>
    <xf numFmtId="0" fontId="62" fillId="0" borderId="36" xfId="0" applyFont="1" applyBorder="1"/>
    <xf numFmtId="0" fontId="62" fillId="0" borderId="32" xfId="0" applyFont="1" applyBorder="1"/>
    <xf numFmtId="0" fontId="47" fillId="0" borderId="32" xfId="0" applyFont="1" applyBorder="1" applyAlignment="1">
      <alignment horizontal="center"/>
    </xf>
    <xf numFmtId="0" fontId="47" fillId="0" borderId="33" xfId="7" applyFont="1" applyBorder="1" applyAlignment="1">
      <alignment horizontal="left" indent="1"/>
    </xf>
    <xf numFmtId="0" fontId="47" fillId="0" borderId="36" xfId="0" applyFont="1" applyBorder="1"/>
    <xf numFmtId="43" fontId="47" fillId="0" borderId="32" xfId="4" applyFont="1" applyBorder="1"/>
    <xf numFmtId="0" fontId="60" fillId="0" borderId="33" xfId="0" applyFont="1" applyBorder="1" applyAlignment="1">
      <alignment horizontal="left" indent="1"/>
    </xf>
    <xf numFmtId="0" fontId="47" fillId="0" borderId="41" xfId="0" applyFont="1" applyBorder="1"/>
    <xf numFmtId="0" fontId="46" fillId="0" borderId="44" xfId="0" applyFont="1" applyBorder="1"/>
    <xf numFmtId="4" fontId="46" fillId="0" borderId="33" xfId="0" applyNumberFormat="1" applyFont="1" applyBorder="1" applyAlignment="1">
      <alignment horizontal="left" indent="1"/>
    </xf>
    <xf numFmtId="2" fontId="47" fillId="0" borderId="36" xfId="0" applyNumberFormat="1" applyFont="1" applyBorder="1" applyAlignment="1">
      <alignment horizontal="center"/>
    </xf>
    <xf numFmtId="165" fontId="47" fillId="0" borderId="32" xfId="0" applyNumberFormat="1" applyFont="1" applyBorder="1" applyAlignment="1">
      <alignment horizontal="center"/>
    </xf>
    <xf numFmtId="0" fontId="46" fillId="0" borderId="37" xfId="0" applyFont="1" applyBorder="1" applyAlignment="1">
      <alignment horizontal="left" indent="1"/>
    </xf>
    <xf numFmtId="0" fontId="46" fillId="0" borderId="39" xfId="0" applyFont="1" applyBorder="1"/>
    <xf numFmtId="3" fontId="46" fillId="0" borderId="36" xfId="0" applyNumberFormat="1" applyFont="1" applyBorder="1" applyAlignment="1">
      <alignment horizontal="center"/>
    </xf>
    <xf numFmtId="4" fontId="61" fillId="0" borderId="36" xfId="0" applyNumberFormat="1" applyFont="1" applyBorder="1" applyAlignment="1">
      <alignment horizontal="center"/>
    </xf>
    <xf numFmtId="43" fontId="46" fillId="0" borderId="32" xfId="4" applyFont="1" applyBorder="1" applyAlignment="1">
      <alignment horizontal="right"/>
    </xf>
    <xf numFmtId="3" fontId="47" fillId="0" borderId="36" xfId="0" applyNumberFormat="1" applyFont="1" applyBorder="1" applyAlignment="1">
      <alignment horizontal="center"/>
    </xf>
    <xf numFmtId="0" fontId="46" fillId="0" borderId="30" xfId="0" applyFont="1" applyBorder="1"/>
    <xf numFmtId="0" fontId="47" fillId="0" borderId="31" xfId="0" applyFont="1" applyBorder="1" applyAlignment="1">
      <alignment horizontal="center"/>
    </xf>
    <xf numFmtId="0" fontId="46" fillId="0" borderId="33" xfId="0" applyFont="1" applyBorder="1" applyAlignment="1">
      <alignment horizontal="center"/>
    </xf>
    <xf numFmtId="0" fontId="47" fillId="0" borderId="33" xfId="0" applyFont="1" applyBorder="1" applyAlignment="1">
      <alignment horizontal="center"/>
    </xf>
    <xf numFmtId="3" fontId="47" fillId="0" borderId="32" xfId="3" quotePrefix="1" applyNumberFormat="1" applyFont="1" applyBorder="1" applyAlignment="1">
      <alignment horizontal="center"/>
    </xf>
    <xf numFmtId="0" fontId="46" fillId="0" borderId="33" xfId="10" applyFont="1" applyBorder="1" applyAlignment="1">
      <alignment horizontal="left" indent="1"/>
    </xf>
    <xf numFmtId="0" fontId="46" fillId="0" borderId="34" xfId="10" applyFont="1" applyBorder="1"/>
    <xf numFmtId="3" fontId="47" fillId="0" borderId="32" xfId="3" applyNumberFormat="1" applyFont="1" applyBorder="1" applyAlignment="1">
      <alignment horizontal="center"/>
    </xf>
    <xf numFmtId="4" fontId="55" fillId="0" borderId="36" xfId="0" applyNumberFormat="1" applyFont="1" applyBorder="1" applyAlignment="1">
      <alignment horizontal="center" vertical="center"/>
    </xf>
    <xf numFmtId="3" fontId="47" fillId="0" borderId="32" xfId="0" applyNumberFormat="1" applyFont="1" applyBorder="1" applyAlignment="1">
      <alignment horizontal="center" vertical="center"/>
    </xf>
    <xf numFmtId="4" fontId="47" fillId="0" borderId="36" xfId="0" applyNumberFormat="1" applyFont="1" applyBorder="1" applyAlignment="1">
      <alignment horizontal="center" vertical="center"/>
    </xf>
    <xf numFmtId="43" fontId="55" fillId="0" borderId="32" xfId="4" applyFont="1" applyBorder="1" applyAlignment="1">
      <alignment horizontal="right" vertical="center"/>
    </xf>
    <xf numFmtId="0" fontId="63" fillId="0" borderId="33" xfId="0" applyFont="1" applyBorder="1" applyAlignment="1">
      <alignment horizontal="left" indent="1"/>
    </xf>
    <xf numFmtId="0" fontId="46" fillId="0" borderId="33" xfId="5" applyFont="1" applyBorder="1" applyAlignment="1">
      <alignment horizontal="left" indent="1"/>
    </xf>
    <xf numFmtId="0" fontId="57" fillId="0" borderId="32" xfId="0" applyFont="1" applyBorder="1" applyAlignment="1">
      <alignment horizontal="center"/>
    </xf>
    <xf numFmtId="0" fontId="63" fillId="0" borderId="34" xfId="0" applyFont="1" applyBorder="1"/>
    <xf numFmtId="0" fontId="63" fillId="0" borderId="35" xfId="0" applyFont="1" applyBorder="1"/>
    <xf numFmtId="0" fontId="19" fillId="0" borderId="8" xfId="0" applyFont="1" applyFill="1" applyBorder="1" applyAlignment="1">
      <alignment horizontal="center" vertical="center" wrapText="1"/>
    </xf>
    <xf numFmtId="0" fontId="19" fillId="0" borderId="26" xfId="0" applyFont="1" applyFill="1" applyBorder="1" applyAlignment="1">
      <alignment horizontal="center" vertical="center" wrapText="1"/>
    </xf>
    <xf numFmtId="3" fontId="19" fillId="0" borderId="8" xfId="0" applyNumberFormat="1" applyFont="1" applyFill="1" applyBorder="1" applyAlignment="1">
      <alignment horizontal="center" vertical="center" wrapText="1"/>
    </xf>
    <xf numFmtId="4" fontId="19" fillId="0" borderId="26" xfId="0" applyNumberFormat="1" applyFont="1" applyFill="1" applyBorder="1" applyAlignment="1">
      <alignment horizontal="center" vertical="center" wrapText="1"/>
    </xf>
    <xf numFmtId="43" fontId="19" fillId="0" borderId="8" xfId="4" applyFont="1" applyFill="1" applyBorder="1" applyAlignment="1">
      <alignment horizontal="center" vertical="center" wrapText="1"/>
    </xf>
    <xf numFmtId="0" fontId="58" fillId="0" borderId="55" xfId="0" applyFont="1" applyBorder="1" applyAlignment="1">
      <alignment horizontal="center" vertical="center"/>
    </xf>
    <xf numFmtId="0" fontId="58" fillId="0" borderId="56" xfId="0" applyFont="1" applyBorder="1" applyAlignment="1">
      <alignment horizontal="center"/>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55" fillId="0" borderId="33" xfId="10" applyFont="1" applyBorder="1" applyAlignment="1">
      <alignment horizontal="left" vertical="center" wrapText="1" indent="1"/>
    </xf>
    <xf numFmtId="0" fontId="55" fillId="0" borderId="34" xfId="10" applyFont="1" applyBorder="1" applyAlignment="1">
      <alignment horizontal="left" vertical="center" wrapText="1" indent="1"/>
    </xf>
    <xf numFmtId="0" fontId="55" fillId="0" borderId="35" xfId="10" applyFont="1" applyBorder="1" applyAlignment="1">
      <alignment horizontal="left" vertical="center" wrapText="1" indent="1"/>
    </xf>
    <xf numFmtId="0" fontId="4" fillId="0" borderId="1" xfId="0" applyFont="1" applyBorder="1" applyAlignment="1">
      <alignment horizontal="center" vertical="center" wrapText="1"/>
    </xf>
    <xf numFmtId="0" fontId="19" fillId="0" borderId="25" xfId="0" applyFont="1" applyBorder="1" applyAlignment="1">
      <alignment horizontal="center" wrapText="1"/>
    </xf>
    <xf numFmtId="0" fontId="19" fillId="0" borderId="23" xfId="0" applyFont="1" applyBorder="1" applyAlignment="1">
      <alignment horizontal="center" wrapText="1"/>
    </xf>
  </cellXfs>
  <cellStyles count="92">
    <cellStyle name="2decimal" xfId="30" xr:uid="{00000000-0005-0000-0000-000000000000}"/>
    <cellStyle name="Accent6 2" xfId="31" xr:uid="{00000000-0005-0000-0000-000001000000}"/>
    <cellStyle name="Bad 2" xfId="32" xr:uid="{00000000-0005-0000-0000-000002000000}"/>
    <cellStyle name="Comma" xfId="22" builtinId="3"/>
    <cellStyle name="Comma  - Style1" xfId="33" xr:uid="{00000000-0005-0000-0000-000004000000}"/>
    <cellStyle name="Comma  - Style2" xfId="34" xr:uid="{00000000-0005-0000-0000-000005000000}"/>
    <cellStyle name="Comma  - Style3" xfId="35" xr:uid="{00000000-0005-0000-0000-000006000000}"/>
    <cellStyle name="Comma  - Style4" xfId="36" xr:uid="{00000000-0005-0000-0000-000007000000}"/>
    <cellStyle name="Comma  - Style5" xfId="37" xr:uid="{00000000-0005-0000-0000-000008000000}"/>
    <cellStyle name="Comma  - Style6" xfId="38" xr:uid="{00000000-0005-0000-0000-000009000000}"/>
    <cellStyle name="Comma  - Style7" xfId="39" xr:uid="{00000000-0005-0000-0000-00000A000000}"/>
    <cellStyle name="Comma  - Style8" xfId="40" xr:uid="{00000000-0005-0000-0000-00000B000000}"/>
    <cellStyle name="Comma 10" xfId="41" xr:uid="{00000000-0005-0000-0000-00000C000000}"/>
    <cellStyle name="Comma 10 2" xfId="42" xr:uid="{00000000-0005-0000-0000-00000D000000}"/>
    <cellStyle name="Comma 10 3" xfId="43" xr:uid="{00000000-0005-0000-0000-00000E000000}"/>
    <cellStyle name="Comma 10 4" xfId="44" xr:uid="{00000000-0005-0000-0000-00000F000000}"/>
    <cellStyle name="Comma 10 4 2" xfId="45" xr:uid="{00000000-0005-0000-0000-000010000000}"/>
    <cellStyle name="Comma 11" xfId="46" xr:uid="{00000000-0005-0000-0000-000011000000}"/>
    <cellStyle name="Comma 12" xfId="47" xr:uid="{00000000-0005-0000-0000-000012000000}"/>
    <cellStyle name="Comma 13" xfId="86" xr:uid="{00000000-0005-0000-0000-000013000000}"/>
    <cellStyle name="Comma 14" xfId="82" xr:uid="{00000000-0005-0000-0000-000014000000}"/>
    <cellStyle name="Comma 15" xfId="85" xr:uid="{00000000-0005-0000-0000-000015000000}"/>
    <cellStyle name="Comma 16" xfId="83" xr:uid="{00000000-0005-0000-0000-000016000000}"/>
    <cellStyle name="Comma 17" xfId="84" xr:uid="{00000000-0005-0000-0000-000017000000}"/>
    <cellStyle name="Comma 2" xfId="1" xr:uid="{00000000-0005-0000-0000-000018000000}"/>
    <cellStyle name="Comma 2 2" xfId="2" xr:uid="{00000000-0005-0000-0000-000019000000}"/>
    <cellStyle name="Comma 2 2 2" xfId="16" xr:uid="{00000000-0005-0000-0000-00001A000000}"/>
    <cellStyle name="Comma 2 2 3" xfId="49" xr:uid="{00000000-0005-0000-0000-00001B000000}"/>
    <cellStyle name="Comma 2 3" xfId="15" xr:uid="{00000000-0005-0000-0000-00001C000000}"/>
    <cellStyle name="Comma 2 4" xfId="12" xr:uid="{00000000-0005-0000-0000-00001D000000}"/>
    <cellStyle name="Comma 2 4 2" xfId="78" xr:uid="{00000000-0005-0000-0000-00001E000000}"/>
    <cellStyle name="Comma 2 5" xfId="13" xr:uid="{00000000-0005-0000-0000-00001F000000}"/>
    <cellStyle name="Comma 2 6" xfId="48" xr:uid="{00000000-0005-0000-0000-000020000000}"/>
    <cellStyle name="Comma 3" xfId="14" xr:uid="{00000000-0005-0000-0000-000021000000}"/>
    <cellStyle name="Comma 3 2" xfId="51" xr:uid="{00000000-0005-0000-0000-000022000000}"/>
    <cellStyle name="Comma 3 3" xfId="50" xr:uid="{00000000-0005-0000-0000-000023000000}"/>
    <cellStyle name="Comma 4" xfId="52" xr:uid="{00000000-0005-0000-0000-000024000000}"/>
    <cellStyle name="Comma 4 2" xfId="53" xr:uid="{00000000-0005-0000-0000-000025000000}"/>
    <cellStyle name="Comma 5" xfId="4" xr:uid="{00000000-0005-0000-0000-000026000000}"/>
    <cellStyle name="Comma 5 2" xfId="54" xr:uid="{00000000-0005-0000-0000-000027000000}"/>
    <cellStyle name="Comma 6" xfId="55" xr:uid="{00000000-0005-0000-0000-000028000000}"/>
    <cellStyle name="Comma 7" xfId="20" xr:uid="{00000000-0005-0000-0000-000029000000}"/>
    <cellStyle name="Comma 8" xfId="28" xr:uid="{00000000-0005-0000-0000-00002A000000}"/>
    <cellStyle name="Comma 9" xfId="81" xr:uid="{00000000-0005-0000-0000-00002B000000}"/>
    <cellStyle name="Currency" xfId="27" builtinId="4"/>
    <cellStyle name="Currency [0]b" xfId="56" xr:uid="{00000000-0005-0000-0000-00002E000000}"/>
    <cellStyle name="Currency 2" xfId="17" xr:uid="{00000000-0005-0000-0000-00002F000000}"/>
    <cellStyle name="Currency 2 2" xfId="57" xr:uid="{00000000-0005-0000-0000-000030000000}"/>
    <cellStyle name="currency(2)" xfId="58" xr:uid="{00000000-0005-0000-0000-000031000000}"/>
    <cellStyle name="Euro" xfId="59" xr:uid="{00000000-0005-0000-0000-000032000000}"/>
    <cellStyle name="Excel Built-in Normal" xfId="23" xr:uid="{00000000-0005-0000-0000-000033000000}"/>
    <cellStyle name="Legal 8½ x 14 in" xfId="21" xr:uid="{00000000-0005-0000-0000-000034000000}"/>
    <cellStyle name="Neutral 2" xfId="60" xr:uid="{00000000-0005-0000-0000-000035000000}"/>
    <cellStyle name="Normal" xfId="0" builtinId="0"/>
    <cellStyle name="Normal - Style1" xfId="61" xr:uid="{00000000-0005-0000-0000-000037000000}"/>
    <cellStyle name="Normal 10" xfId="11" xr:uid="{00000000-0005-0000-0000-000038000000}"/>
    <cellStyle name="Normal 11" xfId="62" xr:uid="{00000000-0005-0000-0000-000039000000}"/>
    <cellStyle name="Normal 12" xfId="63" xr:uid="{00000000-0005-0000-0000-00003A000000}"/>
    <cellStyle name="Normal 13" xfId="80" xr:uid="{00000000-0005-0000-0000-00003B000000}"/>
    <cellStyle name="Normal 14" xfId="5" xr:uid="{00000000-0005-0000-0000-00003C000000}"/>
    <cellStyle name="Normal 15" xfId="87" xr:uid="{00000000-0005-0000-0000-00003D000000}"/>
    <cellStyle name="Normal 16" xfId="88" xr:uid="{00000000-0005-0000-0000-00003E000000}"/>
    <cellStyle name="Normal 17" xfId="89" xr:uid="{00000000-0005-0000-0000-00003F000000}"/>
    <cellStyle name="Normal 18" xfId="90" xr:uid="{00000000-0005-0000-0000-000040000000}"/>
    <cellStyle name="Normal 19" xfId="91" xr:uid="{00000000-0005-0000-0000-000041000000}"/>
    <cellStyle name="Normal 2" xfId="7" xr:uid="{00000000-0005-0000-0000-000042000000}"/>
    <cellStyle name="Normal 2 2" xfId="8" xr:uid="{00000000-0005-0000-0000-000043000000}"/>
    <cellStyle name="Normal 2 2 2" xfId="10" xr:uid="{00000000-0005-0000-0000-000044000000}"/>
    <cellStyle name="Normal 2 2 3" xfId="65" xr:uid="{00000000-0005-0000-0000-000045000000}"/>
    <cellStyle name="Normal 2 2 4" xfId="64" xr:uid="{00000000-0005-0000-0000-000046000000}"/>
    <cellStyle name="Normal 2 3" xfId="66" xr:uid="{00000000-0005-0000-0000-000047000000}"/>
    <cellStyle name="Normal 2 4" xfId="67" xr:uid="{00000000-0005-0000-0000-000048000000}"/>
    <cellStyle name="Normal 2 5" xfId="68" xr:uid="{00000000-0005-0000-0000-000049000000}"/>
    <cellStyle name="Normal 2 6" xfId="26" xr:uid="{00000000-0005-0000-0000-00004A000000}"/>
    <cellStyle name="Normal 3" xfId="9" xr:uid="{00000000-0005-0000-0000-00004B000000}"/>
    <cellStyle name="Normal 3 2" xfId="69" xr:uid="{00000000-0005-0000-0000-00004C000000}"/>
    <cellStyle name="Normal 4" xfId="70" xr:uid="{00000000-0005-0000-0000-00004D000000}"/>
    <cellStyle name="Normal 4 2" xfId="71" xr:uid="{00000000-0005-0000-0000-00004E000000}"/>
    <cellStyle name="Normal 5" xfId="72" xr:uid="{00000000-0005-0000-0000-00004F000000}"/>
    <cellStyle name="Normal 6" xfId="73" xr:uid="{00000000-0005-0000-0000-000050000000}"/>
    <cellStyle name="Normal 6 5" xfId="19" xr:uid="{00000000-0005-0000-0000-000051000000}"/>
    <cellStyle name="Normal 7" xfId="74" xr:uid="{00000000-0005-0000-0000-000052000000}"/>
    <cellStyle name="Normal 8" xfId="75" xr:uid="{00000000-0005-0000-0000-000053000000}"/>
    <cellStyle name="Normal 9" xfId="29" xr:uid="{00000000-0005-0000-0000-000054000000}"/>
    <cellStyle name="Normal 9 2" xfId="79" xr:uid="{00000000-0005-0000-0000-000055000000}"/>
    <cellStyle name="Normal_Little Berry CenterTown Houses BQ  155-05 exterrnal works" xfId="6" xr:uid="{00000000-0005-0000-0000-000056000000}"/>
    <cellStyle name="Percent" xfId="3" builtinId="5"/>
    <cellStyle name="Percent 2" xfId="76" xr:uid="{00000000-0005-0000-0000-000059000000}"/>
    <cellStyle name="Percent 3" xfId="77" xr:uid="{00000000-0005-0000-0000-00005A000000}"/>
    <cellStyle name="tahoma 10 2" xfId="18" xr:uid="{00000000-0005-0000-0000-00005B000000}"/>
    <cellStyle name="tahoma 15 2 2" xfId="24" xr:uid="{00000000-0005-0000-0000-00005C000000}"/>
    <cellStyle name="tahoma 2 2" xfId="25" xr:uid="{00000000-0005-0000-0000-00005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M119"/>
  <sheetViews>
    <sheetView tabSelected="1" topLeftCell="A124" zoomScaleNormal="100" zoomScaleSheetLayoutView="100" workbookViewId="0">
      <selection activeCell="B7" sqref="B7"/>
    </sheetView>
  </sheetViews>
  <sheetFormatPr defaultColWidth="3.5703125" defaultRowHeight="14.25"/>
  <cols>
    <col min="1" max="1" width="5.85546875" style="7" bestFit="1" customWidth="1"/>
    <col min="2" max="2" width="85.5703125" style="104" customWidth="1"/>
    <col min="3" max="3" width="13.42578125" style="2" bestFit="1" customWidth="1"/>
    <col min="4" max="5" width="9.140625" style="2" customWidth="1"/>
    <col min="6" max="6" width="11.5703125" style="2" bestFit="1" customWidth="1"/>
    <col min="7" max="244" width="9.140625" style="2" customWidth="1"/>
    <col min="245" max="246" width="1.42578125" style="2" customWidth="1"/>
    <col min="247" max="247" width="3.5703125" style="2"/>
    <col min="248" max="248" width="11.85546875" style="2" customWidth="1"/>
    <col min="249" max="249" width="12.42578125" style="2" customWidth="1"/>
    <col min="250" max="250" width="9" style="2" customWidth="1"/>
    <col min="251" max="251" width="7.42578125" style="2" customWidth="1"/>
    <col min="252" max="253" width="7.5703125" style="2" customWidth="1"/>
    <col min="254" max="254" width="15" style="2" customWidth="1"/>
    <col min="255" max="255" width="9.5703125" style="2" customWidth="1"/>
    <col min="256" max="256" width="14.5703125" style="2" customWidth="1"/>
    <col min="257" max="257" width="14.42578125" style="2" customWidth="1"/>
    <col min="258" max="258" width="19.85546875" style="2" customWidth="1"/>
    <col min="259" max="500" width="9.140625" style="2" customWidth="1"/>
    <col min="501" max="502" width="1.42578125" style="2" customWidth="1"/>
    <col min="503" max="503" width="3.5703125" style="2"/>
    <col min="504" max="504" width="11.85546875" style="2" customWidth="1"/>
    <col min="505" max="505" width="12.42578125" style="2" customWidth="1"/>
    <col min="506" max="506" width="9" style="2" customWidth="1"/>
    <col min="507" max="507" width="7.42578125" style="2" customWidth="1"/>
    <col min="508" max="509" width="7.5703125" style="2" customWidth="1"/>
    <col min="510" max="510" width="15" style="2" customWidth="1"/>
    <col min="511" max="511" width="9.5703125" style="2" customWidth="1"/>
    <col min="512" max="512" width="14.5703125" style="2" customWidth="1"/>
    <col min="513" max="513" width="14.42578125" style="2" customWidth="1"/>
    <col min="514" max="514" width="19.85546875" style="2" customWidth="1"/>
    <col min="515" max="756" width="9.140625" style="2" customWidth="1"/>
    <col min="757" max="758" width="1.42578125" style="2" customWidth="1"/>
    <col min="759" max="759" width="3.5703125" style="2"/>
    <col min="760" max="760" width="11.85546875" style="2" customWidth="1"/>
    <col min="761" max="761" width="12.42578125" style="2" customWidth="1"/>
    <col min="762" max="762" width="9" style="2" customWidth="1"/>
    <col min="763" max="763" width="7.42578125" style="2" customWidth="1"/>
    <col min="764" max="765" width="7.5703125" style="2" customWidth="1"/>
    <col min="766" max="766" width="15" style="2" customWidth="1"/>
    <col min="767" max="767" width="9.5703125" style="2" customWidth="1"/>
    <col min="768" max="768" width="14.5703125" style="2" customWidth="1"/>
    <col min="769" max="769" width="14.42578125" style="2" customWidth="1"/>
    <col min="770" max="770" width="19.85546875" style="2" customWidth="1"/>
    <col min="771" max="1012" width="9.140625" style="2" customWidth="1"/>
    <col min="1013" max="1014" width="1.42578125" style="2" customWidth="1"/>
    <col min="1015" max="1015" width="3.5703125" style="2"/>
    <col min="1016" max="1016" width="11.85546875" style="2" customWidth="1"/>
    <col min="1017" max="1017" width="12.42578125" style="2" customWidth="1"/>
    <col min="1018" max="1018" width="9" style="2" customWidth="1"/>
    <col min="1019" max="1019" width="7.42578125" style="2" customWidth="1"/>
    <col min="1020" max="1021" width="7.5703125" style="2" customWidth="1"/>
    <col min="1022" max="1022" width="15" style="2" customWidth="1"/>
    <col min="1023" max="1023" width="9.5703125" style="2" customWidth="1"/>
    <col min="1024" max="1024" width="14.5703125" style="2" customWidth="1"/>
    <col min="1025" max="1025" width="14.42578125" style="2" customWidth="1"/>
    <col min="1026" max="1026" width="19.85546875" style="2" customWidth="1"/>
    <col min="1027" max="1268" width="9.140625" style="2" customWidth="1"/>
    <col min="1269" max="1270" width="1.42578125" style="2" customWidth="1"/>
    <col min="1271" max="1271" width="3.5703125" style="2"/>
    <col min="1272" max="1272" width="11.85546875" style="2" customWidth="1"/>
    <col min="1273" max="1273" width="12.42578125" style="2" customWidth="1"/>
    <col min="1274" max="1274" width="9" style="2" customWidth="1"/>
    <col min="1275" max="1275" width="7.42578125" style="2" customWidth="1"/>
    <col min="1276" max="1277" width="7.5703125" style="2" customWidth="1"/>
    <col min="1278" max="1278" width="15" style="2" customWidth="1"/>
    <col min="1279" max="1279" width="9.5703125" style="2" customWidth="1"/>
    <col min="1280" max="1280" width="14.5703125" style="2" customWidth="1"/>
    <col min="1281" max="1281" width="14.42578125" style="2" customWidth="1"/>
    <col min="1282" max="1282" width="19.85546875" style="2" customWidth="1"/>
    <col min="1283" max="1524" width="9.140625" style="2" customWidth="1"/>
    <col min="1525" max="1526" width="1.42578125" style="2" customWidth="1"/>
    <col min="1527" max="1527" width="3.5703125" style="2"/>
    <col min="1528" max="1528" width="11.85546875" style="2" customWidth="1"/>
    <col min="1529" max="1529" width="12.42578125" style="2" customWidth="1"/>
    <col min="1530" max="1530" width="9" style="2" customWidth="1"/>
    <col min="1531" max="1531" width="7.42578125" style="2" customWidth="1"/>
    <col min="1532" max="1533" width="7.5703125" style="2" customWidth="1"/>
    <col min="1534" max="1534" width="15" style="2" customWidth="1"/>
    <col min="1535" max="1535" width="9.5703125" style="2" customWidth="1"/>
    <col min="1536" max="1536" width="14.5703125" style="2" customWidth="1"/>
    <col min="1537" max="1537" width="14.42578125" style="2" customWidth="1"/>
    <col min="1538" max="1538" width="19.85546875" style="2" customWidth="1"/>
    <col min="1539" max="1780" width="9.140625" style="2" customWidth="1"/>
    <col min="1781" max="1782" width="1.42578125" style="2" customWidth="1"/>
    <col min="1783" max="1783" width="3.5703125" style="2"/>
    <col min="1784" max="1784" width="11.85546875" style="2" customWidth="1"/>
    <col min="1785" max="1785" width="12.42578125" style="2" customWidth="1"/>
    <col min="1786" max="1786" width="9" style="2" customWidth="1"/>
    <col min="1787" max="1787" width="7.42578125" style="2" customWidth="1"/>
    <col min="1788" max="1789" width="7.5703125" style="2" customWidth="1"/>
    <col min="1790" max="1790" width="15" style="2" customWidth="1"/>
    <col min="1791" max="1791" width="9.5703125" style="2" customWidth="1"/>
    <col min="1792" max="1792" width="14.5703125" style="2" customWidth="1"/>
    <col min="1793" max="1793" width="14.42578125" style="2" customWidth="1"/>
    <col min="1794" max="1794" width="19.85546875" style="2" customWidth="1"/>
    <col min="1795" max="2036" width="9.140625" style="2" customWidth="1"/>
    <col min="2037" max="2038" width="1.42578125" style="2" customWidth="1"/>
    <col min="2039" max="2039" width="3.5703125" style="2"/>
    <col min="2040" max="2040" width="11.85546875" style="2" customWidth="1"/>
    <col min="2041" max="2041" width="12.42578125" style="2" customWidth="1"/>
    <col min="2042" max="2042" width="9" style="2" customWidth="1"/>
    <col min="2043" max="2043" width="7.42578125" style="2" customWidth="1"/>
    <col min="2044" max="2045" width="7.5703125" style="2" customWidth="1"/>
    <col min="2046" max="2046" width="15" style="2" customWidth="1"/>
    <col min="2047" max="2047" width="9.5703125" style="2" customWidth="1"/>
    <col min="2048" max="2048" width="14.5703125" style="2" customWidth="1"/>
    <col min="2049" max="2049" width="14.42578125" style="2" customWidth="1"/>
    <col min="2050" max="2050" width="19.85546875" style="2" customWidth="1"/>
    <col min="2051" max="2292" width="9.140625" style="2" customWidth="1"/>
    <col min="2293" max="2294" width="1.42578125" style="2" customWidth="1"/>
    <col min="2295" max="2295" width="3.5703125" style="2"/>
    <col min="2296" max="2296" width="11.85546875" style="2" customWidth="1"/>
    <col min="2297" max="2297" width="12.42578125" style="2" customWidth="1"/>
    <col min="2298" max="2298" width="9" style="2" customWidth="1"/>
    <col min="2299" max="2299" width="7.42578125" style="2" customWidth="1"/>
    <col min="2300" max="2301" width="7.5703125" style="2" customWidth="1"/>
    <col min="2302" max="2302" width="15" style="2" customWidth="1"/>
    <col min="2303" max="2303" width="9.5703125" style="2" customWidth="1"/>
    <col min="2304" max="2304" width="14.5703125" style="2" customWidth="1"/>
    <col min="2305" max="2305" width="14.42578125" style="2" customWidth="1"/>
    <col min="2306" max="2306" width="19.85546875" style="2" customWidth="1"/>
    <col min="2307" max="2548" width="9.140625" style="2" customWidth="1"/>
    <col min="2549" max="2550" width="1.42578125" style="2" customWidth="1"/>
    <col min="2551" max="2551" width="3.5703125" style="2"/>
    <col min="2552" max="2552" width="11.85546875" style="2" customWidth="1"/>
    <col min="2553" max="2553" width="12.42578125" style="2" customWidth="1"/>
    <col min="2554" max="2554" width="9" style="2" customWidth="1"/>
    <col min="2555" max="2555" width="7.42578125" style="2" customWidth="1"/>
    <col min="2556" max="2557" width="7.5703125" style="2" customWidth="1"/>
    <col min="2558" max="2558" width="15" style="2" customWidth="1"/>
    <col min="2559" max="2559" width="9.5703125" style="2" customWidth="1"/>
    <col min="2560" max="2560" width="14.5703125" style="2" customWidth="1"/>
    <col min="2561" max="2561" width="14.42578125" style="2" customWidth="1"/>
    <col min="2562" max="2562" width="19.85546875" style="2" customWidth="1"/>
    <col min="2563" max="2804" width="9.140625" style="2" customWidth="1"/>
    <col min="2805" max="2806" width="1.42578125" style="2" customWidth="1"/>
    <col min="2807" max="2807" width="3.5703125" style="2"/>
    <col min="2808" max="2808" width="11.85546875" style="2" customWidth="1"/>
    <col min="2809" max="2809" width="12.42578125" style="2" customWidth="1"/>
    <col min="2810" max="2810" width="9" style="2" customWidth="1"/>
    <col min="2811" max="2811" width="7.42578125" style="2" customWidth="1"/>
    <col min="2812" max="2813" width="7.5703125" style="2" customWidth="1"/>
    <col min="2814" max="2814" width="15" style="2" customWidth="1"/>
    <col min="2815" max="2815" width="9.5703125" style="2" customWidth="1"/>
    <col min="2816" max="2816" width="14.5703125" style="2" customWidth="1"/>
    <col min="2817" max="2817" width="14.42578125" style="2" customWidth="1"/>
    <col min="2818" max="2818" width="19.85546875" style="2" customWidth="1"/>
    <col min="2819" max="3060" width="9.140625" style="2" customWidth="1"/>
    <col min="3061" max="3062" width="1.42578125" style="2" customWidth="1"/>
    <col min="3063" max="3063" width="3.5703125" style="2"/>
    <col min="3064" max="3064" width="11.85546875" style="2" customWidth="1"/>
    <col min="3065" max="3065" width="12.42578125" style="2" customWidth="1"/>
    <col min="3066" max="3066" width="9" style="2" customWidth="1"/>
    <col min="3067" max="3067" width="7.42578125" style="2" customWidth="1"/>
    <col min="3068" max="3069" width="7.5703125" style="2" customWidth="1"/>
    <col min="3070" max="3070" width="15" style="2" customWidth="1"/>
    <col min="3071" max="3071" width="9.5703125" style="2" customWidth="1"/>
    <col min="3072" max="3072" width="14.5703125" style="2" customWidth="1"/>
    <col min="3073" max="3073" width="14.42578125" style="2" customWidth="1"/>
    <col min="3074" max="3074" width="19.85546875" style="2" customWidth="1"/>
    <col min="3075" max="3316" width="9.140625" style="2" customWidth="1"/>
    <col min="3317" max="3318" width="1.42578125" style="2" customWidth="1"/>
    <col min="3319" max="3319" width="3.5703125" style="2"/>
    <col min="3320" max="3320" width="11.85546875" style="2" customWidth="1"/>
    <col min="3321" max="3321" width="12.42578125" style="2" customWidth="1"/>
    <col min="3322" max="3322" width="9" style="2" customWidth="1"/>
    <col min="3323" max="3323" width="7.42578125" style="2" customWidth="1"/>
    <col min="3324" max="3325" width="7.5703125" style="2" customWidth="1"/>
    <col min="3326" max="3326" width="15" style="2" customWidth="1"/>
    <col min="3327" max="3327" width="9.5703125" style="2" customWidth="1"/>
    <col min="3328" max="3328" width="14.5703125" style="2" customWidth="1"/>
    <col min="3329" max="3329" width="14.42578125" style="2" customWidth="1"/>
    <col min="3330" max="3330" width="19.85546875" style="2" customWidth="1"/>
    <col min="3331" max="3572" width="9.140625" style="2" customWidth="1"/>
    <col min="3573" max="3574" width="1.42578125" style="2" customWidth="1"/>
    <col min="3575" max="3575" width="3.5703125" style="2"/>
    <col min="3576" max="3576" width="11.85546875" style="2" customWidth="1"/>
    <col min="3577" max="3577" width="12.42578125" style="2" customWidth="1"/>
    <col min="3578" max="3578" width="9" style="2" customWidth="1"/>
    <col min="3579" max="3579" width="7.42578125" style="2" customWidth="1"/>
    <col min="3580" max="3581" width="7.5703125" style="2" customWidth="1"/>
    <col min="3582" max="3582" width="15" style="2" customWidth="1"/>
    <col min="3583" max="3583" width="9.5703125" style="2" customWidth="1"/>
    <col min="3584" max="3584" width="14.5703125" style="2" customWidth="1"/>
    <col min="3585" max="3585" width="14.42578125" style="2" customWidth="1"/>
    <col min="3586" max="3586" width="19.85546875" style="2" customWidth="1"/>
    <col min="3587" max="3828" width="9.140625" style="2" customWidth="1"/>
    <col min="3829" max="3830" width="1.42578125" style="2" customWidth="1"/>
    <col min="3831" max="3831" width="3.5703125" style="2"/>
    <col min="3832" max="3832" width="11.85546875" style="2" customWidth="1"/>
    <col min="3833" max="3833" width="12.42578125" style="2" customWidth="1"/>
    <col min="3834" max="3834" width="9" style="2" customWidth="1"/>
    <col min="3835" max="3835" width="7.42578125" style="2" customWidth="1"/>
    <col min="3836" max="3837" width="7.5703125" style="2" customWidth="1"/>
    <col min="3838" max="3838" width="15" style="2" customWidth="1"/>
    <col min="3839" max="3839" width="9.5703125" style="2" customWidth="1"/>
    <col min="3840" max="3840" width="14.5703125" style="2" customWidth="1"/>
    <col min="3841" max="3841" width="14.42578125" style="2" customWidth="1"/>
    <col min="3842" max="3842" width="19.85546875" style="2" customWidth="1"/>
    <col min="3843" max="4084" width="9.140625" style="2" customWidth="1"/>
    <col min="4085" max="4086" width="1.42578125" style="2" customWidth="1"/>
    <col min="4087" max="4087" width="3.5703125" style="2"/>
    <col min="4088" max="4088" width="11.85546875" style="2" customWidth="1"/>
    <col min="4089" max="4089" width="12.42578125" style="2" customWidth="1"/>
    <col min="4090" max="4090" width="9" style="2" customWidth="1"/>
    <col min="4091" max="4091" width="7.42578125" style="2" customWidth="1"/>
    <col min="4092" max="4093" width="7.5703125" style="2" customWidth="1"/>
    <col min="4094" max="4094" width="15" style="2" customWidth="1"/>
    <col min="4095" max="4095" width="9.5703125" style="2" customWidth="1"/>
    <col min="4096" max="4096" width="14.5703125" style="2" customWidth="1"/>
    <col min="4097" max="4097" width="14.42578125" style="2" customWidth="1"/>
    <col min="4098" max="4098" width="19.85546875" style="2" customWidth="1"/>
    <col min="4099" max="4340" width="9.140625" style="2" customWidth="1"/>
    <col min="4341" max="4342" width="1.42578125" style="2" customWidth="1"/>
    <col min="4343" max="4343" width="3.5703125" style="2"/>
    <col min="4344" max="4344" width="11.85546875" style="2" customWidth="1"/>
    <col min="4345" max="4345" width="12.42578125" style="2" customWidth="1"/>
    <col min="4346" max="4346" width="9" style="2" customWidth="1"/>
    <col min="4347" max="4347" width="7.42578125" style="2" customWidth="1"/>
    <col min="4348" max="4349" width="7.5703125" style="2" customWidth="1"/>
    <col min="4350" max="4350" width="15" style="2" customWidth="1"/>
    <col min="4351" max="4351" width="9.5703125" style="2" customWidth="1"/>
    <col min="4352" max="4352" width="14.5703125" style="2" customWidth="1"/>
    <col min="4353" max="4353" width="14.42578125" style="2" customWidth="1"/>
    <col min="4354" max="4354" width="19.85546875" style="2" customWidth="1"/>
    <col min="4355" max="4596" width="9.140625" style="2" customWidth="1"/>
    <col min="4597" max="4598" width="1.42578125" style="2" customWidth="1"/>
    <col min="4599" max="4599" width="3.5703125" style="2"/>
    <col min="4600" max="4600" width="11.85546875" style="2" customWidth="1"/>
    <col min="4601" max="4601" width="12.42578125" style="2" customWidth="1"/>
    <col min="4602" max="4602" width="9" style="2" customWidth="1"/>
    <col min="4603" max="4603" width="7.42578125" style="2" customWidth="1"/>
    <col min="4604" max="4605" width="7.5703125" style="2" customWidth="1"/>
    <col min="4606" max="4606" width="15" style="2" customWidth="1"/>
    <col min="4607" max="4607" width="9.5703125" style="2" customWidth="1"/>
    <col min="4608" max="4608" width="14.5703125" style="2" customWidth="1"/>
    <col min="4609" max="4609" width="14.42578125" style="2" customWidth="1"/>
    <col min="4610" max="4610" width="19.85546875" style="2" customWidth="1"/>
    <col min="4611" max="4852" width="9.140625" style="2" customWidth="1"/>
    <col min="4853" max="4854" width="1.42578125" style="2" customWidth="1"/>
    <col min="4855" max="4855" width="3.5703125" style="2"/>
    <col min="4856" max="4856" width="11.85546875" style="2" customWidth="1"/>
    <col min="4857" max="4857" width="12.42578125" style="2" customWidth="1"/>
    <col min="4858" max="4858" width="9" style="2" customWidth="1"/>
    <col min="4859" max="4859" width="7.42578125" style="2" customWidth="1"/>
    <col min="4860" max="4861" width="7.5703125" style="2" customWidth="1"/>
    <col min="4862" max="4862" width="15" style="2" customWidth="1"/>
    <col min="4863" max="4863" width="9.5703125" style="2" customWidth="1"/>
    <col min="4864" max="4864" width="14.5703125" style="2" customWidth="1"/>
    <col min="4865" max="4865" width="14.42578125" style="2" customWidth="1"/>
    <col min="4866" max="4866" width="19.85546875" style="2" customWidth="1"/>
    <col min="4867" max="5108" width="9.140625" style="2" customWidth="1"/>
    <col min="5109" max="5110" width="1.42578125" style="2" customWidth="1"/>
    <col min="5111" max="5111" width="3.5703125" style="2"/>
    <col min="5112" max="5112" width="11.85546875" style="2" customWidth="1"/>
    <col min="5113" max="5113" width="12.42578125" style="2" customWidth="1"/>
    <col min="5114" max="5114" width="9" style="2" customWidth="1"/>
    <col min="5115" max="5115" width="7.42578125" style="2" customWidth="1"/>
    <col min="5116" max="5117" width="7.5703125" style="2" customWidth="1"/>
    <col min="5118" max="5118" width="15" style="2" customWidth="1"/>
    <col min="5119" max="5119" width="9.5703125" style="2" customWidth="1"/>
    <col min="5120" max="5120" width="14.5703125" style="2" customWidth="1"/>
    <col min="5121" max="5121" width="14.42578125" style="2" customWidth="1"/>
    <col min="5122" max="5122" width="19.85546875" style="2" customWidth="1"/>
    <col min="5123" max="5364" width="9.140625" style="2" customWidth="1"/>
    <col min="5365" max="5366" width="1.42578125" style="2" customWidth="1"/>
    <col min="5367" max="5367" width="3.5703125" style="2"/>
    <col min="5368" max="5368" width="11.85546875" style="2" customWidth="1"/>
    <col min="5369" max="5369" width="12.42578125" style="2" customWidth="1"/>
    <col min="5370" max="5370" width="9" style="2" customWidth="1"/>
    <col min="5371" max="5371" width="7.42578125" style="2" customWidth="1"/>
    <col min="5372" max="5373" width="7.5703125" style="2" customWidth="1"/>
    <col min="5374" max="5374" width="15" style="2" customWidth="1"/>
    <col min="5375" max="5375" width="9.5703125" style="2" customWidth="1"/>
    <col min="5376" max="5376" width="14.5703125" style="2" customWidth="1"/>
    <col min="5377" max="5377" width="14.42578125" style="2" customWidth="1"/>
    <col min="5378" max="5378" width="19.85546875" style="2" customWidth="1"/>
    <col min="5379" max="5620" width="9.140625" style="2" customWidth="1"/>
    <col min="5621" max="5622" width="1.42578125" style="2" customWidth="1"/>
    <col min="5623" max="5623" width="3.5703125" style="2"/>
    <col min="5624" max="5624" width="11.85546875" style="2" customWidth="1"/>
    <col min="5625" max="5625" width="12.42578125" style="2" customWidth="1"/>
    <col min="5626" max="5626" width="9" style="2" customWidth="1"/>
    <col min="5627" max="5627" width="7.42578125" style="2" customWidth="1"/>
    <col min="5628" max="5629" width="7.5703125" style="2" customWidth="1"/>
    <col min="5630" max="5630" width="15" style="2" customWidth="1"/>
    <col min="5631" max="5631" width="9.5703125" style="2" customWidth="1"/>
    <col min="5632" max="5632" width="14.5703125" style="2" customWidth="1"/>
    <col min="5633" max="5633" width="14.42578125" style="2" customWidth="1"/>
    <col min="5634" max="5634" width="19.85546875" style="2" customWidth="1"/>
    <col min="5635" max="5876" width="9.140625" style="2" customWidth="1"/>
    <col min="5877" max="5878" width="1.42578125" style="2" customWidth="1"/>
    <col min="5879" max="5879" width="3.5703125" style="2"/>
    <col min="5880" max="5880" width="11.85546875" style="2" customWidth="1"/>
    <col min="5881" max="5881" width="12.42578125" style="2" customWidth="1"/>
    <col min="5882" max="5882" width="9" style="2" customWidth="1"/>
    <col min="5883" max="5883" width="7.42578125" style="2" customWidth="1"/>
    <col min="5884" max="5885" width="7.5703125" style="2" customWidth="1"/>
    <col min="5886" max="5886" width="15" style="2" customWidth="1"/>
    <col min="5887" max="5887" width="9.5703125" style="2" customWidth="1"/>
    <col min="5888" max="5888" width="14.5703125" style="2" customWidth="1"/>
    <col min="5889" max="5889" width="14.42578125" style="2" customWidth="1"/>
    <col min="5890" max="5890" width="19.85546875" style="2" customWidth="1"/>
    <col min="5891" max="6132" width="9.140625" style="2" customWidth="1"/>
    <col min="6133" max="6134" width="1.42578125" style="2" customWidth="1"/>
    <col min="6135" max="6135" width="3.5703125" style="2"/>
    <col min="6136" max="6136" width="11.85546875" style="2" customWidth="1"/>
    <col min="6137" max="6137" width="12.42578125" style="2" customWidth="1"/>
    <col min="6138" max="6138" width="9" style="2" customWidth="1"/>
    <col min="6139" max="6139" width="7.42578125" style="2" customWidth="1"/>
    <col min="6140" max="6141" width="7.5703125" style="2" customWidth="1"/>
    <col min="6142" max="6142" width="15" style="2" customWidth="1"/>
    <col min="6143" max="6143" width="9.5703125" style="2" customWidth="1"/>
    <col min="6144" max="6144" width="14.5703125" style="2" customWidth="1"/>
    <col min="6145" max="6145" width="14.42578125" style="2" customWidth="1"/>
    <col min="6146" max="6146" width="19.85546875" style="2" customWidth="1"/>
    <col min="6147" max="6388" width="9.140625" style="2" customWidth="1"/>
    <col min="6389" max="6390" width="1.42578125" style="2" customWidth="1"/>
    <col min="6391" max="6391" width="3.5703125" style="2"/>
    <col min="6392" max="6392" width="11.85546875" style="2" customWidth="1"/>
    <col min="6393" max="6393" width="12.42578125" style="2" customWidth="1"/>
    <col min="6394" max="6394" width="9" style="2" customWidth="1"/>
    <col min="6395" max="6395" width="7.42578125" style="2" customWidth="1"/>
    <col min="6396" max="6397" width="7.5703125" style="2" customWidth="1"/>
    <col min="6398" max="6398" width="15" style="2" customWidth="1"/>
    <col min="6399" max="6399" width="9.5703125" style="2" customWidth="1"/>
    <col min="6400" max="6400" width="14.5703125" style="2" customWidth="1"/>
    <col min="6401" max="6401" width="14.42578125" style="2" customWidth="1"/>
    <col min="6402" max="6402" width="19.85546875" style="2" customWidth="1"/>
    <col min="6403" max="6644" width="9.140625" style="2" customWidth="1"/>
    <col min="6645" max="6646" width="1.42578125" style="2" customWidth="1"/>
    <col min="6647" max="6647" width="3.5703125" style="2"/>
    <col min="6648" max="6648" width="11.85546875" style="2" customWidth="1"/>
    <col min="6649" max="6649" width="12.42578125" style="2" customWidth="1"/>
    <col min="6650" max="6650" width="9" style="2" customWidth="1"/>
    <col min="6651" max="6651" width="7.42578125" style="2" customWidth="1"/>
    <col min="6652" max="6653" width="7.5703125" style="2" customWidth="1"/>
    <col min="6654" max="6654" width="15" style="2" customWidth="1"/>
    <col min="6655" max="6655" width="9.5703125" style="2" customWidth="1"/>
    <col min="6656" max="6656" width="14.5703125" style="2" customWidth="1"/>
    <col min="6657" max="6657" width="14.42578125" style="2" customWidth="1"/>
    <col min="6658" max="6658" width="19.85546875" style="2" customWidth="1"/>
    <col min="6659" max="6900" width="9.140625" style="2" customWidth="1"/>
    <col min="6901" max="6902" width="1.42578125" style="2" customWidth="1"/>
    <col min="6903" max="6903" width="3.5703125" style="2"/>
    <col min="6904" max="6904" width="11.85546875" style="2" customWidth="1"/>
    <col min="6905" max="6905" width="12.42578125" style="2" customWidth="1"/>
    <col min="6906" max="6906" width="9" style="2" customWidth="1"/>
    <col min="6907" max="6907" width="7.42578125" style="2" customWidth="1"/>
    <col min="6908" max="6909" width="7.5703125" style="2" customWidth="1"/>
    <col min="6910" max="6910" width="15" style="2" customWidth="1"/>
    <col min="6911" max="6911" width="9.5703125" style="2" customWidth="1"/>
    <col min="6912" max="6912" width="14.5703125" style="2" customWidth="1"/>
    <col min="6913" max="6913" width="14.42578125" style="2" customWidth="1"/>
    <col min="6914" max="6914" width="19.85546875" style="2" customWidth="1"/>
    <col min="6915" max="7156" width="9.140625" style="2" customWidth="1"/>
    <col min="7157" max="7158" width="1.42578125" style="2" customWidth="1"/>
    <col min="7159" max="7159" width="3.5703125" style="2"/>
    <col min="7160" max="7160" width="11.85546875" style="2" customWidth="1"/>
    <col min="7161" max="7161" width="12.42578125" style="2" customWidth="1"/>
    <col min="7162" max="7162" width="9" style="2" customWidth="1"/>
    <col min="7163" max="7163" width="7.42578125" style="2" customWidth="1"/>
    <col min="7164" max="7165" width="7.5703125" style="2" customWidth="1"/>
    <col min="7166" max="7166" width="15" style="2" customWidth="1"/>
    <col min="7167" max="7167" width="9.5703125" style="2" customWidth="1"/>
    <col min="7168" max="7168" width="14.5703125" style="2" customWidth="1"/>
    <col min="7169" max="7169" width="14.42578125" style="2" customWidth="1"/>
    <col min="7170" max="7170" width="19.85546875" style="2" customWidth="1"/>
    <col min="7171" max="7412" width="9.140625" style="2" customWidth="1"/>
    <col min="7413" max="7414" width="1.42578125" style="2" customWidth="1"/>
    <col min="7415" max="7415" width="3.5703125" style="2"/>
    <col min="7416" max="7416" width="11.85546875" style="2" customWidth="1"/>
    <col min="7417" max="7417" width="12.42578125" style="2" customWidth="1"/>
    <col min="7418" max="7418" width="9" style="2" customWidth="1"/>
    <col min="7419" max="7419" width="7.42578125" style="2" customWidth="1"/>
    <col min="7420" max="7421" width="7.5703125" style="2" customWidth="1"/>
    <col min="7422" max="7422" width="15" style="2" customWidth="1"/>
    <col min="7423" max="7423" width="9.5703125" style="2" customWidth="1"/>
    <col min="7424" max="7424" width="14.5703125" style="2" customWidth="1"/>
    <col min="7425" max="7425" width="14.42578125" style="2" customWidth="1"/>
    <col min="7426" max="7426" width="19.85546875" style="2" customWidth="1"/>
    <col min="7427" max="7668" width="9.140625" style="2" customWidth="1"/>
    <col min="7669" max="7670" width="1.42578125" style="2" customWidth="1"/>
    <col min="7671" max="7671" width="3.5703125" style="2"/>
    <col min="7672" max="7672" width="11.85546875" style="2" customWidth="1"/>
    <col min="7673" max="7673" width="12.42578125" style="2" customWidth="1"/>
    <col min="7674" max="7674" width="9" style="2" customWidth="1"/>
    <col min="7675" max="7675" width="7.42578125" style="2" customWidth="1"/>
    <col min="7676" max="7677" width="7.5703125" style="2" customWidth="1"/>
    <col min="7678" max="7678" width="15" style="2" customWidth="1"/>
    <col min="7679" max="7679" width="9.5703125" style="2" customWidth="1"/>
    <col min="7680" max="7680" width="14.5703125" style="2" customWidth="1"/>
    <col min="7681" max="7681" width="14.42578125" style="2" customWidth="1"/>
    <col min="7682" max="7682" width="19.85546875" style="2" customWidth="1"/>
    <col min="7683" max="7924" width="9.140625" style="2" customWidth="1"/>
    <col min="7925" max="7926" width="1.42578125" style="2" customWidth="1"/>
    <col min="7927" max="7927" width="3.5703125" style="2"/>
    <col min="7928" max="7928" width="11.85546875" style="2" customWidth="1"/>
    <col min="7929" max="7929" width="12.42578125" style="2" customWidth="1"/>
    <col min="7930" max="7930" width="9" style="2" customWidth="1"/>
    <col min="7931" max="7931" width="7.42578125" style="2" customWidth="1"/>
    <col min="7932" max="7933" width="7.5703125" style="2" customWidth="1"/>
    <col min="7934" max="7934" width="15" style="2" customWidth="1"/>
    <col min="7935" max="7935" width="9.5703125" style="2" customWidth="1"/>
    <col min="7936" max="7936" width="14.5703125" style="2" customWidth="1"/>
    <col min="7937" max="7937" width="14.42578125" style="2" customWidth="1"/>
    <col min="7938" max="7938" width="19.85546875" style="2" customWidth="1"/>
    <col min="7939" max="8180" width="9.140625" style="2" customWidth="1"/>
    <col min="8181" max="8182" width="1.42578125" style="2" customWidth="1"/>
    <col min="8183" max="8183" width="3.5703125" style="2"/>
    <col min="8184" max="8184" width="11.85546875" style="2" customWidth="1"/>
    <col min="8185" max="8185" width="12.42578125" style="2" customWidth="1"/>
    <col min="8186" max="8186" width="9" style="2" customWidth="1"/>
    <col min="8187" max="8187" width="7.42578125" style="2" customWidth="1"/>
    <col min="8188" max="8189" width="7.5703125" style="2" customWidth="1"/>
    <col min="8190" max="8190" width="15" style="2" customWidth="1"/>
    <col min="8191" max="8191" width="9.5703125" style="2" customWidth="1"/>
    <col min="8192" max="8192" width="14.5703125" style="2" customWidth="1"/>
    <col min="8193" max="8193" width="14.42578125" style="2" customWidth="1"/>
    <col min="8194" max="8194" width="19.85546875" style="2" customWidth="1"/>
    <col min="8195" max="8436" width="9.140625" style="2" customWidth="1"/>
    <col min="8437" max="8438" width="1.42578125" style="2" customWidth="1"/>
    <col min="8439" max="8439" width="3.5703125" style="2"/>
    <col min="8440" max="8440" width="11.85546875" style="2" customWidth="1"/>
    <col min="8441" max="8441" width="12.42578125" style="2" customWidth="1"/>
    <col min="8442" max="8442" width="9" style="2" customWidth="1"/>
    <col min="8443" max="8443" width="7.42578125" style="2" customWidth="1"/>
    <col min="8444" max="8445" width="7.5703125" style="2" customWidth="1"/>
    <col min="8446" max="8446" width="15" style="2" customWidth="1"/>
    <col min="8447" max="8447" width="9.5703125" style="2" customWidth="1"/>
    <col min="8448" max="8448" width="14.5703125" style="2" customWidth="1"/>
    <col min="8449" max="8449" width="14.42578125" style="2" customWidth="1"/>
    <col min="8450" max="8450" width="19.85546875" style="2" customWidth="1"/>
    <col min="8451" max="8692" width="9.140625" style="2" customWidth="1"/>
    <col min="8693" max="8694" width="1.42578125" style="2" customWidth="1"/>
    <col min="8695" max="8695" width="3.5703125" style="2"/>
    <col min="8696" max="8696" width="11.85546875" style="2" customWidth="1"/>
    <col min="8697" max="8697" width="12.42578125" style="2" customWidth="1"/>
    <col min="8698" max="8698" width="9" style="2" customWidth="1"/>
    <col min="8699" max="8699" width="7.42578125" style="2" customWidth="1"/>
    <col min="8700" max="8701" width="7.5703125" style="2" customWidth="1"/>
    <col min="8702" max="8702" width="15" style="2" customWidth="1"/>
    <col min="8703" max="8703" width="9.5703125" style="2" customWidth="1"/>
    <col min="8704" max="8704" width="14.5703125" style="2" customWidth="1"/>
    <col min="8705" max="8705" width="14.42578125" style="2" customWidth="1"/>
    <col min="8706" max="8706" width="19.85546875" style="2" customWidth="1"/>
    <col min="8707" max="8948" width="9.140625" style="2" customWidth="1"/>
    <col min="8949" max="8950" width="1.42578125" style="2" customWidth="1"/>
    <col min="8951" max="8951" width="3.5703125" style="2"/>
    <col min="8952" max="8952" width="11.85546875" style="2" customWidth="1"/>
    <col min="8953" max="8953" width="12.42578125" style="2" customWidth="1"/>
    <col min="8954" max="8954" width="9" style="2" customWidth="1"/>
    <col min="8955" max="8955" width="7.42578125" style="2" customWidth="1"/>
    <col min="8956" max="8957" width="7.5703125" style="2" customWidth="1"/>
    <col min="8958" max="8958" width="15" style="2" customWidth="1"/>
    <col min="8959" max="8959" width="9.5703125" style="2" customWidth="1"/>
    <col min="8960" max="8960" width="14.5703125" style="2" customWidth="1"/>
    <col min="8961" max="8961" width="14.42578125" style="2" customWidth="1"/>
    <col min="8962" max="8962" width="19.85546875" style="2" customWidth="1"/>
    <col min="8963" max="9204" width="9.140625" style="2" customWidth="1"/>
    <col min="9205" max="9206" width="1.42578125" style="2" customWidth="1"/>
    <col min="9207" max="9207" width="3.5703125" style="2"/>
    <col min="9208" max="9208" width="11.85546875" style="2" customWidth="1"/>
    <col min="9209" max="9209" width="12.42578125" style="2" customWidth="1"/>
    <col min="9210" max="9210" width="9" style="2" customWidth="1"/>
    <col min="9211" max="9211" width="7.42578125" style="2" customWidth="1"/>
    <col min="9212" max="9213" width="7.5703125" style="2" customWidth="1"/>
    <col min="9214" max="9214" width="15" style="2" customWidth="1"/>
    <col min="9215" max="9215" width="9.5703125" style="2" customWidth="1"/>
    <col min="9216" max="9216" width="14.5703125" style="2" customWidth="1"/>
    <col min="9217" max="9217" width="14.42578125" style="2" customWidth="1"/>
    <col min="9218" max="9218" width="19.85546875" style="2" customWidth="1"/>
    <col min="9219" max="9460" width="9.140625" style="2" customWidth="1"/>
    <col min="9461" max="9462" width="1.42578125" style="2" customWidth="1"/>
    <col min="9463" max="9463" width="3.5703125" style="2"/>
    <col min="9464" max="9464" width="11.85546875" style="2" customWidth="1"/>
    <col min="9465" max="9465" width="12.42578125" style="2" customWidth="1"/>
    <col min="9466" max="9466" width="9" style="2" customWidth="1"/>
    <col min="9467" max="9467" width="7.42578125" style="2" customWidth="1"/>
    <col min="9468" max="9469" width="7.5703125" style="2" customWidth="1"/>
    <col min="9470" max="9470" width="15" style="2" customWidth="1"/>
    <col min="9471" max="9471" width="9.5703125" style="2" customWidth="1"/>
    <col min="9472" max="9472" width="14.5703125" style="2" customWidth="1"/>
    <col min="9473" max="9473" width="14.42578125" style="2" customWidth="1"/>
    <col min="9474" max="9474" width="19.85546875" style="2" customWidth="1"/>
    <col min="9475" max="9716" width="9.140625" style="2" customWidth="1"/>
    <col min="9717" max="9718" width="1.42578125" style="2" customWidth="1"/>
    <col min="9719" max="9719" width="3.5703125" style="2"/>
    <col min="9720" max="9720" width="11.85546875" style="2" customWidth="1"/>
    <col min="9721" max="9721" width="12.42578125" style="2" customWidth="1"/>
    <col min="9722" max="9722" width="9" style="2" customWidth="1"/>
    <col min="9723" max="9723" width="7.42578125" style="2" customWidth="1"/>
    <col min="9724" max="9725" width="7.5703125" style="2" customWidth="1"/>
    <col min="9726" max="9726" width="15" style="2" customWidth="1"/>
    <col min="9727" max="9727" width="9.5703125" style="2" customWidth="1"/>
    <col min="9728" max="9728" width="14.5703125" style="2" customWidth="1"/>
    <col min="9729" max="9729" width="14.42578125" style="2" customWidth="1"/>
    <col min="9730" max="9730" width="19.85546875" style="2" customWidth="1"/>
    <col min="9731" max="9972" width="9.140625" style="2" customWidth="1"/>
    <col min="9973" max="9974" width="1.42578125" style="2" customWidth="1"/>
    <col min="9975" max="9975" width="3.5703125" style="2"/>
    <col min="9976" max="9976" width="11.85546875" style="2" customWidth="1"/>
    <col min="9977" max="9977" width="12.42578125" style="2" customWidth="1"/>
    <col min="9978" max="9978" width="9" style="2" customWidth="1"/>
    <col min="9979" max="9979" width="7.42578125" style="2" customWidth="1"/>
    <col min="9980" max="9981" width="7.5703125" style="2" customWidth="1"/>
    <col min="9982" max="9982" width="15" style="2" customWidth="1"/>
    <col min="9983" max="9983" width="9.5703125" style="2" customWidth="1"/>
    <col min="9984" max="9984" width="14.5703125" style="2" customWidth="1"/>
    <col min="9985" max="9985" width="14.42578125" style="2" customWidth="1"/>
    <col min="9986" max="9986" width="19.85546875" style="2" customWidth="1"/>
    <col min="9987" max="10228" width="9.140625" style="2" customWidth="1"/>
    <col min="10229" max="10230" width="1.42578125" style="2" customWidth="1"/>
    <col min="10231" max="10231" width="3.5703125" style="2"/>
    <col min="10232" max="10232" width="11.85546875" style="2" customWidth="1"/>
    <col min="10233" max="10233" width="12.42578125" style="2" customWidth="1"/>
    <col min="10234" max="10234" width="9" style="2" customWidth="1"/>
    <col min="10235" max="10235" width="7.42578125" style="2" customWidth="1"/>
    <col min="10236" max="10237" width="7.5703125" style="2" customWidth="1"/>
    <col min="10238" max="10238" width="15" style="2" customWidth="1"/>
    <col min="10239" max="10239" width="9.5703125" style="2" customWidth="1"/>
    <col min="10240" max="10240" width="14.5703125" style="2" customWidth="1"/>
    <col min="10241" max="10241" width="14.42578125" style="2" customWidth="1"/>
    <col min="10242" max="10242" width="19.85546875" style="2" customWidth="1"/>
    <col min="10243" max="10484" width="9.140625" style="2" customWidth="1"/>
    <col min="10485" max="10486" width="1.42578125" style="2" customWidth="1"/>
    <col min="10487" max="10487" width="3.5703125" style="2"/>
    <col min="10488" max="10488" width="11.85546875" style="2" customWidth="1"/>
    <col min="10489" max="10489" width="12.42578125" style="2" customWidth="1"/>
    <col min="10490" max="10490" width="9" style="2" customWidth="1"/>
    <col min="10491" max="10491" width="7.42578125" style="2" customWidth="1"/>
    <col min="10492" max="10493" width="7.5703125" style="2" customWidth="1"/>
    <col min="10494" max="10494" width="15" style="2" customWidth="1"/>
    <col min="10495" max="10495" width="9.5703125" style="2" customWidth="1"/>
    <col min="10496" max="10496" width="14.5703125" style="2" customWidth="1"/>
    <col min="10497" max="10497" width="14.42578125" style="2" customWidth="1"/>
    <col min="10498" max="10498" width="19.85546875" style="2" customWidth="1"/>
    <col min="10499" max="10740" width="9.140625" style="2" customWidth="1"/>
    <col min="10741" max="10742" width="1.42578125" style="2" customWidth="1"/>
    <col min="10743" max="10743" width="3.5703125" style="2"/>
    <col min="10744" max="10744" width="11.85546875" style="2" customWidth="1"/>
    <col min="10745" max="10745" width="12.42578125" style="2" customWidth="1"/>
    <col min="10746" max="10746" width="9" style="2" customWidth="1"/>
    <col min="10747" max="10747" width="7.42578125" style="2" customWidth="1"/>
    <col min="10748" max="10749" width="7.5703125" style="2" customWidth="1"/>
    <col min="10750" max="10750" width="15" style="2" customWidth="1"/>
    <col min="10751" max="10751" width="9.5703125" style="2" customWidth="1"/>
    <col min="10752" max="10752" width="14.5703125" style="2" customWidth="1"/>
    <col min="10753" max="10753" width="14.42578125" style="2" customWidth="1"/>
    <col min="10754" max="10754" width="19.85546875" style="2" customWidth="1"/>
    <col min="10755" max="10996" width="9.140625" style="2" customWidth="1"/>
    <col min="10997" max="10998" width="1.42578125" style="2" customWidth="1"/>
    <col min="10999" max="10999" width="3.5703125" style="2"/>
    <col min="11000" max="11000" width="11.85546875" style="2" customWidth="1"/>
    <col min="11001" max="11001" width="12.42578125" style="2" customWidth="1"/>
    <col min="11002" max="11002" width="9" style="2" customWidth="1"/>
    <col min="11003" max="11003" width="7.42578125" style="2" customWidth="1"/>
    <col min="11004" max="11005" width="7.5703125" style="2" customWidth="1"/>
    <col min="11006" max="11006" width="15" style="2" customWidth="1"/>
    <col min="11007" max="11007" width="9.5703125" style="2" customWidth="1"/>
    <col min="11008" max="11008" width="14.5703125" style="2" customWidth="1"/>
    <col min="11009" max="11009" width="14.42578125" style="2" customWidth="1"/>
    <col min="11010" max="11010" width="19.85546875" style="2" customWidth="1"/>
    <col min="11011" max="11252" width="9.140625" style="2" customWidth="1"/>
    <col min="11253" max="11254" width="1.42578125" style="2" customWidth="1"/>
    <col min="11255" max="11255" width="3.5703125" style="2"/>
    <col min="11256" max="11256" width="11.85546875" style="2" customWidth="1"/>
    <col min="11257" max="11257" width="12.42578125" style="2" customWidth="1"/>
    <col min="11258" max="11258" width="9" style="2" customWidth="1"/>
    <col min="11259" max="11259" width="7.42578125" style="2" customWidth="1"/>
    <col min="11260" max="11261" width="7.5703125" style="2" customWidth="1"/>
    <col min="11262" max="11262" width="15" style="2" customWidth="1"/>
    <col min="11263" max="11263" width="9.5703125" style="2" customWidth="1"/>
    <col min="11264" max="11264" width="14.5703125" style="2" customWidth="1"/>
    <col min="11265" max="11265" width="14.42578125" style="2" customWidth="1"/>
    <col min="11266" max="11266" width="19.85546875" style="2" customWidth="1"/>
    <col min="11267" max="11508" width="9.140625" style="2" customWidth="1"/>
    <col min="11509" max="11510" width="1.42578125" style="2" customWidth="1"/>
    <col min="11511" max="11511" width="3.5703125" style="2"/>
    <col min="11512" max="11512" width="11.85546875" style="2" customWidth="1"/>
    <col min="11513" max="11513" width="12.42578125" style="2" customWidth="1"/>
    <col min="11514" max="11514" width="9" style="2" customWidth="1"/>
    <col min="11515" max="11515" width="7.42578125" style="2" customWidth="1"/>
    <col min="11516" max="11517" width="7.5703125" style="2" customWidth="1"/>
    <col min="11518" max="11518" width="15" style="2" customWidth="1"/>
    <col min="11519" max="11519" width="9.5703125" style="2" customWidth="1"/>
    <col min="11520" max="11520" width="14.5703125" style="2" customWidth="1"/>
    <col min="11521" max="11521" width="14.42578125" style="2" customWidth="1"/>
    <col min="11522" max="11522" width="19.85546875" style="2" customWidth="1"/>
    <col min="11523" max="11764" width="9.140625" style="2" customWidth="1"/>
    <col min="11765" max="11766" width="1.42578125" style="2" customWidth="1"/>
    <col min="11767" max="11767" width="3.5703125" style="2"/>
    <col min="11768" max="11768" width="11.85546875" style="2" customWidth="1"/>
    <col min="11769" max="11769" width="12.42578125" style="2" customWidth="1"/>
    <col min="11770" max="11770" width="9" style="2" customWidth="1"/>
    <col min="11771" max="11771" width="7.42578125" style="2" customWidth="1"/>
    <col min="11772" max="11773" width="7.5703125" style="2" customWidth="1"/>
    <col min="11774" max="11774" width="15" style="2" customWidth="1"/>
    <col min="11775" max="11775" width="9.5703125" style="2" customWidth="1"/>
    <col min="11776" max="11776" width="14.5703125" style="2" customWidth="1"/>
    <col min="11777" max="11777" width="14.42578125" style="2" customWidth="1"/>
    <col min="11778" max="11778" width="19.85546875" style="2" customWidth="1"/>
    <col min="11779" max="12020" width="9.140625" style="2" customWidth="1"/>
    <col min="12021" max="12022" width="1.42578125" style="2" customWidth="1"/>
    <col min="12023" max="12023" width="3.5703125" style="2"/>
    <col min="12024" max="12024" width="11.85546875" style="2" customWidth="1"/>
    <col min="12025" max="12025" width="12.42578125" style="2" customWidth="1"/>
    <col min="12026" max="12026" width="9" style="2" customWidth="1"/>
    <col min="12027" max="12027" width="7.42578125" style="2" customWidth="1"/>
    <col min="12028" max="12029" width="7.5703125" style="2" customWidth="1"/>
    <col min="12030" max="12030" width="15" style="2" customWidth="1"/>
    <col min="12031" max="12031" width="9.5703125" style="2" customWidth="1"/>
    <col min="12032" max="12032" width="14.5703125" style="2" customWidth="1"/>
    <col min="12033" max="12033" width="14.42578125" style="2" customWidth="1"/>
    <col min="12034" max="12034" width="19.85546875" style="2" customWidth="1"/>
    <col min="12035" max="12276" width="9.140625" style="2" customWidth="1"/>
    <col min="12277" max="12278" width="1.42578125" style="2" customWidth="1"/>
    <col min="12279" max="12279" width="3.5703125" style="2"/>
    <col min="12280" max="12280" width="11.85546875" style="2" customWidth="1"/>
    <col min="12281" max="12281" width="12.42578125" style="2" customWidth="1"/>
    <col min="12282" max="12282" width="9" style="2" customWidth="1"/>
    <col min="12283" max="12283" width="7.42578125" style="2" customWidth="1"/>
    <col min="12284" max="12285" width="7.5703125" style="2" customWidth="1"/>
    <col min="12286" max="12286" width="15" style="2" customWidth="1"/>
    <col min="12287" max="12287" width="9.5703125" style="2" customWidth="1"/>
    <col min="12288" max="12288" width="14.5703125" style="2" customWidth="1"/>
    <col min="12289" max="12289" width="14.42578125" style="2" customWidth="1"/>
    <col min="12290" max="12290" width="19.85546875" style="2" customWidth="1"/>
    <col min="12291" max="12532" width="9.140625" style="2" customWidth="1"/>
    <col min="12533" max="12534" width="1.42578125" style="2" customWidth="1"/>
    <col min="12535" max="12535" width="3.5703125" style="2"/>
    <col min="12536" max="12536" width="11.85546875" style="2" customWidth="1"/>
    <col min="12537" max="12537" width="12.42578125" style="2" customWidth="1"/>
    <col min="12538" max="12538" width="9" style="2" customWidth="1"/>
    <col min="12539" max="12539" width="7.42578125" style="2" customWidth="1"/>
    <col min="12540" max="12541" width="7.5703125" style="2" customWidth="1"/>
    <col min="12542" max="12542" width="15" style="2" customWidth="1"/>
    <col min="12543" max="12543" width="9.5703125" style="2" customWidth="1"/>
    <col min="12544" max="12544" width="14.5703125" style="2" customWidth="1"/>
    <col min="12545" max="12545" width="14.42578125" style="2" customWidth="1"/>
    <col min="12546" max="12546" width="19.85546875" style="2" customWidth="1"/>
    <col min="12547" max="12788" width="9.140625" style="2" customWidth="1"/>
    <col min="12789" max="12790" width="1.42578125" style="2" customWidth="1"/>
    <col min="12791" max="12791" width="3.5703125" style="2"/>
    <col min="12792" max="12792" width="11.85546875" style="2" customWidth="1"/>
    <col min="12793" max="12793" width="12.42578125" style="2" customWidth="1"/>
    <col min="12794" max="12794" width="9" style="2" customWidth="1"/>
    <col min="12795" max="12795" width="7.42578125" style="2" customWidth="1"/>
    <col min="12796" max="12797" width="7.5703125" style="2" customWidth="1"/>
    <col min="12798" max="12798" width="15" style="2" customWidth="1"/>
    <col min="12799" max="12799" width="9.5703125" style="2" customWidth="1"/>
    <col min="12800" max="12800" width="14.5703125" style="2" customWidth="1"/>
    <col min="12801" max="12801" width="14.42578125" style="2" customWidth="1"/>
    <col min="12802" max="12802" width="19.85546875" style="2" customWidth="1"/>
    <col min="12803" max="13044" width="9.140625" style="2" customWidth="1"/>
    <col min="13045" max="13046" width="1.42578125" style="2" customWidth="1"/>
    <col min="13047" max="13047" width="3.5703125" style="2"/>
    <col min="13048" max="13048" width="11.85546875" style="2" customWidth="1"/>
    <col min="13049" max="13049" width="12.42578125" style="2" customWidth="1"/>
    <col min="13050" max="13050" width="9" style="2" customWidth="1"/>
    <col min="13051" max="13051" width="7.42578125" style="2" customWidth="1"/>
    <col min="13052" max="13053" width="7.5703125" style="2" customWidth="1"/>
    <col min="13054" max="13054" width="15" style="2" customWidth="1"/>
    <col min="13055" max="13055" width="9.5703125" style="2" customWidth="1"/>
    <col min="13056" max="13056" width="14.5703125" style="2" customWidth="1"/>
    <col min="13057" max="13057" width="14.42578125" style="2" customWidth="1"/>
    <col min="13058" max="13058" width="19.85546875" style="2" customWidth="1"/>
    <col min="13059" max="13300" width="9.140625" style="2" customWidth="1"/>
    <col min="13301" max="13302" width="1.42578125" style="2" customWidth="1"/>
    <col min="13303" max="13303" width="3.5703125" style="2"/>
    <col min="13304" max="13304" width="11.85546875" style="2" customWidth="1"/>
    <col min="13305" max="13305" width="12.42578125" style="2" customWidth="1"/>
    <col min="13306" max="13306" width="9" style="2" customWidth="1"/>
    <col min="13307" max="13307" width="7.42578125" style="2" customWidth="1"/>
    <col min="13308" max="13309" width="7.5703125" style="2" customWidth="1"/>
    <col min="13310" max="13310" width="15" style="2" customWidth="1"/>
    <col min="13311" max="13311" width="9.5703125" style="2" customWidth="1"/>
    <col min="13312" max="13312" width="14.5703125" style="2" customWidth="1"/>
    <col min="13313" max="13313" width="14.42578125" style="2" customWidth="1"/>
    <col min="13314" max="13314" width="19.85546875" style="2" customWidth="1"/>
    <col min="13315" max="13556" width="9.140625" style="2" customWidth="1"/>
    <col min="13557" max="13558" width="1.42578125" style="2" customWidth="1"/>
    <col min="13559" max="13559" width="3.5703125" style="2"/>
    <col min="13560" max="13560" width="11.85546875" style="2" customWidth="1"/>
    <col min="13561" max="13561" width="12.42578125" style="2" customWidth="1"/>
    <col min="13562" max="13562" width="9" style="2" customWidth="1"/>
    <col min="13563" max="13563" width="7.42578125" style="2" customWidth="1"/>
    <col min="13564" max="13565" width="7.5703125" style="2" customWidth="1"/>
    <col min="13566" max="13566" width="15" style="2" customWidth="1"/>
    <col min="13567" max="13567" width="9.5703125" style="2" customWidth="1"/>
    <col min="13568" max="13568" width="14.5703125" style="2" customWidth="1"/>
    <col min="13569" max="13569" width="14.42578125" style="2" customWidth="1"/>
    <col min="13570" max="13570" width="19.85546875" style="2" customWidth="1"/>
    <col min="13571" max="13812" width="9.140625" style="2" customWidth="1"/>
    <col min="13813" max="13814" width="1.42578125" style="2" customWidth="1"/>
    <col min="13815" max="13815" width="3.5703125" style="2"/>
    <col min="13816" max="13816" width="11.85546875" style="2" customWidth="1"/>
    <col min="13817" max="13817" width="12.42578125" style="2" customWidth="1"/>
    <col min="13818" max="13818" width="9" style="2" customWidth="1"/>
    <col min="13819" max="13819" width="7.42578125" style="2" customWidth="1"/>
    <col min="13820" max="13821" width="7.5703125" style="2" customWidth="1"/>
    <col min="13822" max="13822" width="15" style="2" customWidth="1"/>
    <col min="13823" max="13823" width="9.5703125" style="2" customWidth="1"/>
    <col min="13824" max="13824" width="14.5703125" style="2" customWidth="1"/>
    <col min="13825" max="13825" width="14.42578125" style="2" customWidth="1"/>
    <col min="13826" max="13826" width="19.85546875" style="2" customWidth="1"/>
    <col min="13827" max="14068" width="9.140625" style="2" customWidth="1"/>
    <col min="14069" max="14070" width="1.42578125" style="2" customWidth="1"/>
    <col min="14071" max="14071" width="3.5703125" style="2"/>
    <col min="14072" max="14072" width="11.85546875" style="2" customWidth="1"/>
    <col min="14073" max="14073" width="12.42578125" style="2" customWidth="1"/>
    <col min="14074" max="14074" width="9" style="2" customWidth="1"/>
    <col min="14075" max="14075" width="7.42578125" style="2" customWidth="1"/>
    <col min="14076" max="14077" width="7.5703125" style="2" customWidth="1"/>
    <col min="14078" max="14078" width="15" style="2" customWidth="1"/>
    <col min="14079" max="14079" width="9.5703125" style="2" customWidth="1"/>
    <col min="14080" max="14080" width="14.5703125" style="2" customWidth="1"/>
    <col min="14081" max="14081" width="14.42578125" style="2" customWidth="1"/>
    <col min="14082" max="14082" width="19.85546875" style="2" customWidth="1"/>
    <col min="14083" max="14324" width="9.140625" style="2" customWidth="1"/>
    <col min="14325" max="14326" width="1.42578125" style="2" customWidth="1"/>
    <col min="14327" max="14327" width="3.5703125" style="2"/>
    <col min="14328" max="14328" width="11.85546875" style="2" customWidth="1"/>
    <col min="14329" max="14329" width="12.42578125" style="2" customWidth="1"/>
    <col min="14330" max="14330" width="9" style="2" customWidth="1"/>
    <col min="14331" max="14331" width="7.42578125" style="2" customWidth="1"/>
    <col min="14332" max="14333" width="7.5703125" style="2" customWidth="1"/>
    <col min="14334" max="14334" width="15" style="2" customWidth="1"/>
    <col min="14335" max="14335" width="9.5703125" style="2" customWidth="1"/>
    <col min="14336" max="14336" width="14.5703125" style="2" customWidth="1"/>
    <col min="14337" max="14337" width="14.42578125" style="2" customWidth="1"/>
    <col min="14338" max="14338" width="19.85546875" style="2" customWidth="1"/>
    <col min="14339" max="14580" width="9.140625" style="2" customWidth="1"/>
    <col min="14581" max="14582" width="1.42578125" style="2" customWidth="1"/>
    <col min="14583" max="14583" width="3.5703125" style="2"/>
    <col min="14584" max="14584" width="11.85546875" style="2" customWidth="1"/>
    <col min="14585" max="14585" width="12.42578125" style="2" customWidth="1"/>
    <col min="14586" max="14586" width="9" style="2" customWidth="1"/>
    <col min="14587" max="14587" width="7.42578125" style="2" customWidth="1"/>
    <col min="14588" max="14589" width="7.5703125" style="2" customWidth="1"/>
    <col min="14590" max="14590" width="15" style="2" customWidth="1"/>
    <col min="14591" max="14591" width="9.5703125" style="2" customWidth="1"/>
    <col min="14592" max="14592" width="14.5703125" style="2" customWidth="1"/>
    <col min="14593" max="14593" width="14.42578125" style="2" customWidth="1"/>
    <col min="14594" max="14594" width="19.85546875" style="2" customWidth="1"/>
    <col min="14595" max="14836" width="9.140625" style="2" customWidth="1"/>
    <col min="14837" max="14838" width="1.42578125" style="2" customWidth="1"/>
    <col min="14839" max="14839" width="3.5703125" style="2"/>
    <col min="14840" max="14840" width="11.85546875" style="2" customWidth="1"/>
    <col min="14841" max="14841" width="12.42578125" style="2" customWidth="1"/>
    <col min="14842" max="14842" width="9" style="2" customWidth="1"/>
    <col min="14843" max="14843" width="7.42578125" style="2" customWidth="1"/>
    <col min="14844" max="14845" width="7.5703125" style="2" customWidth="1"/>
    <col min="14846" max="14846" width="15" style="2" customWidth="1"/>
    <col min="14847" max="14847" width="9.5703125" style="2" customWidth="1"/>
    <col min="14848" max="14848" width="14.5703125" style="2" customWidth="1"/>
    <col min="14849" max="14849" width="14.42578125" style="2" customWidth="1"/>
    <col min="14850" max="14850" width="19.85546875" style="2" customWidth="1"/>
    <col min="14851" max="15092" width="9.140625" style="2" customWidth="1"/>
    <col min="15093" max="15094" width="1.42578125" style="2" customWidth="1"/>
    <col min="15095" max="15095" width="3.5703125" style="2"/>
    <col min="15096" max="15096" width="11.85546875" style="2" customWidth="1"/>
    <col min="15097" max="15097" width="12.42578125" style="2" customWidth="1"/>
    <col min="15098" max="15098" width="9" style="2" customWidth="1"/>
    <col min="15099" max="15099" width="7.42578125" style="2" customWidth="1"/>
    <col min="15100" max="15101" width="7.5703125" style="2" customWidth="1"/>
    <col min="15102" max="15102" width="15" style="2" customWidth="1"/>
    <col min="15103" max="15103" width="9.5703125" style="2" customWidth="1"/>
    <col min="15104" max="15104" width="14.5703125" style="2" customWidth="1"/>
    <col min="15105" max="15105" width="14.42578125" style="2" customWidth="1"/>
    <col min="15106" max="15106" width="19.85546875" style="2" customWidth="1"/>
    <col min="15107" max="15348" width="9.140625" style="2" customWidth="1"/>
    <col min="15349" max="15350" width="1.42578125" style="2" customWidth="1"/>
    <col min="15351" max="15351" width="3.5703125" style="2"/>
    <col min="15352" max="15352" width="11.85546875" style="2" customWidth="1"/>
    <col min="15353" max="15353" width="12.42578125" style="2" customWidth="1"/>
    <col min="15354" max="15354" width="9" style="2" customWidth="1"/>
    <col min="15355" max="15355" width="7.42578125" style="2" customWidth="1"/>
    <col min="15356" max="15357" width="7.5703125" style="2" customWidth="1"/>
    <col min="15358" max="15358" width="15" style="2" customWidth="1"/>
    <col min="15359" max="15359" width="9.5703125" style="2" customWidth="1"/>
    <col min="15360" max="15360" width="14.5703125" style="2" customWidth="1"/>
    <col min="15361" max="15361" width="14.42578125" style="2" customWidth="1"/>
    <col min="15362" max="15362" width="19.85546875" style="2" customWidth="1"/>
    <col min="15363" max="15604" width="9.140625" style="2" customWidth="1"/>
    <col min="15605" max="15606" width="1.42578125" style="2" customWidth="1"/>
    <col min="15607" max="15607" width="3.5703125" style="2"/>
    <col min="15608" max="15608" width="11.85546875" style="2" customWidth="1"/>
    <col min="15609" max="15609" width="12.42578125" style="2" customWidth="1"/>
    <col min="15610" max="15610" width="9" style="2" customWidth="1"/>
    <col min="15611" max="15611" width="7.42578125" style="2" customWidth="1"/>
    <col min="15612" max="15613" width="7.5703125" style="2" customWidth="1"/>
    <col min="15614" max="15614" width="15" style="2" customWidth="1"/>
    <col min="15615" max="15615" width="9.5703125" style="2" customWidth="1"/>
    <col min="15616" max="15616" width="14.5703125" style="2" customWidth="1"/>
    <col min="15617" max="15617" width="14.42578125" style="2" customWidth="1"/>
    <col min="15618" max="15618" width="19.85546875" style="2" customWidth="1"/>
    <col min="15619" max="15860" width="9.140625" style="2" customWidth="1"/>
    <col min="15861" max="15862" width="1.42578125" style="2" customWidth="1"/>
    <col min="15863" max="15863" width="3.5703125" style="2"/>
    <col min="15864" max="15864" width="11.85546875" style="2" customWidth="1"/>
    <col min="15865" max="15865" width="12.42578125" style="2" customWidth="1"/>
    <col min="15866" max="15866" width="9" style="2" customWidth="1"/>
    <col min="15867" max="15867" width="7.42578125" style="2" customWidth="1"/>
    <col min="15868" max="15869" width="7.5703125" style="2" customWidth="1"/>
    <col min="15870" max="15870" width="15" style="2" customWidth="1"/>
    <col min="15871" max="15871" width="9.5703125" style="2" customWidth="1"/>
    <col min="15872" max="15872" width="14.5703125" style="2" customWidth="1"/>
    <col min="15873" max="15873" width="14.42578125" style="2" customWidth="1"/>
    <col min="15874" max="15874" width="19.85546875" style="2" customWidth="1"/>
    <col min="15875" max="16116" width="9.140625" style="2" customWidth="1"/>
    <col min="16117" max="16118" width="1.42578125" style="2" customWidth="1"/>
    <col min="16119" max="16119" width="3.5703125" style="2"/>
    <col min="16120" max="16120" width="11.85546875" style="2" customWidth="1"/>
    <col min="16121" max="16121" width="12.42578125" style="2" customWidth="1"/>
    <col min="16122" max="16122" width="9" style="2" customWidth="1"/>
    <col min="16123" max="16123" width="7.42578125" style="2" customWidth="1"/>
    <col min="16124" max="16125" width="7.5703125" style="2" customWidth="1"/>
    <col min="16126" max="16126" width="15" style="2" customWidth="1"/>
    <col min="16127" max="16127" width="9.5703125" style="2" customWidth="1"/>
    <col min="16128" max="16128" width="14.5703125" style="2" customWidth="1"/>
    <col min="16129" max="16129" width="14.42578125" style="2" customWidth="1"/>
    <col min="16130" max="16130" width="19.85546875" style="2" customWidth="1"/>
    <col min="16131" max="16372" width="9.140625" style="2" customWidth="1"/>
    <col min="16373" max="16374" width="1.42578125" style="2" customWidth="1"/>
    <col min="16375" max="16384" width="3.5703125" style="2"/>
  </cols>
  <sheetData>
    <row r="2" spans="1:247" ht="30">
      <c r="B2" s="222" t="s">
        <v>1085</v>
      </c>
    </row>
    <row r="3" spans="1:247" ht="15">
      <c r="A3" s="1"/>
      <c r="B3" s="159" t="s">
        <v>61</v>
      </c>
    </row>
    <row r="4" spans="1:247" ht="15">
      <c r="A4" s="3"/>
      <c r="B4" s="121"/>
    </row>
    <row r="5" spans="1:247" s="120" customFormat="1" ht="15">
      <c r="A5" s="3"/>
      <c r="B5" s="159" t="s">
        <v>62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120" customFormat="1" ht="15">
      <c r="A6" s="3"/>
      <c r="B6" s="12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99.75">
      <c r="A7" s="106"/>
      <c r="B7" s="161" t="s">
        <v>520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ht="15">
      <c r="A8" s="3"/>
      <c r="B8" s="121"/>
    </row>
    <row r="9" spans="1:247" ht="28.5">
      <c r="A9" s="5"/>
      <c r="B9" s="162" t="s">
        <v>67</v>
      </c>
    </row>
    <row r="10" spans="1:247">
      <c r="A10" s="5"/>
      <c r="B10" s="162" t="s">
        <v>521</v>
      </c>
    </row>
    <row r="11" spans="1:247">
      <c r="A11" s="5"/>
      <c r="B11" s="162"/>
    </row>
    <row r="12" spans="1:247" ht="28.5">
      <c r="A12" s="5">
        <v>1.1000000000000001</v>
      </c>
      <c r="B12" s="162" t="s">
        <v>522</v>
      </c>
    </row>
    <row r="13" spans="1:247">
      <c r="A13" s="5"/>
      <c r="B13" s="162" t="s">
        <v>68</v>
      </c>
    </row>
    <row r="14" spans="1:247">
      <c r="A14" s="5"/>
      <c r="B14" s="162"/>
    </row>
    <row r="15" spans="1:247" ht="28.5">
      <c r="A15" s="5"/>
      <c r="B15" s="162" t="s">
        <v>69</v>
      </c>
    </row>
    <row r="16" spans="1:247">
      <c r="A16" s="5"/>
      <c r="B16" s="162" t="s">
        <v>70</v>
      </c>
    </row>
    <row r="17" spans="1:2" ht="28.5">
      <c r="A17" s="5"/>
      <c r="B17" s="162" t="s">
        <v>71</v>
      </c>
    </row>
    <row r="18" spans="1:2">
      <c r="A18" s="5"/>
      <c r="B18" s="162" t="s">
        <v>72</v>
      </c>
    </row>
    <row r="19" spans="1:2">
      <c r="A19" s="5"/>
      <c r="B19" s="162"/>
    </row>
    <row r="20" spans="1:2" ht="28.5">
      <c r="A20" s="5"/>
      <c r="B20" s="162" t="s">
        <v>73</v>
      </c>
    </row>
    <row r="21" spans="1:2">
      <c r="A21" s="5"/>
      <c r="B21" s="162" t="s">
        <v>523</v>
      </c>
    </row>
    <row r="22" spans="1:2">
      <c r="A22" s="5">
        <v>1.2</v>
      </c>
      <c r="B22" s="162"/>
    </row>
    <row r="23" spans="1:2" ht="28.5">
      <c r="A23" s="5"/>
      <c r="B23" s="162" t="s">
        <v>524</v>
      </c>
    </row>
    <row r="24" spans="1:2" ht="28.5">
      <c r="A24" s="5"/>
      <c r="B24" s="162" t="s">
        <v>74</v>
      </c>
    </row>
    <row r="25" spans="1:2" ht="28.5">
      <c r="A25" s="5"/>
      <c r="B25" s="162" t="s">
        <v>75</v>
      </c>
    </row>
    <row r="26" spans="1:2">
      <c r="A26" s="5"/>
      <c r="B26" s="162" t="s">
        <v>76</v>
      </c>
    </row>
    <row r="27" spans="1:2">
      <c r="A27" s="5"/>
      <c r="B27" s="162"/>
    </row>
    <row r="28" spans="1:2">
      <c r="A28" s="5"/>
      <c r="B28" s="163" t="s">
        <v>77</v>
      </c>
    </row>
    <row r="29" spans="1:2" ht="15">
      <c r="A29" s="5"/>
      <c r="B29" s="121"/>
    </row>
    <row r="30" spans="1:2">
      <c r="A30" s="5"/>
      <c r="B30" s="160" t="s">
        <v>78</v>
      </c>
    </row>
    <row r="31" spans="1:2" ht="15">
      <c r="A31" s="5" t="s">
        <v>33</v>
      </c>
      <c r="B31" s="121"/>
    </row>
    <row r="32" spans="1:2" ht="28.5">
      <c r="A32" s="5" t="s">
        <v>33</v>
      </c>
      <c r="B32" s="161" t="s">
        <v>79</v>
      </c>
    </row>
    <row r="33" spans="1:2" ht="28.5">
      <c r="A33" s="5"/>
      <c r="B33" s="161" t="s">
        <v>80</v>
      </c>
    </row>
    <row r="34" spans="1:2" ht="28.5">
      <c r="A34" s="5"/>
      <c r="B34" s="161" t="s">
        <v>81</v>
      </c>
    </row>
    <row r="35" spans="1:2" ht="28.5">
      <c r="A35" s="5"/>
      <c r="B35" s="161" t="s">
        <v>82</v>
      </c>
    </row>
    <row r="36" spans="1:2">
      <c r="A36" s="5"/>
      <c r="B36" s="161" t="s">
        <v>83</v>
      </c>
    </row>
    <row r="37" spans="1:2" ht="15">
      <c r="A37" s="5"/>
      <c r="B37" s="121"/>
    </row>
    <row r="38" spans="1:2">
      <c r="A38" s="5"/>
      <c r="B38" s="160" t="s">
        <v>84</v>
      </c>
    </row>
    <row r="39" spans="1:2" ht="28.5">
      <c r="A39" s="5">
        <v>1.3</v>
      </c>
      <c r="B39" s="161" t="s">
        <v>85</v>
      </c>
    </row>
    <row r="40" spans="1:2" ht="28.5">
      <c r="A40" s="5"/>
      <c r="B40" s="161" t="s">
        <v>86</v>
      </c>
    </row>
    <row r="41" spans="1:2">
      <c r="A41" s="5"/>
      <c r="B41" s="161" t="s">
        <v>87</v>
      </c>
    </row>
    <row r="42" spans="1:2" ht="15">
      <c r="A42" s="5"/>
      <c r="B42" s="121"/>
    </row>
    <row r="43" spans="1:2">
      <c r="A43" s="5"/>
      <c r="B43" s="160" t="s">
        <v>88</v>
      </c>
    </row>
    <row r="44" spans="1:2">
      <c r="A44" s="5"/>
      <c r="B44" s="161" t="s">
        <v>89</v>
      </c>
    </row>
    <row r="45" spans="1:2">
      <c r="A45" s="5"/>
      <c r="B45" s="161" t="s">
        <v>90</v>
      </c>
    </row>
    <row r="46" spans="1:2" ht="28.5">
      <c r="A46" s="5">
        <v>1.4</v>
      </c>
      <c r="B46" s="161" t="s">
        <v>91</v>
      </c>
    </row>
    <row r="47" spans="1:2" ht="28.5">
      <c r="A47" s="5"/>
      <c r="B47" s="161" t="s">
        <v>525</v>
      </c>
    </row>
    <row r="48" spans="1:2" ht="28.5">
      <c r="A48" s="5"/>
      <c r="B48" s="161" t="s">
        <v>92</v>
      </c>
    </row>
    <row r="49" spans="1:2" ht="28.5">
      <c r="A49" s="5"/>
      <c r="B49" s="161" t="s">
        <v>93</v>
      </c>
    </row>
    <row r="50" spans="1:2">
      <c r="A50" s="5"/>
      <c r="B50" s="161" t="s">
        <v>526</v>
      </c>
    </row>
    <row r="51" spans="1:2" ht="15">
      <c r="A51" s="5"/>
      <c r="B51" s="121"/>
    </row>
    <row r="52" spans="1:2">
      <c r="A52" s="5"/>
      <c r="B52" s="161" t="s">
        <v>94</v>
      </c>
    </row>
    <row r="53" spans="1:2">
      <c r="A53" s="5">
        <v>1.5</v>
      </c>
      <c r="B53" s="161" t="s">
        <v>95</v>
      </c>
    </row>
    <row r="54" spans="1:2">
      <c r="A54" s="5"/>
      <c r="B54" s="161" t="s">
        <v>96</v>
      </c>
    </row>
    <row r="55" spans="1:2">
      <c r="A55" s="5"/>
      <c r="B55" s="161" t="s">
        <v>97</v>
      </c>
    </row>
    <row r="56" spans="1:2">
      <c r="A56" s="5"/>
      <c r="B56" s="161" t="s">
        <v>98</v>
      </c>
    </row>
    <row r="57" spans="1:2">
      <c r="A57" s="5"/>
      <c r="B57" s="161" t="s">
        <v>99</v>
      </c>
    </row>
    <row r="58" spans="1:2" ht="15">
      <c r="A58" s="5"/>
      <c r="B58" s="121"/>
    </row>
    <row r="59" spans="1:2" ht="28.5">
      <c r="A59" s="5"/>
      <c r="B59" s="161" t="s">
        <v>527</v>
      </c>
    </row>
    <row r="60" spans="1:2" ht="28.5">
      <c r="A60" s="5"/>
      <c r="B60" s="161" t="s">
        <v>100</v>
      </c>
    </row>
    <row r="61" spans="1:2">
      <c r="A61" s="5"/>
      <c r="B61" s="161" t="s">
        <v>528</v>
      </c>
    </row>
    <row r="62" spans="1:2" ht="15">
      <c r="A62" s="5"/>
      <c r="B62" s="121"/>
    </row>
    <row r="63" spans="1:2" ht="28.5">
      <c r="A63" s="5"/>
      <c r="B63" s="161" t="s">
        <v>529</v>
      </c>
    </row>
    <row r="64" spans="1:2" ht="15">
      <c r="A64" s="5"/>
      <c r="B64" s="121"/>
    </row>
    <row r="65" spans="1:6">
      <c r="A65" s="5"/>
      <c r="B65" s="160" t="s">
        <v>101</v>
      </c>
    </row>
    <row r="66" spans="1:6" ht="28.5">
      <c r="A66" s="5">
        <v>1.6</v>
      </c>
      <c r="B66" s="161" t="s">
        <v>102</v>
      </c>
    </row>
    <row r="67" spans="1:6">
      <c r="A67" s="5"/>
      <c r="B67" s="161" t="s">
        <v>103</v>
      </c>
    </row>
    <row r="68" spans="1:6" ht="15">
      <c r="A68" s="5"/>
      <c r="B68" s="121"/>
    </row>
    <row r="69" spans="1:6" ht="28.5">
      <c r="A69" s="5"/>
      <c r="B69" s="161" t="s">
        <v>104</v>
      </c>
      <c r="F69" s="156"/>
    </row>
    <row r="70" spans="1:6">
      <c r="A70" s="5"/>
      <c r="B70" s="161" t="s">
        <v>105</v>
      </c>
    </row>
    <row r="71" spans="1:6" ht="28.5">
      <c r="A71" s="5"/>
      <c r="B71" s="161" t="s">
        <v>106</v>
      </c>
    </row>
    <row r="72" spans="1:6">
      <c r="A72" s="5"/>
      <c r="B72" s="161" t="s">
        <v>107</v>
      </c>
    </row>
    <row r="73" spans="1:6" ht="15">
      <c r="A73" s="5"/>
      <c r="B73" s="121"/>
    </row>
    <row r="74" spans="1:6">
      <c r="A74" s="5">
        <v>1.7</v>
      </c>
      <c r="B74" s="160" t="s">
        <v>108</v>
      </c>
    </row>
    <row r="75" spans="1:6" ht="28.5">
      <c r="A75" s="5"/>
      <c r="B75" s="161" t="s">
        <v>109</v>
      </c>
    </row>
    <row r="76" spans="1:6" ht="28.5">
      <c r="A76" s="5"/>
      <c r="B76" s="161" t="s">
        <v>110</v>
      </c>
    </row>
    <row r="77" spans="1:6" ht="28.5">
      <c r="A77" s="5"/>
      <c r="B77" s="161" t="s">
        <v>111</v>
      </c>
    </row>
    <row r="78" spans="1:6">
      <c r="A78" s="5"/>
      <c r="B78" s="161" t="s">
        <v>112</v>
      </c>
    </row>
    <row r="79" spans="1:6" ht="15">
      <c r="A79" s="5"/>
      <c r="B79" s="121"/>
    </row>
    <row r="80" spans="1:6">
      <c r="A80" s="5">
        <v>1.8</v>
      </c>
      <c r="B80" s="160" t="s">
        <v>113</v>
      </c>
    </row>
    <row r="81" spans="1:2" ht="28.5">
      <c r="A81" s="5"/>
      <c r="B81" s="161" t="s">
        <v>114</v>
      </c>
    </row>
    <row r="82" spans="1:2" ht="28.5">
      <c r="A82" s="5"/>
      <c r="B82" s="161" t="s">
        <v>115</v>
      </c>
    </row>
    <row r="83" spans="1:2">
      <c r="A83" s="5"/>
      <c r="B83" s="161" t="s">
        <v>116</v>
      </c>
    </row>
    <row r="84" spans="1:2" ht="15">
      <c r="A84" s="5"/>
      <c r="B84" s="121"/>
    </row>
    <row r="85" spans="1:2" ht="15">
      <c r="A85" s="5"/>
      <c r="B85" s="121"/>
    </row>
    <row r="86" spans="1:2">
      <c r="A86" s="5"/>
      <c r="B86" s="161" t="s">
        <v>530</v>
      </c>
    </row>
    <row r="87" spans="1:2" ht="28.5">
      <c r="A87" s="5"/>
      <c r="B87" s="161" t="s">
        <v>117</v>
      </c>
    </row>
    <row r="88" spans="1:2" ht="15">
      <c r="A88" s="5"/>
      <c r="B88" s="121"/>
    </row>
    <row r="89" spans="1:2">
      <c r="A89" s="5">
        <v>1.9</v>
      </c>
      <c r="B89" s="160" t="s">
        <v>118</v>
      </c>
    </row>
    <row r="90" spans="1:2" ht="28.5">
      <c r="A90" s="5"/>
      <c r="B90" s="161" t="s">
        <v>119</v>
      </c>
    </row>
    <row r="91" spans="1:2">
      <c r="A91" s="5"/>
      <c r="B91" s="161" t="s">
        <v>120</v>
      </c>
    </row>
    <row r="92" spans="1:2" ht="15">
      <c r="A92" s="5"/>
      <c r="B92" s="121"/>
    </row>
    <row r="93" spans="1:2" ht="28.5">
      <c r="A93" s="5"/>
      <c r="B93" s="161" t="s">
        <v>121</v>
      </c>
    </row>
    <row r="94" spans="1:2">
      <c r="A94" s="5"/>
      <c r="B94" s="161" t="s">
        <v>122</v>
      </c>
    </row>
    <row r="95" spans="1:2">
      <c r="A95" s="5"/>
      <c r="B95" s="161" t="s">
        <v>123</v>
      </c>
    </row>
    <row r="96" spans="1:2" ht="15">
      <c r="A96" s="5"/>
      <c r="B96" s="121"/>
    </row>
    <row r="97" spans="1:2">
      <c r="A97" s="105">
        <v>1.1000000000000001</v>
      </c>
      <c r="B97" s="160" t="s">
        <v>124</v>
      </c>
    </row>
    <row r="98" spans="1:2" ht="28.5">
      <c r="A98" s="5"/>
      <c r="B98" s="161" t="s">
        <v>125</v>
      </c>
    </row>
    <row r="99" spans="1:2" ht="28.5">
      <c r="A99" s="5"/>
      <c r="B99" s="161" t="s">
        <v>126</v>
      </c>
    </row>
    <row r="100" spans="1:2" ht="28.5">
      <c r="A100" s="5"/>
      <c r="B100" s="161" t="s">
        <v>127</v>
      </c>
    </row>
    <row r="101" spans="1:2">
      <c r="A101" s="5"/>
      <c r="B101" s="161" t="s">
        <v>128</v>
      </c>
    </row>
    <row r="102" spans="1:2" ht="15">
      <c r="A102" s="5"/>
      <c r="B102" s="121"/>
    </row>
    <row r="103" spans="1:2">
      <c r="A103" s="5">
        <v>1.1100000000000001</v>
      </c>
      <c r="B103" s="160" t="s">
        <v>129</v>
      </c>
    </row>
    <row r="104" spans="1:2" ht="28.5">
      <c r="A104" s="5"/>
      <c r="B104" s="161" t="s">
        <v>130</v>
      </c>
    </row>
    <row r="105" spans="1:2" ht="28.5">
      <c r="A105" s="5"/>
      <c r="B105" s="161" t="s">
        <v>131</v>
      </c>
    </row>
    <row r="106" spans="1:2">
      <c r="A106" s="5"/>
      <c r="B106" s="161" t="s">
        <v>132</v>
      </c>
    </row>
    <row r="107" spans="1:2" ht="15">
      <c r="A107" s="5"/>
      <c r="B107" s="121"/>
    </row>
    <row r="108" spans="1:2" ht="28.5">
      <c r="A108" s="5"/>
      <c r="B108" s="161" t="s">
        <v>133</v>
      </c>
    </row>
    <row r="109" spans="1:2" ht="28.5">
      <c r="A109" s="5"/>
      <c r="B109" s="161" t="s">
        <v>134</v>
      </c>
    </row>
    <row r="110" spans="1:2" ht="28.5">
      <c r="A110" s="5"/>
      <c r="B110" s="161" t="s">
        <v>135</v>
      </c>
    </row>
    <row r="111" spans="1:2">
      <c r="A111" s="5"/>
      <c r="B111" s="161" t="s">
        <v>136</v>
      </c>
    </row>
    <row r="112" spans="1:2" ht="15">
      <c r="A112" s="5"/>
      <c r="B112" s="121"/>
    </row>
    <row r="113" spans="1:6" ht="28.5">
      <c r="A113" s="5"/>
      <c r="B113" s="161" t="s">
        <v>137</v>
      </c>
    </row>
    <row r="114" spans="1:6">
      <c r="A114" s="5"/>
      <c r="B114" s="161" t="s">
        <v>138</v>
      </c>
    </row>
    <row r="115" spans="1:6" ht="15">
      <c r="A115" s="5"/>
      <c r="B115" s="121"/>
    </row>
    <row r="116" spans="1:6" ht="28.5">
      <c r="A116" s="5"/>
      <c r="B116" s="161" t="s">
        <v>139</v>
      </c>
    </row>
    <row r="117" spans="1:6" ht="28.5">
      <c r="A117" s="5"/>
      <c r="B117" s="161" t="s">
        <v>140</v>
      </c>
    </row>
    <row r="118" spans="1:6" ht="28.5">
      <c r="A118" s="5"/>
      <c r="B118" s="161" t="s">
        <v>141</v>
      </c>
      <c r="F118" s="156"/>
    </row>
    <row r="119" spans="1:6" s="6" customFormat="1" ht="15">
      <c r="A119" s="5"/>
      <c r="B119" s="164" t="s">
        <v>454</v>
      </c>
      <c r="C119" s="165"/>
    </row>
  </sheetData>
  <pageMargins left="0.7" right="0.7" top="0.75" bottom="0.75" header="0.3" footer="0.3"/>
  <pageSetup paperSize="9" scale="83" orientation="portrait" horizontalDpi="1200" verticalDpi="1200" r:id="rId1"/>
  <rowBreaks count="2" manualBreakCount="2">
    <brk id="42" max="2" man="1"/>
    <brk id="8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7"/>
  <sheetViews>
    <sheetView view="pageBreakPreview" zoomScale="140" zoomScaleNormal="100" zoomScaleSheetLayoutView="140" workbookViewId="0">
      <selection activeCell="B12" sqref="B12"/>
    </sheetView>
  </sheetViews>
  <sheetFormatPr defaultColWidth="9.140625" defaultRowHeight="15"/>
  <cols>
    <col min="1" max="1" width="16.85546875" style="112" customWidth="1"/>
    <col min="2" max="2" width="50.42578125" style="108" customWidth="1"/>
    <col min="3" max="3" width="17.42578125" style="272" customWidth="1"/>
    <col min="4" max="4" width="9.140625" style="101"/>
    <col min="5" max="5" width="16.140625" style="101" customWidth="1"/>
    <col min="6" max="241" width="9.140625" style="101"/>
    <col min="242" max="242" width="9.5703125" style="101" customWidth="1"/>
    <col min="243" max="243" width="71.140625" style="101" customWidth="1"/>
    <col min="244" max="244" width="16.42578125" style="101" customWidth="1"/>
    <col min="245" max="245" width="21.85546875" style="101" customWidth="1"/>
    <col min="246" max="246" width="4.140625" style="101" customWidth="1"/>
    <col min="247" max="497" width="9.140625" style="101"/>
    <col min="498" max="498" width="9.5703125" style="101" customWidth="1"/>
    <col min="499" max="499" width="71.140625" style="101" customWidth="1"/>
    <col min="500" max="500" width="16.42578125" style="101" customWidth="1"/>
    <col min="501" max="501" width="21.85546875" style="101" customWidth="1"/>
    <col min="502" max="502" width="4.140625" style="101" customWidth="1"/>
    <col min="503" max="753" width="9.140625" style="101"/>
    <col min="754" max="754" width="9.5703125" style="101" customWidth="1"/>
    <col min="755" max="755" width="71.140625" style="101" customWidth="1"/>
    <col min="756" max="756" width="16.42578125" style="101" customWidth="1"/>
    <col min="757" max="757" width="21.85546875" style="101" customWidth="1"/>
    <col min="758" max="758" width="4.140625" style="101" customWidth="1"/>
    <col min="759" max="1009" width="9.140625" style="101"/>
    <col min="1010" max="1010" width="9.5703125" style="101" customWidth="1"/>
    <col min="1011" max="1011" width="71.140625" style="101" customWidth="1"/>
    <col min="1012" max="1012" width="16.42578125" style="101" customWidth="1"/>
    <col min="1013" max="1013" width="21.85546875" style="101" customWidth="1"/>
    <col min="1014" max="1014" width="4.140625" style="101" customWidth="1"/>
    <col min="1015" max="1265" width="9.140625" style="101"/>
    <col min="1266" max="1266" width="9.5703125" style="101" customWidth="1"/>
    <col min="1267" max="1267" width="71.140625" style="101" customWidth="1"/>
    <col min="1268" max="1268" width="16.42578125" style="101" customWidth="1"/>
    <col min="1269" max="1269" width="21.85546875" style="101" customWidth="1"/>
    <col min="1270" max="1270" width="4.140625" style="101" customWidth="1"/>
    <col min="1271" max="1521" width="9.140625" style="101"/>
    <col min="1522" max="1522" width="9.5703125" style="101" customWidth="1"/>
    <col min="1523" max="1523" width="71.140625" style="101" customWidth="1"/>
    <col min="1524" max="1524" width="16.42578125" style="101" customWidth="1"/>
    <col min="1525" max="1525" width="21.85546875" style="101" customWidth="1"/>
    <col min="1526" max="1526" width="4.140625" style="101" customWidth="1"/>
    <col min="1527" max="1777" width="9.140625" style="101"/>
    <col min="1778" max="1778" width="9.5703125" style="101" customWidth="1"/>
    <col min="1779" max="1779" width="71.140625" style="101" customWidth="1"/>
    <col min="1780" max="1780" width="16.42578125" style="101" customWidth="1"/>
    <col min="1781" max="1781" width="21.85546875" style="101" customWidth="1"/>
    <col min="1782" max="1782" width="4.140625" style="101" customWidth="1"/>
    <col min="1783" max="2033" width="9.140625" style="101"/>
    <col min="2034" max="2034" width="9.5703125" style="101" customWidth="1"/>
    <col min="2035" max="2035" width="71.140625" style="101" customWidth="1"/>
    <col min="2036" max="2036" width="16.42578125" style="101" customWidth="1"/>
    <col min="2037" max="2037" width="21.85546875" style="101" customWidth="1"/>
    <col min="2038" max="2038" width="4.140625" style="101" customWidth="1"/>
    <col min="2039" max="2289" width="9.140625" style="101"/>
    <col min="2290" max="2290" width="9.5703125" style="101" customWidth="1"/>
    <col min="2291" max="2291" width="71.140625" style="101" customWidth="1"/>
    <col min="2292" max="2292" width="16.42578125" style="101" customWidth="1"/>
    <col min="2293" max="2293" width="21.85546875" style="101" customWidth="1"/>
    <col min="2294" max="2294" width="4.140625" style="101" customWidth="1"/>
    <col min="2295" max="2545" width="9.140625" style="101"/>
    <col min="2546" max="2546" width="9.5703125" style="101" customWidth="1"/>
    <col min="2547" max="2547" width="71.140625" style="101" customWidth="1"/>
    <col min="2548" max="2548" width="16.42578125" style="101" customWidth="1"/>
    <col min="2549" max="2549" width="21.85546875" style="101" customWidth="1"/>
    <col min="2550" max="2550" width="4.140625" style="101" customWidth="1"/>
    <col min="2551" max="2801" width="9.140625" style="101"/>
    <col min="2802" max="2802" width="9.5703125" style="101" customWidth="1"/>
    <col min="2803" max="2803" width="71.140625" style="101" customWidth="1"/>
    <col min="2804" max="2804" width="16.42578125" style="101" customWidth="1"/>
    <col min="2805" max="2805" width="21.85546875" style="101" customWidth="1"/>
    <col min="2806" max="2806" width="4.140625" style="101" customWidth="1"/>
    <col min="2807" max="3057" width="9.140625" style="101"/>
    <col min="3058" max="3058" width="9.5703125" style="101" customWidth="1"/>
    <col min="3059" max="3059" width="71.140625" style="101" customWidth="1"/>
    <col min="3060" max="3060" width="16.42578125" style="101" customWidth="1"/>
    <col min="3061" max="3061" width="21.85546875" style="101" customWidth="1"/>
    <col min="3062" max="3062" width="4.140625" style="101" customWidth="1"/>
    <col min="3063" max="3313" width="9.140625" style="101"/>
    <col min="3314" max="3314" width="9.5703125" style="101" customWidth="1"/>
    <col min="3315" max="3315" width="71.140625" style="101" customWidth="1"/>
    <col min="3316" max="3316" width="16.42578125" style="101" customWidth="1"/>
    <col min="3317" max="3317" width="21.85546875" style="101" customWidth="1"/>
    <col min="3318" max="3318" width="4.140625" style="101" customWidth="1"/>
    <col min="3319" max="3569" width="9.140625" style="101"/>
    <col min="3570" max="3570" width="9.5703125" style="101" customWidth="1"/>
    <col min="3571" max="3571" width="71.140625" style="101" customWidth="1"/>
    <col min="3572" max="3572" width="16.42578125" style="101" customWidth="1"/>
    <col min="3573" max="3573" width="21.85546875" style="101" customWidth="1"/>
    <col min="3574" max="3574" width="4.140625" style="101" customWidth="1"/>
    <col min="3575" max="3825" width="9.140625" style="101"/>
    <col min="3826" max="3826" width="9.5703125" style="101" customWidth="1"/>
    <col min="3827" max="3827" width="71.140625" style="101" customWidth="1"/>
    <col min="3828" max="3828" width="16.42578125" style="101" customWidth="1"/>
    <col min="3829" max="3829" width="21.85546875" style="101" customWidth="1"/>
    <col min="3830" max="3830" width="4.140625" style="101" customWidth="1"/>
    <col min="3831" max="4081" width="9.140625" style="101"/>
    <col min="4082" max="4082" width="9.5703125" style="101" customWidth="1"/>
    <col min="4083" max="4083" width="71.140625" style="101" customWidth="1"/>
    <col min="4084" max="4084" width="16.42578125" style="101" customWidth="1"/>
    <col min="4085" max="4085" width="21.85546875" style="101" customWidth="1"/>
    <col min="4086" max="4086" width="4.140625" style="101" customWidth="1"/>
    <col min="4087" max="4337" width="9.140625" style="101"/>
    <col min="4338" max="4338" width="9.5703125" style="101" customWidth="1"/>
    <col min="4339" max="4339" width="71.140625" style="101" customWidth="1"/>
    <col min="4340" max="4340" width="16.42578125" style="101" customWidth="1"/>
    <col min="4341" max="4341" width="21.85546875" style="101" customWidth="1"/>
    <col min="4342" max="4342" width="4.140625" style="101" customWidth="1"/>
    <col min="4343" max="4593" width="9.140625" style="101"/>
    <col min="4594" max="4594" width="9.5703125" style="101" customWidth="1"/>
    <col min="4595" max="4595" width="71.140625" style="101" customWidth="1"/>
    <col min="4596" max="4596" width="16.42578125" style="101" customWidth="1"/>
    <col min="4597" max="4597" width="21.85546875" style="101" customWidth="1"/>
    <col min="4598" max="4598" width="4.140625" style="101" customWidth="1"/>
    <col min="4599" max="4849" width="9.140625" style="101"/>
    <col min="4850" max="4850" width="9.5703125" style="101" customWidth="1"/>
    <col min="4851" max="4851" width="71.140625" style="101" customWidth="1"/>
    <col min="4852" max="4852" width="16.42578125" style="101" customWidth="1"/>
    <col min="4853" max="4853" width="21.85546875" style="101" customWidth="1"/>
    <col min="4854" max="4854" width="4.140625" style="101" customWidth="1"/>
    <col min="4855" max="5105" width="9.140625" style="101"/>
    <col min="5106" max="5106" width="9.5703125" style="101" customWidth="1"/>
    <col min="5107" max="5107" width="71.140625" style="101" customWidth="1"/>
    <col min="5108" max="5108" width="16.42578125" style="101" customWidth="1"/>
    <col min="5109" max="5109" width="21.85546875" style="101" customWidth="1"/>
    <col min="5110" max="5110" width="4.140625" style="101" customWidth="1"/>
    <col min="5111" max="5361" width="9.140625" style="101"/>
    <col min="5362" max="5362" width="9.5703125" style="101" customWidth="1"/>
    <col min="5363" max="5363" width="71.140625" style="101" customWidth="1"/>
    <col min="5364" max="5364" width="16.42578125" style="101" customWidth="1"/>
    <col min="5365" max="5365" width="21.85546875" style="101" customWidth="1"/>
    <col min="5366" max="5366" width="4.140625" style="101" customWidth="1"/>
    <col min="5367" max="5617" width="9.140625" style="101"/>
    <col min="5618" max="5618" width="9.5703125" style="101" customWidth="1"/>
    <col min="5619" max="5619" width="71.140625" style="101" customWidth="1"/>
    <col min="5620" max="5620" width="16.42578125" style="101" customWidth="1"/>
    <col min="5621" max="5621" width="21.85546875" style="101" customWidth="1"/>
    <col min="5622" max="5622" width="4.140625" style="101" customWidth="1"/>
    <col min="5623" max="5873" width="9.140625" style="101"/>
    <col min="5874" max="5874" width="9.5703125" style="101" customWidth="1"/>
    <col min="5875" max="5875" width="71.140625" style="101" customWidth="1"/>
    <col min="5876" max="5876" width="16.42578125" style="101" customWidth="1"/>
    <col min="5877" max="5877" width="21.85546875" style="101" customWidth="1"/>
    <col min="5878" max="5878" width="4.140625" style="101" customWidth="1"/>
    <col min="5879" max="6129" width="9.140625" style="101"/>
    <col min="6130" max="6130" width="9.5703125" style="101" customWidth="1"/>
    <col min="6131" max="6131" width="71.140625" style="101" customWidth="1"/>
    <col min="6132" max="6132" width="16.42578125" style="101" customWidth="1"/>
    <col min="6133" max="6133" width="21.85546875" style="101" customWidth="1"/>
    <col min="6134" max="6134" width="4.140625" style="101" customWidth="1"/>
    <col min="6135" max="6385" width="9.140625" style="101"/>
    <col min="6386" max="6386" width="9.5703125" style="101" customWidth="1"/>
    <col min="6387" max="6387" width="71.140625" style="101" customWidth="1"/>
    <col min="6388" max="6388" width="16.42578125" style="101" customWidth="1"/>
    <col min="6389" max="6389" width="21.85546875" style="101" customWidth="1"/>
    <col min="6390" max="6390" width="4.140625" style="101" customWidth="1"/>
    <col min="6391" max="6641" width="9.140625" style="101"/>
    <col min="6642" max="6642" width="9.5703125" style="101" customWidth="1"/>
    <col min="6643" max="6643" width="71.140625" style="101" customWidth="1"/>
    <col min="6644" max="6644" width="16.42578125" style="101" customWidth="1"/>
    <col min="6645" max="6645" width="21.85546875" style="101" customWidth="1"/>
    <col min="6646" max="6646" width="4.140625" style="101" customWidth="1"/>
    <col min="6647" max="6897" width="9.140625" style="101"/>
    <col min="6898" max="6898" width="9.5703125" style="101" customWidth="1"/>
    <col min="6899" max="6899" width="71.140625" style="101" customWidth="1"/>
    <col min="6900" max="6900" width="16.42578125" style="101" customWidth="1"/>
    <col min="6901" max="6901" width="21.85546875" style="101" customWidth="1"/>
    <col min="6902" max="6902" width="4.140625" style="101" customWidth="1"/>
    <col min="6903" max="7153" width="9.140625" style="101"/>
    <col min="7154" max="7154" width="9.5703125" style="101" customWidth="1"/>
    <col min="7155" max="7155" width="71.140625" style="101" customWidth="1"/>
    <col min="7156" max="7156" width="16.42578125" style="101" customWidth="1"/>
    <col min="7157" max="7157" width="21.85546875" style="101" customWidth="1"/>
    <col min="7158" max="7158" width="4.140625" style="101" customWidth="1"/>
    <col min="7159" max="7409" width="9.140625" style="101"/>
    <col min="7410" max="7410" width="9.5703125" style="101" customWidth="1"/>
    <col min="7411" max="7411" width="71.140625" style="101" customWidth="1"/>
    <col min="7412" max="7412" width="16.42578125" style="101" customWidth="1"/>
    <col min="7413" max="7413" width="21.85546875" style="101" customWidth="1"/>
    <col min="7414" max="7414" width="4.140625" style="101" customWidth="1"/>
    <col min="7415" max="7665" width="9.140625" style="101"/>
    <col min="7666" max="7666" width="9.5703125" style="101" customWidth="1"/>
    <col min="7667" max="7667" width="71.140625" style="101" customWidth="1"/>
    <col min="7668" max="7668" width="16.42578125" style="101" customWidth="1"/>
    <col min="7669" max="7669" width="21.85546875" style="101" customWidth="1"/>
    <col min="7670" max="7670" width="4.140625" style="101" customWidth="1"/>
    <col min="7671" max="7921" width="9.140625" style="101"/>
    <col min="7922" max="7922" width="9.5703125" style="101" customWidth="1"/>
    <col min="7923" max="7923" width="71.140625" style="101" customWidth="1"/>
    <col min="7924" max="7924" width="16.42578125" style="101" customWidth="1"/>
    <col min="7925" max="7925" width="21.85546875" style="101" customWidth="1"/>
    <col min="7926" max="7926" width="4.140625" style="101" customWidth="1"/>
    <col min="7927" max="8177" width="9.140625" style="101"/>
    <col min="8178" max="8178" width="9.5703125" style="101" customWidth="1"/>
    <col min="8179" max="8179" width="71.140625" style="101" customWidth="1"/>
    <col min="8180" max="8180" width="16.42578125" style="101" customWidth="1"/>
    <col min="8181" max="8181" width="21.85546875" style="101" customWidth="1"/>
    <col min="8182" max="8182" width="4.140625" style="101" customWidth="1"/>
    <col min="8183" max="8433" width="9.140625" style="101"/>
    <col min="8434" max="8434" width="9.5703125" style="101" customWidth="1"/>
    <col min="8435" max="8435" width="71.140625" style="101" customWidth="1"/>
    <col min="8436" max="8436" width="16.42578125" style="101" customWidth="1"/>
    <col min="8437" max="8437" width="21.85546875" style="101" customWidth="1"/>
    <col min="8438" max="8438" width="4.140625" style="101" customWidth="1"/>
    <col min="8439" max="8689" width="9.140625" style="101"/>
    <col min="8690" max="8690" width="9.5703125" style="101" customWidth="1"/>
    <col min="8691" max="8691" width="71.140625" style="101" customWidth="1"/>
    <col min="8692" max="8692" width="16.42578125" style="101" customWidth="1"/>
    <col min="8693" max="8693" width="21.85546875" style="101" customWidth="1"/>
    <col min="8694" max="8694" width="4.140625" style="101" customWidth="1"/>
    <col min="8695" max="8945" width="9.140625" style="101"/>
    <col min="8946" max="8946" width="9.5703125" style="101" customWidth="1"/>
    <col min="8947" max="8947" width="71.140625" style="101" customWidth="1"/>
    <col min="8948" max="8948" width="16.42578125" style="101" customWidth="1"/>
    <col min="8949" max="8949" width="21.85546875" style="101" customWidth="1"/>
    <col min="8950" max="8950" width="4.140625" style="101" customWidth="1"/>
    <col min="8951" max="9201" width="9.140625" style="101"/>
    <col min="9202" max="9202" width="9.5703125" style="101" customWidth="1"/>
    <col min="9203" max="9203" width="71.140625" style="101" customWidth="1"/>
    <col min="9204" max="9204" width="16.42578125" style="101" customWidth="1"/>
    <col min="9205" max="9205" width="21.85546875" style="101" customWidth="1"/>
    <col min="9206" max="9206" width="4.140625" style="101" customWidth="1"/>
    <col min="9207" max="9457" width="9.140625" style="101"/>
    <col min="9458" max="9458" width="9.5703125" style="101" customWidth="1"/>
    <col min="9459" max="9459" width="71.140625" style="101" customWidth="1"/>
    <col min="9460" max="9460" width="16.42578125" style="101" customWidth="1"/>
    <col min="9461" max="9461" width="21.85546875" style="101" customWidth="1"/>
    <col min="9462" max="9462" width="4.140625" style="101" customWidth="1"/>
    <col min="9463" max="9713" width="9.140625" style="101"/>
    <col min="9714" max="9714" width="9.5703125" style="101" customWidth="1"/>
    <col min="9715" max="9715" width="71.140625" style="101" customWidth="1"/>
    <col min="9716" max="9716" width="16.42578125" style="101" customWidth="1"/>
    <col min="9717" max="9717" width="21.85546875" style="101" customWidth="1"/>
    <col min="9718" max="9718" width="4.140625" style="101" customWidth="1"/>
    <col min="9719" max="9969" width="9.140625" style="101"/>
    <col min="9970" max="9970" width="9.5703125" style="101" customWidth="1"/>
    <col min="9971" max="9971" width="71.140625" style="101" customWidth="1"/>
    <col min="9972" max="9972" width="16.42578125" style="101" customWidth="1"/>
    <col min="9973" max="9973" width="21.85546875" style="101" customWidth="1"/>
    <col min="9974" max="9974" width="4.140625" style="101" customWidth="1"/>
    <col min="9975" max="10225" width="9.140625" style="101"/>
    <col min="10226" max="10226" width="9.5703125" style="101" customWidth="1"/>
    <col min="10227" max="10227" width="71.140625" style="101" customWidth="1"/>
    <col min="10228" max="10228" width="16.42578125" style="101" customWidth="1"/>
    <col min="10229" max="10229" width="21.85546875" style="101" customWidth="1"/>
    <col min="10230" max="10230" width="4.140625" style="101" customWidth="1"/>
    <col min="10231" max="10481" width="9.140625" style="101"/>
    <col min="10482" max="10482" width="9.5703125" style="101" customWidth="1"/>
    <col min="10483" max="10483" width="71.140625" style="101" customWidth="1"/>
    <col min="10484" max="10484" width="16.42578125" style="101" customWidth="1"/>
    <col min="10485" max="10485" width="21.85546875" style="101" customWidth="1"/>
    <col min="10486" max="10486" width="4.140625" style="101" customWidth="1"/>
    <col min="10487" max="10737" width="9.140625" style="101"/>
    <col min="10738" max="10738" width="9.5703125" style="101" customWidth="1"/>
    <col min="10739" max="10739" width="71.140625" style="101" customWidth="1"/>
    <col min="10740" max="10740" width="16.42578125" style="101" customWidth="1"/>
    <col min="10741" max="10741" width="21.85546875" style="101" customWidth="1"/>
    <col min="10742" max="10742" width="4.140625" style="101" customWidth="1"/>
    <col min="10743" max="10993" width="9.140625" style="101"/>
    <col min="10994" max="10994" width="9.5703125" style="101" customWidth="1"/>
    <col min="10995" max="10995" width="71.140625" style="101" customWidth="1"/>
    <col min="10996" max="10996" width="16.42578125" style="101" customWidth="1"/>
    <col min="10997" max="10997" width="21.85546875" style="101" customWidth="1"/>
    <col min="10998" max="10998" width="4.140625" style="101" customWidth="1"/>
    <col min="10999" max="11249" width="9.140625" style="101"/>
    <col min="11250" max="11250" width="9.5703125" style="101" customWidth="1"/>
    <col min="11251" max="11251" width="71.140625" style="101" customWidth="1"/>
    <col min="11252" max="11252" width="16.42578125" style="101" customWidth="1"/>
    <col min="11253" max="11253" width="21.85546875" style="101" customWidth="1"/>
    <col min="11254" max="11254" width="4.140625" style="101" customWidth="1"/>
    <col min="11255" max="11505" width="9.140625" style="101"/>
    <col min="11506" max="11506" width="9.5703125" style="101" customWidth="1"/>
    <col min="11507" max="11507" width="71.140625" style="101" customWidth="1"/>
    <col min="11508" max="11508" width="16.42578125" style="101" customWidth="1"/>
    <col min="11509" max="11509" width="21.85546875" style="101" customWidth="1"/>
    <col min="11510" max="11510" width="4.140625" style="101" customWidth="1"/>
    <col min="11511" max="11761" width="9.140625" style="101"/>
    <col min="11762" max="11762" width="9.5703125" style="101" customWidth="1"/>
    <col min="11763" max="11763" width="71.140625" style="101" customWidth="1"/>
    <col min="11764" max="11764" width="16.42578125" style="101" customWidth="1"/>
    <col min="11765" max="11765" width="21.85546875" style="101" customWidth="1"/>
    <col min="11766" max="11766" width="4.140625" style="101" customWidth="1"/>
    <col min="11767" max="12017" width="9.140625" style="101"/>
    <col min="12018" max="12018" width="9.5703125" style="101" customWidth="1"/>
    <col min="12019" max="12019" width="71.140625" style="101" customWidth="1"/>
    <col min="12020" max="12020" width="16.42578125" style="101" customWidth="1"/>
    <col min="12021" max="12021" width="21.85546875" style="101" customWidth="1"/>
    <col min="12022" max="12022" width="4.140625" style="101" customWidth="1"/>
    <col min="12023" max="12273" width="9.140625" style="101"/>
    <col min="12274" max="12274" width="9.5703125" style="101" customWidth="1"/>
    <col min="12275" max="12275" width="71.140625" style="101" customWidth="1"/>
    <col min="12276" max="12276" width="16.42578125" style="101" customWidth="1"/>
    <col min="12277" max="12277" width="21.85546875" style="101" customWidth="1"/>
    <col min="12278" max="12278" width="4.140625" style="101" customWidth="1"/>
    <col min="12279" max="12529" width="9.140625" style="101"/>
    <col min="12530" max="12530" width="9.5703125" style="101" customWidth="1"/>
    <col min="12531" max="12531" width="71.140625" style="101" customWidth="1"/>
    <col min="12532" max="12532" width="16.42578125" style="101" customWidth="1"/>
    <col min="12533" max="12533" width="21.85546875" style="101" customWidth="1"/>
    <col min="12534" max="12534" width="4.140625" style="101" customWidth="1"/>
    <col min="12535" max="12785" width="9.140625" style="101"/>
    <col min="12786" max="12786" width="9.5703125" style="101" customWidth="1"/>
    <col min="12787" max="12787" width="71.140625" style="101" customWidth="1"/>
    <col min="12788" max="12788" width="16.42578125" style="101" customWidth="1"/>
    <col min="12789" max="12789" width="21.85546875" style="101" customWidth="1"/>
    <col min="12790" max="12790" width="4.140625" style="101" customWidth="1"/>
    <col min="12791" max="13041" width="9.140625" style="101"/>
    <col min="13042" max="13042" width="9.5703125" style="101" customWidth="1"/>
    <col min="13043" max="13043" width="71.140625" style="101" customWidth="1"/>
    <col min="13044" max="13044" width="16.42578125" style="101" customWidth="1"/>
    <col min="13045" max="13045" width="21.85546875" style="101" customWidth="1"/>
    <col min="13046" max="13046" width="4.140625" style="101" customWidth="1"/>
    <col min="13047" max="13297" width="9.140625" style="101"/>
    <col min="13298" max="13298" width="9.5703125" style="101" customWidth="1"/>
    <col min="13299" max="13299" width="71.140625" style="101" customWidth="1"/>
    <col min="13300" max="13300" width="16.42578125" style="101" customWidth="1"/>
    <col min="13301" max="13301" width="21.85546875" style="101" customWidth="1"/>
    <col min="13302" max="13302" width="4.140625" style="101" customWidth="1"/>
    <col min="13303" max="13553" width="9.140625" style="101"/>
    <col min="13554" max="13554" width="9.5703125" style="101" customWidth="1"/>
    <col min="13555" max="13555" width="71.140625" style="101" customWidth="1"/>
    <col min="13556" max="13556" width="16.42578125" style="101" customWidth="1"/>
    <col min="13557" max="13557" width="21.85546875" style="101" customWidth="1"/>
    <col min="13558" max="13558" width="4.140625" style="101" customWidth="1"/>
    <col min="13559" max="13809" width="9.140625" style="101"/>
    <col min="13810" max="13810" width="9.5703125" style="101" customWidth="1"/>
    <col min="13811" max="13811" width="71.140625" style="101" customWidth="1"/>
    <col min="13812" max="13812" width="16.42578125" style="101" customWidth="1"/>
    <col min="13813" max="13813" width="21.85546875" style="101" customWidth="1"/>
    <col min="13814" max="13814" width="4.140625" style="101" customWidth="1"/>
    <col min="13815" max="14065" width="9.140625" style="101"/>
    <col min="14066" max="14066" width="9.5703125" style="101" customWidth="1"/>
    <col min="14067" max="14067" width="71.140625" style="101" customWidth="1"/>
    <col min="14068" max="14068" width="16.42578125" style="101" customWidth="1"/>
    <col min="14069" max="14069" width="21.85546875" style="101" customWidth="1"/>
    <col min="14070" max="14070" width="4.140625" style="101" customWidth="1"/>
    <col min="14071" max="14321" width="9.140625" style="101"/>
    <col min="14322" max="14322" width="9.5703125" style="101" customWidth="1"/>
    <col min="14323" max="14323" width="71.140625" style="101" customWidth="1"/>
    <col min="14324" max="14324" width="16.42578125" style="101" customWidth="1"/>
    <col min="14325" max="14325" width="21.85546875" style="101" customWidth="1"/>
    <col min="14326" max="14326" width="4.140625" style="101" customWidth="1"/>
    <col min="14327" max="14577" width="9.140625" style="101"/>
    <col min="14578" max="14578" width="9.5703125" style="101" customWidth="1"/>
    <col min="14579" max="14579" width="71.140625" style="101" customWidth="1"/>
    <col min="14580" max="14580" width="16.42578125" style="101" customWidth="1"/>
    <col min="14581" max="14581" width="21.85546875" style="101" customWidth="1"/>
    <col min="14582" max="14582" width="4.140625" style="101" customWidth="1"/>
    <col min="14583" max="14833" width="9.140625" style="101"/>
    <col min="14834" max="14834" width="9.5703125" style="101" customWidth="1"/>
    <col min="14835" max="14835" width="71.140625" style="101" customWidth="1"/>
    <col min="14836" max="14836" width="16.42578125" style="101" customWidth="1"/>
    <col min="14837" max="14837" width="21.85546875" style="101" customWidth="1"/>
    <col min="14838" max="14838" width="4.140625" style="101" customWidth="1"/>
    <col min="14839" max="15089" width="9.140625" style="101"/>
    <col min="15090" max="15090" width="9.5703125" style="101" customWidth="1"/>
    <col min="15091" max="15091" width="71.140625" style="101" customWidth="1"/>
    <col min="15092" max="15092" width="16.42578125" style="101" customWidth="1"/>
    <col min="15093" max="15093" width="21.85546875" style="101" customWidth="1"/>
    <col min="15094" max="15094" width="4.140625" style="101" customWidth="1"/>
    <col min="15095" max="15345" width="9.140625" style="101"/>
    <col min="15346" max="15346" width="9.5703125" style="101" customWidth="1"/>
    <col min="15347" max="15347" width="71.140625" style="101" customWidth="1"/>
    <col min="15348" max="15348" width="16.42578125" style="101" customWidth="1"/>
    <col min="15349" max="15349" width="21.85546875" style="101" customWidth="1"/>
    <col min="15350" max="15350" width="4.140625" style="101" customWidth="1"/>
    <col min="15351" max="15601" width="9.140625" style="101"/>
    <col min="15602" max="15602" width="9.5703125" style="101" customWidth="1"/>
    <col min="15603" max="15603" width="71.140625" style="101" customWidth="1"/>
    <col min="15604" max="15604" width="16.42578125" style="101" customWidth="1"/>
    <col min="15605" max="15605" width="21.85546875" style="101" customWidth="1"/>
    <col min="15606" max="15606" width="4.140625" style="101" customWidth="1"/>
    <col min="15607" max="15857" width="9.140625" style="101"/>
    <col min="15858" max="15858" width="9.5703125" style="101" customWidth="1"/>
    <col min="15859" max="15859" width="71.140625" style="101" customWidth="1"/>
    <col min="15860" max="15860" width="16.42578125" style="101" customWidth="1"/>
    <col min="15861" max="15861" width="21.85546875" style="101" customWidth="1"/>
    <col min="15862" max="15862" width="4.140625" style="101" customWidth="1"/>
    <col min="15863" max="16113" width="9.140625" style="101"/>
    <col min="16114" max="16114" width="9.5703125" style="101" customWidth="1"/>
    <col min="16115" max="16115" width="71.140625" style="101" customWidth="1"/>
    <col min="16116" max="16116" width="16.42578125" style="101" customWidth="1"/>
    <col min="16117" max="16117" width="21.85546875" style="101" customWidth="1"/>
    <col min="16118" max="16118" width="4.140625" style="101" customWidth="1"/>
    <col min="16119" max="16384" width="9.140625" style="101"/>
  </cols>
  <sheetData>
    <row r="1" spans="1:5" s="107" customFormat="1">
      <c r="A1" s="122" t="s">
        <v>20</v>
      </c>
      <c r="B1" s="122" t="s">
        <v>1</v>
      </c>
      <c r="C1" s="264" t="s">
        <v>60</v>
      </c>
    </row>
    <row r="2" spans="1:5" ht="27" customHeight="1">
      <c r="A2" s="123"/>
      <c r="B2" s="124" t="s">
        <v>1086</v>
      </c>
      <c r="C2" s="265"/>
    </row>
    <row r="3" spans="1:5" ht="14.25" customHeight="1">
      <c r="A3" s="125" t="s">
        <v>63</v>
      </c>
      <c r="B3" s="126" t="s">
        <v>580</v>
      </c>
      <c r="C3" s="266">
        <f>'2. New Class Rooms '!F195</f>
        <v>0</v>
      </c>
      <c r="D3" s="109"/>
      <c r="E3" s="109"/>
    </row>
    <row r="4" spans="1:5">
      <c r="A4" s="125"/>
      <c r="B4" s="126"/>
      <c r="C4" s="266"/>
      <c r="D4" s="109"/>
      <c r="E4" s="109"/>
    </row>
    <row r="5" spans="1:5" ht="14.25" customHeight="1">
      <c r="A5" s="125" t="s">
        <v>64</v>
      </c>
      <c r="B5" s="126" t="s">
        <v>951</v>
      </c>
      <c r="C5" s="266">
        <f>'2. New Class Rooms '!F197</f>
        <v>0</v>
      </c>
      <c r="D5" s="109"/>
      <c r="E5" s="109"/>
    </row>
    <row r="6" spans="1:5">
      <c r="A6" s="125"/>
      <c r="B6" s="126"/>
      <c r="C6" s="266"/>
      <c r="D6" s="109"/>
      <c r="E6" s="109"/>
    </row>
    <row r="7" spans="1:5">
      <c r="A7" s="125"/>
      <c r="B7" s="126"/>
      <c r="C7" s="266"/>
      <c r="D7" s="109"/>
      <c r="E7" s="109"/>
    </row>
    <row r="8" spans="1:5" ht="14.25" customHeight="1">
      <c r="A8" s="125" t="s">
        <v>65</v>
      </c>
      <c r="B8" s="126" t="s">
        <v>950</v>
      </c>
      <c r="C8" s="266">
        <f>'3.Library Hall'!F204</f>
        <v>0</v>
      </c>
      <c r="D8" s="110"/>
      <c r="E8" s="109"/>
    </row>
    <row r="9" spans="1:5">
      <c r="A9" s="125"/>
      <c r="B9" s="126"/>
      <c r="C9" s="266"/>
      <c r="D9" s="109"/>
      <c r="E9" s="109"/>
    </row>
    <row r="10" spans="1:5">
      <c r="A10" s="125"/>
      <c r="B10" s="126"/>
      <c r="C10" s="266"/>
      <c r="D10" s="109"/>
      <c r="E10" s="109"/>
    </row>
    <row r="11" spans="1:5" ht="14.25" customHeight="1">
      <c r="A11" s="125" t="s">
        <v>66</v>
      </c>
      <c r="B11" s="127" t="s">
        <v>949</v>
      </c>
      <c r="C11" s="266">
        <f>'4. Pharmacy and Lab '!F189</f>
        <v>0</v>
      </c>
      <c r="D11" s="109"/>
      <c r="E11" s="109"/>
    </row>
    <row r="12" spans="1:5">
      <c r="A12" s="125"/>
      <c r="B12" s="126"/>
      <c r="C12" s="266"/>
      <c r="D12" s="109"/>
      <c r="E12" s="109"/>
    </row>
    <row r="13" spans="1:5">
      <c r="A13" s="186"/>
      <c r="B13" s="187"/>
      <c r="C13" s="267"/>
      <c r="D13" s="109"/>
      <c r="E13" s="109"/>
    </row>
    <row r="14" spans="1:5">
      <c r="A14" s="186" t="s">
        <v>957</v>
      </c>
      <c r="B14" s="187" t="s">
        <v>574</v>
      </c>
      <c r="C14" s="267">
        <f>'5.External Works'!F60</f>
        <v>0</v>
      </c>
      <c r="D14" s="109"/>
      <c r="E14" s="109"/>
    </row>
    <row r="15" spans="1:5">
      <c r="A15" s="186"/>
      <c r="B15" s="187"/>
      <c r="C15" s="267"/>
      <c r="D15" s="109"/>
      <c r="E15" s="109"/>
    </row>
    <row r="16" spans="1:5">
      <c r="A16" s="186"/>
      <c r="B16" s="187"/>
      <c r="C16" s="267"/>
      <c r="D16" s="109"/>
      <c r="E16" s="109"/>
    </row>
    <row r="17" spans="1:5">
      <c r="A17" s="186" t="s">
        <v>230</v>
      </c>
      <c r="B17" s="187" t="s">
        <v>591</v>
      </c>
      <c r="C17" s="267">
        <f>'6.Accomodation'!F190</f>
        <v>0</v>
      </c>
      <c r="D17" s="109"/>
      <c r="E17" s="109"/>
    </row>
    <row r="18" spans="1:5" ht="14.25" customHeight="1">
      <c r="A18" s="261"/>
      <c r="B18" s="262"/>
      <c r="C18" s="268"/>
      <c r="D18" s="109"/>
      <c r="E18" s="109"/>
    </row>
    <row r="19" spans="1:5" ht="14.25" customHeight="1">
      <c r="A19" s="551"/>
      <c r="B19" s="712"/>
      <c r="C19" s="552"/>
      <c r="D19" s="109"/>
      <c r="E19" s="109"/>
    </row>
    <row r="20" spans="1:5">
      <c r="A20" s="186" t="s">
        <v>990</v>
      </c>
      <c r="B20" s="187" t="s">
        <v>991</v>
      </c>
      <c r="C20" s="267">
        <f>'7.Generator shed '!I328</f>
        <v>0</v>
      </c>
      <c r="D20" s="109"/>
      <c r="E20" s="109"/>
    </row>
    <row r="21" spans="1:5">
      <c r="A21" s="261"/>
      <c r="B21" s="411"/>
      <c r="C21" s="268"/>
      <c r="D21" s="109"/>
      <c r="E21" s="109"/>
    </row>
    <row r="22" spans="1:5" s="111" customFormat="1" ht="14.25" customHeight="1">
      <c r="A22" s="833" t="s">
        <v>676</v>
      </c>
      <c r="B22" s="834"/>
      <c r="C22" s="269">
        <f>SUM(C3:C21)</f>
        <v>0</v>
      </c>
      <c r="D22" s="101"/>
      <c r="E22" s="101"/>
    </row>
    <row r="23" spans="1:5" s="111" customFormat="1" ht="14.25" customHeight="1">
      <c r="A23" s="123"/>
      <c r="B23" s="128"/>
      <c r="C23" s="265"/>
      <c r="D23" s="101"/>
      <c r="E23" s="101"/>
    </row>
    <row r="24" spans="1:5" s="111" customFormat="1" ht="14.25" customHeight="1">
      <c r="A24" s="263"/>
      <c r="B24" s="262"/>
      <c r="C24" s="270"/>
      <c r="D24" s="101"/>
      <c r="E24" s="101"/>
    </row>
    <row r="25" spans="1:5" s="111" customFormat="1" ht="14.25" customHeight="1">
      <c r="A25" s="263"/>
      <c r="B25" s="129" t="s">
        <v>231</v>
      </c>
      <c r="C25" s="711">
        <f>C22</f>
        <v>0</v>
      </c>
      <c r="D25" s="694"/>
      <c r="E25" s="694"/>
    </row>
    <row r="26" spans="1:5" s="111" customFormat="1" ht="14.25" customHeight="1">
      <c r="A26" s="263"/>
      <c r="B26" s="262"/>
      <c r="C26" s="270"/>
      <c r="D26" s="101"/>
      <c r="E26" s="101"/>
    </row>
    <row r="27" spans="1:5" s="111" customFormat="1" ht="14.25" customHeight="1">
      <c r="A27" s="263"/>
      <c r="B27" s="262"/>
      <c r="C27" s="270"/>
      <c r="D27" s="101"/>
      <c r="E27" s="101"/>
    </row>
    <row r="28" spans="1:5" s="111" customFormat="1" ht="14.25" customHeight="1">
      <c r="A28" s="263"/>
      <c r="B28" s="262"/>
      <c r="C28" s="270"/>
      <c r="D28" s="101"/>
      <c r="E28" s="101"/>
    </row>
    <row r="29" spans="1:5" s="111" customFormat="1" ht="14.25" customHeight="1">
      <c r="A29" s="128" t="s">
        <v>226</v>
      </c>
      <c r="B29" s="130"/>
      <c r="C29" s="271"/>
    </row>
    <row r="30" spans="1:5" s="111" customFormat="1" ht="14.25" customHeight="1">
      <c r="A30" s="128"/>
      <c r="B30" s="130"/>
      <c r="C30" s="271"/>
    </row>
    <row r="31" spans="1:5">
      <c r="A31" s="128" t="s">
        <v>449</v>
      </c>
      <c r="B31" s="130"/>
      <c r="C31" s="271"/>
      <c r="D31" s="111"/>
      <c r="E31" s="111"/>
    </row>
    <row r="32" spans="1:5">
      <c r="A32" s="128"/>
      <c r="B32" s="130"/>
      <c r="C32" s="271"/>
      <c r="D32" s="111"/>
      <c r="E32" s="111"/>
    </row>
    <row r="33" spans="1:5">
      <c r="A33" s="128" t="s">
        <v>450</v>
      </c>
      <c r="B33" s="130"/>
      <c r="C33" s="271"/>
      <c r="D33" s="111"/>
      <c r="E33" s="111"/>
    </row>
    <row r="34" spans="1:5">
      <c r="A34" s="128"/>
      <c r="B34" s="130"/>
      <c r="C34" s="271"/>
      <c r="D34" s="111"/>
      <c r="E34" s="111"/>
    </row>
    <row r="35" spans="1:5">
      <c r="A35" s="128" t="s">
        <v>447</v>
      </c>
      <c r="B35" s="130"/>
      <c r="C35" s="271"/>
      <c r="D35" s="111"/>
      <c r="E35" s="111"/>
    </row>
    <row r="36" spans="1:5">
      <c r="A36" s="128"/>
      <c r="B36" s="130"/>
      <c r="C36" s="271"/>
      <c r="D36" s="111"/>
      <c r="E36" s="111"/>
    </row>
    <row r="37" spans="1:5">
      <c r="A37" s="128" t="s">
        <v>448</v>
      </c>
      <c r="B37" s="130"/>
      <c r="C37" s="271"/>
      <c r="D37" s="111"/>
      <c r="E37" s="111"/>
    </row>
    <row r="38" spans="1:5">
      <c r="A38" s="128"/>
      <c r="B38" s="130"/>
      <c r="C38" s="271"/>
      <c r="D38" s="111"/>
      <c r="E38" s="111"/>
    </row>
    <row r="39" spans="1:5">
      <c r="A39" s="128" t="s">
        <v>227</v>
      </c>
      <c r="B39" s="130"/>
      <c r="C39" s="271"/>
      <c r="D39" s="111"/>
      <c r="E39" s="111"/>
    </row>
    <row r="40" spans="1:5">
      <c r="A40" s="128"/>
      <c r="B40" s="130"/>
      <c r="C40" s="271"/>
      <c r="D40" s="111"/>
      <c r="E40" s="111"/>
    </row>
    <row r="41" spans="1:5">
      <c r="A41" s="128" t="s">
        <v>445</v>
      </c>
      <c r="B41" s="130"/>
      <c r="C41" s="271"/>
      <c r="D41" s="111"/>
      <c r="E41" s="111"/>
    </row>
    <row r="42" spans="1:5">
      <c r="A42" s="128"/>
      <c r="B42" s="130"/>
      <c r="C42" s="271"/>
      <c r="D42" s="111"/>
      <c r="E42" s="111"/>
    </row>
    <row r="43" spans="1:5">
      <c r="A43" s="128" t="s">
        <v>446</v>
      </c>
      <c r="B43" s="130"/>
      <c r="C43" s="271"/>
      <c r="D43" s="111"/>
      <c r="E43" s="111"/>
    </row>
    <row r="44" spans="1:5">
      <c r="A44" s="128"/>
      <c r="B44" s="130"/>
      <c r="C44" s="271"/>
      <c r="D44" s="111"/>
      <c r="E44" s="111"/>
    </row>
    <row r="45" spans="1:5">
      <c r="A45" s="128" t="s">
        <v>447</v>
      </c>
      <c r="B45" s="130"/>
      <c r="C45" s="271"/>
      <c r="D45" s="111"/>
      <c r="E45" s="111"/>
    </row>
    <row r="46" spans="1:5">
      <c r="A46" s="128"/>
      <c r="B46" s="130"/>
      <c r="C46" s="271"/>
      <c r="D46" s="111"/>
      <c r="E46" s="111"/>
    </row>
    <row r="47" spans="1:5">
      <c r="A47" s="128" t="s">
        <v>448</v>
      </c>
      <c r="B47" s="130"/>
      <c r="C47" s="271"/>
      <c r="D47" s="111"/>
      <c r="E47" s="111"/>
    </row>
  </sheetData>
  <mergeCells count="1">
    <mergeCell ref="A22:B22"/>
  </mergeCells>
  <phoneticPr fontId="56" type="noConversion"/>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20"/>
  <sheetViews>
    <sheetView view="pageBreakPreview" topLeftCell="A541" zoomScale="122" zoomScaleNormal="111" zoomScaleSheetLayoutView="122" workbookViewId="0">
      <selection activeCell="G262" sqref="G262"/>
    </sheetView>
  </sheetViews>
  <sheetFormatPr defaultColWidth="9.140625" defaultRowHeight="15"/>
  <cols>
    <col min="1" max="1" width="5.42578125" style="12" bestFit="1" customWidth="1"/>
    <col min="2" max="2" width="49.42578125" style="71" customWidth="1"/>
    <col min="3" max="3" width="5.42578125" style="12" bestFit="1" customWidth="1"/>
    <col min="4" max="4" width="10" style="11" bestFit="1" customWidth="1"/>
    <col min="5" max="5" width="10.5703125" style="27" customWidth="1"/>
    <col min="6" max="6" width="11.42578125" style="28" bestFit="1" customWidth="1"/>
    <col min="7" max="16384" width="9.140625" style="11"/>
  </cols>
  <sheetData>
    <row r="1" spans="1:6" ht="42" customHeight="1">
      <c r="A1" s="8" t="s">
        <v>0</v>
      </c>
      <c r="B1" s="72" t="s">
        <v>1</v>
      </c>
      <c r="C1" s="8" t="s">
        <v>2</v>
      </c>
      <c r="D1" s="9" t="s">
        <v>403</v>
      </c>
      <c r="E1" s="9" t="s">
        <v>404</v>
      </c>
      <c r="F1" s="10" t="s">
        <v>364</v>
      </c>
    </row>
    <row r="2" spans="1:6">
      <c r="B2" s="73"/>
      <c r="C2" s="13"/>
      <c r="D2" s="14"/>
      <c r="E2" s="15"/>
      <c r="F2" s="16"/>
    </row>
    <row r="3" spans="1:6">
      <c r="B3" s="74" t="s">
        <v>360</v>
      </c>
      <c r="C3" s="13"/>
      <c r="D3" s="14"/>
      <c r="E3" s="15"/>
      <c r="F3" s="16"/>
    </row>
    <row r="4" spans="1:6">
      <c r="B4" s="74" t="s">
        <v>361</v>
      </c>
      <c r="C4" s="17"/>
      <c r="D4" s="14"/>
      <c r="E4" s="18"/>
      <c r="F4" s="16"/>
    </row>
    <row r="5" spans="1:6">
      <c r="B5" s="74" t="s">
        <v>362</v>
      </c>
      <c r="C5" s="17"/>
      <c r="D5" s="14"/>
      <c r="E5" s="18"/>
      <c r="F5" s="16"/>
    </row>
    <row r="6" spans="1:6">
      <c r="B6" s="75"/>
      <c r="C6" s="17"/>
      <c r="D6" s="14"/>
      <c r="E6" s="18"/>
      <c r="F6" s="16"/>
    </row>
    <row r="7" spans="1:6">
      <c r="A7" s="19"/>
      <c r="B7" s="74" t="s">
        <v>405</v>
      </c>
      <c r="C7" s="20"/>
      <c r="D7" s="14"/>
      <c r="E7" s="20"/>
      <c r="F7" s="16"/>
    </row>
    <row r="8" spans="1:6">
      <c r="A8" s="19"/>
      <c r="B8" s="76"/>
      <c r="C8" s="20"/>
      <c r="D8" s="14"/>
      <c r="E8" s="20"/>
      <c r="F8" s="16"/>
    </row>
    <row r="9" spans="1:6">
      <c r="A9" s="19"/>
      <c r="B9" s="74" t="s">
        <v>142</v>
      </c>
      <c r="C9" s="20"/>
      <c r="D9" s="14"/>
      <c r="E9" s="20"/>
      <c r="F9" s="16"/>
    </row>
    <row r="10" spans="1:6">
      <c r="A10" s="19"/>
      <c r="B10" s="74"/>
      <c r="C10" s="20"/>
      <c r="D10" s="14"/>
      <c r="E10" s="20"/>
      <c r="F10" s="16"/>
    </row>
    <row r="11" spans="1:6">
      <c r="A11" s="19"/>
      <c r="B11" s="74"/>
      <c r="C11" s="20"/>
      <c r="D11" s="14"/>
      <c r="E11" s="20"/>
      <c r="F11" s="16"/>
    </row>
    <row r="12" spans="1:6" ht="17.25">
      <c r="A12" s="21" t="s">
        <v>13</v>
      </c>
      <c r="B12" s="77" t="s">
        <v>143</v>
      </c>
      <c r="C12" s="22" t="s">
        <v>406</v>
      </c>
      <c r="D12" s="23">
        <v>1590</v>
      </c>
      <c r="E12" s="20">
        <v>3</v>
      </c>
      <c r="F12" s="16">
        <f t="shared" ref="F12:F18" si="0">D12*E12</f>
        <v>4770</v>
      </c>
    </row>
    <row r="13" spans="1:6">
      <c r="A13" s="21" t="s">
        <v>33</v>
      </c>
      <c r="B13" s="77" t="s">
        <v>144</v>
      </c>
      <c r="C13" s="20"/>
      <c r="D13" s="14"/>
      <c r="E13" s="20"/>
      <c r="F13" s="16">
        <f t="shared" si="0"/>
        <v>0</v>
      </c>
    </row>
    <row r="14" spans="1:6">
      <c r="A14" s="21"/>
      <c r="B14" s="74"/>
      <c r="C14" s="20"/>
      <c r="D14" s="14"/>
      <c r="E14" s="20"/>
      <c r="F14" s="16">
        <f t="shared" si="0"/>
        <v>0</v>
      </c>
    </row>
    <row r="15" spans="1:6" ht="30">
      <c r="A15" s="21" t="s">
        <v>3</v>
      </c>
      <c r="B15" s="77" t="s">
        <v>21</v>
      </c>
      <c r="C15" s="20"/>
      <c r="D15" s="14"/>
      <c r="E15" s="20"/>
      <c r="F15" s="16">
        <f t="shared" si="0"/>
        <v>0</v>
      </c>
    </row>
    <row r="16" spans="1:6" ht="30">
      <c r="A16" s="21"/>
      <c r="B16" s="77" t="s">
        <v>22</v>
      </c>
      <c r="C16" s="20"/>
      <c r="D16" s="14"/>
      <c r="E16" s="20"/>
      <c r="F16" s="16">
        <f t="shared" si="0"/>
        <v>0</v>
      </c>
    </row>
    <row r="17" spans="1:6">
      <c r="A17" s="21"/>
      <c r="B17" s="77" t="s">
        <v>23</v>
      </c>
      <c r="C17" s="20" t="s">
        <v>145</v>
      </c>
      <c r="D17" s="14">
        <v>1</v>
      </c>
      <c r="E17" s="20">
        <v>300</v>
      </c>
      <c r="F17" s="16">
        <f t="shared" si="0"/>
        <v>300</v>
      </c>
    </row>
    <row r="18" spans="1:6">
      <c r="A18" s="21"/>
      <c r="B18" s="77"/>
      <c r="C18" s="20"/>
      <c r="D18" s="14"/>
      <c r="E18" s="20"/>
      <c r="F18" s="16">
        <f t="shared" si="0"/>
        <v>0</v>
      </c>
    </row>
    <row r="19" spans="1:6">
      <c r="A19" s="21"/>
      <c r="B19" s="76" t="s">
        <v>146</v>
      </c>
      <c r="C19" s="24" t="s">
        <v>147</v>
      </c>
      <c r="D19" s="25"/>
      <c r="E19" s="25"/>
      <c r="F19" s="25">
        <f>SUM(F12:F18)</f>
        <v>5070</v>
      </c>
    </row>
    <row r="20" spans="1:6">
      <c r="A20" s="21"/>
      <c r="B20" s="76"/>
      <c r="C20" s="20"/>
      <c r="D20" s="14"/>
      <c r="E20" s="20"/>
      <c r="F20" s="16">
        <f t="shared" ref="F20:F54" si="1">D20*E20</f>
        <v>0</v>
      </c>
    </row>
    <row r="21" spans="1:6">
      <c r="A21" s="21"/>
      <c r="B21" s="76"/>
      <c r="C21" s="20"/>
      <c r="D21" s="14"/>
      <c r="E21" s="20"/>
      <c r="F21" s="16">
        <f t="shared" si="1"/>
        <v>0</v>
      </c>
    </row>
    <row r="22" spans="1:6">
      <c r="A22" s="21"/>
      <c r="B22" s="76"/>
      <c r="C22" s="20"/>
      <c r="D22" s="14"/>
      <c r="E22" s="20"/>
      <c r="F22" s="16">
        <f t="shared" si="1"/>
        <v>0</v>
      </c>
    </row>
    <row r="23" spans="1:6">
      <c r="A23" s="21"/>
      <c r="B23" s="76"/>
      <c r="C23" s="20"/>
      <c r="D23" s="14"/>
      <c r="E23" s="20"/>
      <c r="F23" s="16">
        <f t="shared" si="1"/>
        <v>0</v>
      </c>
    </row>
    <row r="24" spans="1:6">
      <c r="A24" s="21"/>
      <c r="B24" s="76"/>
      <c r="C24" s="20"/>
      <c r="D24" s="14"/>
      <c r="E24" s="20"/>
      <c r="F24" s="16">
        <f t="shared" si="1"/>
        <v>0</v>
      </c>
    </row>
    <row r="25" spans="1:6">
      <c r="A25" s="21"/>
      <c r="B25" s="74" t="str">
        <f>B4</f>
        <v>PROPOSED ……………………………………....</v>
      </c>
      <c r="C25" s="20"/>
      <c r="D25" s="14"/>
      <c r="E25" s="20"/>
      <c r="F25" s="16">
        <f t="shared" si="1"/>
        <v>0</v>
      </c>
    </row>
    <row r="26" spans="1:6">
      <c r="A26" s="21"/>
      <c r="B26" s="74" t="str">
        <f>B5</f>
        <v>…….………………………………….. DISTRICT</v>
      </c>
      <c r="C26" s="20"/>
      <c r="D26" s="14"/>
      <c r="E26" s="20"/>
      <c r="F26" s="16">
        <f t="shared" si="1"/>
        <v>0</v>
      </c>
    </row>
    <row r="27" spans="1:6">
      <c r="A27" s="21"/>
      <c r="B27" s="76"/>
      <c r="C27" s="20"/>
      <c r="D27" s="14"/>
      <c r="E27" s="20"/>
      <c r="F27" s="16">
        <f t="shared" si="1"/>
        <v>0</v>
      </c>
    </row>
    <row r="28" spans="1:6">
      <c r="A28" s="21"/>
      <c r="B28" s="74" t="str">
        <f>B7</f>
        <v>SECTION 2: MAIN BLOCK</v>
      </c>
      <c r="C28" s="20"/>
      <c r="D28" s="14"/>
      <c r="E28" s="20"/>
      <c r="F28" s="16">
        <f t="shared" si="1"/>
        <v>0</v>
      </c>
    </row>
    <row r="29" spans="1:6">
      <c r="A29" s="21"/>
      <c r="B29" s="76"/>
      <c r="C29" s="20"/>
      <c r="D29" s="14"/>
      <c r="E29" s="20"/>
      <c r="F29" s="16">
        <f t="shared" si="1"/>
        <v>0</v>
      </c>
    </row>
    <row r="30" spans="1:6">
      <c r="A30" s="21"/>
      <c r="B30" s="76"/>
      <c r="C30" s="20"/>
      <c r="D30" s="14"/>
      <c r="E30" s="20"/>
      <c r="F30" s="16">
        <f t="shared" si="1"/>
        <v>0</v>
      </c>
    </row>
    <row r="31" spans="1:6">
      <c r="A31" s="21"/>
      <c r="B31" s="74" t="s">
        <v>148</v>
      </c>
      <c r="C31" s="20"/>
      <c r="D31" s="14"/>
      <c r="E31" s="20"/>
      <c r="F31" s="16">
        <f t="shared" si="1"/>
        <v>0</v>
      </c>
    </row>
    <row r="32" spans="1:6">
      <c r="A32" s="21"/>
      <c r="B32" s="74"/>
      <c r="C32" s="20"/>
      <c r="D32" s="14"/>
      <c r="E32" s="20"/>
      <c r="F32" s="16">
        <f t="shared" si="1"/>
        <v>0</v>
      </c>
    </row>
    <row r="33" spans="1:6">
      <c r="A33" s="21"/>
      <c r="B33" s="74"/>
      <c r="C33" s="20"/>
      <c r="D33" s="14"/>
      <c r="E33" s="20"/>
      <c r="F33" s="16">
        <f t="shared" si="1"/>
        <v>0</v>
      </c>
    </row>
    <row r="34" spans="1:6">
      <c r="A34" s="21"/>
      <c r="B34" s="74"/>
      <c r="C34" s="20"/>
      <c r="D34" s="14"/>
      <c r="E34" s="20"/>
      <c r="F34" s="16">
        <f t="shared" si="1"/>
        <v>0</v>
      </c>
    </row>
    <row r="35" spans="1:6" ht="30">
      <c r="A35" s="21"/>
      <c r="B35" s="78" t="s">
        <v>25</v>
      </c>
      <c r="C35" s="20"/>
      <c r="D35" s="14"/>
      <c r="E35" s="20"/>
      <c r="F35" s="16">
        <f t="shared" si="1"/>
        <v>0</v>
      </c>
    </row>
    <row r="36" spans="1:6" ht="30">
      <c r="A36" s="21"/>
      <c r="B36" s="78" t="s">
        <v>26</v>
      </c>
      <c r="C36" s="20"/>
      <c r="D36" s="14"/>
      <c r="E36" s="20"/>
      <c r="F36" s="16">
        <f t="shared" si="1"/>
        <v>0</v>
      </c>
    </row>
    <row r="37" spans="1:6">
      <c r="A37" s="21"/>
      <c r="B37" s="78"/>
      <c r="C37" s="20"/>
      <c r="D37" s="14"/>
      <c r="E37" s="20"/>
      <c r="F37" s="16">
        <f t="shared" si="1"/>
        <v>0</v>
      </c>
    </row>
    <row r="38" spans="1:6" ht="17.25">
      <c r="A38" s="21" t="s">
        <v>13</v>
      </c>
      <c r="B38" s="77" t="s">
        <v>149</v>
      </c>
      <c r="C38" s="22" t="s">
        <v>406</v>
      </c>
      <c r="D38" s="14">
        <v>1425</v>
      </c>
      <c r="E38" s="20">
        <v>3</v>
      </c>
      <c r="F38" s="16">
        <f t="shared" si="1"/>
        <v>4275</v>
      </c>
    </row>
    <row r="39" spans="1:6">
      <c r="A39" s="21"/>
      <c r="B39" s="78"/>
      <c r="C39" s="20"/>
      <c r="D39" s="14"/>
      <c r="E39" s="20"/>
      <c r="F39" s="16">
        <f t="shared" si="1"/>
        <v>0</v>
      </c>
    </row>
    <row r="40" spans="1:6">
      <c r="A40" s="21"/>
      <c r="B40" s="79"/>
      <c r="C40" s="20"/>
      <c r="D40" s="14"/>
      <c r="E40" s="20"/>
      <c r="F40" s="16">
        <f t="shared" si="1"/>
        <v>0</v>
      </c>
    </row>
    <row r="41" spans="1:6">
      <c r="A41" s="21" t="s">
        <v>3</v>
      </c>
      <c r="B41" s="77" t="s">
        <v>232</v>
      </c>
      <c r="C41" s="20"/>
      <c r="D41" s="14"/>
      <c r="E41" s="20"/>
      <c r="F41" s="16">
        <f t="shared" si="1"/>
        <v>0</v>
      </c>
    </row>
    <row r="42" spans="1:6" ht="17.25">
      <c r="A42" s="21"/>
      <c r="B42" s="77" t="s">
        <v>150</v>
      </c>
      <c r="C42" s="22" t="s">
        <v>407</v>
      </c>
      <c r="D42" s="14">
        <f>433*0.6*1.5</f>
        <v>389.70000000000005</v>
      </c>
      <c r="E42" s="20">
        <v>10</v>
      </c>
      <c r="F42" s="16">
        <f t="shared" si="1"/>
        <v>3897.0000000000005</v>
      </c>
    </row>
    <row r="43" spans="1:6">
      <c r="A43" s="21"/>
      <c r="B43" s="77"/>
      <c r="C43" s="20"/>
      <c r="D43" s="14"/>
      <c r="E43" s="20"/>
      <c r="F43" s="16">
        <f t="shared" si="1"/>
        <v>0</v>
      </c>
    </row>
    <row r="44" spans="1:6">
      <c r="A44" s="21"/>
      <c r="B44" s="78" t="s">
        <v>223</v>
      </c>
      <c r="C44" s="20"/>
      <c r="D44" s="14"/>
      <c r="E44" s="20"/>
      <c r="F44" s="16">
        <f t="shared" si="1"/>
        <v>0</v>
      </c>
    </row>
    <row r="45" spans="1:6" ht="17.25">
      <c r="A45" s="21"/>
      <c r="B45" s="77" t="s">
        <v>222</v>
      </c>
      <c r="C45" s="22" t="s">
        <v>407</v>
      </c>
      <c r="D45" s="26">
        <f>0.8*0.8*1.5*70</f>
        <v>67.200000000000017</v>
      </c>
      <c r="E45" s="20">
        <v>10</v>
      </c>
      <c r="F45" s="16">
        <f t="shared" si="1"/>
        <v>672.00000000000023</v>
      </c>
    </row>
    <row r="46" spans="1:6">
      <c r="A46" s="21"/>
      <c r="B46" s="77"/>
      <c r="C46" s="20"/>
      <c r="D46" s="14"/>
      <c r="E46" s="20"/>
      <c r="F46" s="16">
        <f t="shared" si="1"/>
        <v>0</v>
      </c>
    </row>
    <row r="47" spans="1:6">
      <c r="A47" s="21"/>
      <c r="B47" s="78" t="s">
        <v>151</v>
      </c>
      <c r="C47" s="20"/>
      <c r="D47" s="14"/>
      <c r="E47" s="20"/>
      <c r="F47" s="16">
        <f t="shared" si="1"/>
        <v>0</v>
      </c>
    </row>
    <row r="48" spans="1:6">
      <c r="A48" s="21"/>
      <c r="B48" s="78"/>
      <c r="C48" s="20"/>
      <c r="D48" s="14"/>
      <c r="E48" s="20"/>
      <c r="F48" s="16">
        <f t="shared" si="1"/>
        <v>0</v>
      </c>
    </row>
    <row r="49" spans="1:6" ht="30">
      <c r="A49" s="21" t="s">
        <v>6</v>
      </c>
      <c r="B49" s="77" t="s">
        <v>152</v>
      </c>
      <c r="C49" s="20"/>
      <c r="D49" s="14"/>
      <c r="E49" s="20"/>
      <c r="F49" s="16">
        <f t="shared" si="1"/>
        <v>0</v>
      </c>
    </row>
    <row r="50" spans="1:6">
      <c r="A50" s="21"/>
      <c r="B50" s="77" t="s">
        <v>153</v>
      </c>
      <c r="C50" s="20" t="s">
        <v>24</v>
      </c>
      <c r="D50" s="14">
        <v>500</v>
      </c>
      <c r="E50" s="20">
        <v>1</v>
      </c>
      <c r="F50" s="16">
        <f t="shared" si="1"/>
        <v>500</v>
      </c>
    </row>
    <row r="51" spans="1:6">
      <c r="A51" s="21"/>
      <c r="B51" s="77"/>
      <c r="C51" s="20"/>
      <c r="D51" s="14"/>
      <c r="E51" s="20"/>
      <c r="F51" s="16">
        <f t="shared" si="1"/>
        <v>0</v>
      </c>
    </row>
    <row r="52" spans="1:6">
      <c r="A52" s="21"/>
      <c r="B52" s="78" t="s">
        <v>27</v>
      </c>
      <c r="C52" s="20"/>
      <c r="D52" s="14"/>
      <c r="E52" s="20"/>
      <c r="F52" s="16">
        <f t="shared" si="1"/>
        <v>0</v>
      </c>
    </row>
    <row r="53" spans="1:6">
      <c r="A53" s="21"/>
      <c r="B53" s="77"/>
      <c r="C53" s="20"/>
      <c r="D53" s="14"/>
      <c r="E53" s="20"/>
      <c r="F53" s="16">
        <f t="shared" si="1"/>
        <v>0</v>
      </c>
    </row>
    <row r="54" spans="1:6" ht="30">
      <c r="A54" s="21" t="s">
        <v>7</v>
      </c>
      <c r="B54" s="77" t="s">
        <v>28</v>
      </c>
      <c r="C54" s="22" t="s">
        <v>407</v>
      </c>
      <c r="D54" s="14">
        <f>0.3*(D42+D45)</f>
        <v>137.07000000000002</v>
      </c>
      <c r="E54" s="20">
        <v>7</v>
      </c>
      <c r="F54" s="16">
        <f t="shared" si="1"/>
        <v>959.49000000000012</v>
      </c>
    </row>
    <row r="55" spans="1:6">
      <c r="A55" s="21"/>
      <c r="B55" s="80"/>
    </row>
    <row r="56" spans="1:6">
      <c r="A56" s="21" t="s">
        <v>8</v>
      </c>
      <c r="B56" s="77" t="s">
        <v>154</v>
      </c>
      <c r="C56" s="20"/>
      <c r="D56" s="14"/>
      <c r="E56" s="20"/>
      <c r="F56" s="16">
        <f t="shared" ref="F56:F89" si="2">D56*E56</f>
        <v>0</v>
      </c>
    </row>
    <row r="57" spans="1:6">
      <c r="A57" s="21"/>
      <c r="B57" s="77" t="s">
        <v>155</v>
      </c>
      <c r="C57" s="20"/>
      <c r="D57" s="14"/>
      <c r="E57" s="20"/>
      <c r="F57" s="16">
        <f t="shared" si="2"/>
        <v>0</v>
      </c>
    </row>
    <row r="58" spans="1:6" ht="17.25">
      <c r="A58" s="21"/>
      <c r="B58" s="77" t="s">
        <v>156</v>
      </c>
      <c r="C58" s="22" t="s">
        <v>407</v>
      </c>
      <c r="D58" s="14">
        <f>D42+D45-D54</f>
        <v>319.83000000000004</v>
      </c>
      <c r="E58" s="29">
        <v>50</v>
      </c>
      <c r="F58" s="16">
        <f t="shared" si="2"/>
        <v>15991.500000000002</v>
      </c>
    </row>
    <row r="59" spans="1:6">
      <c r="A59" s="21"/>
      <c r="B59" s="77"/>
      <c r="C59" s="20"/>
      <c r="D59" s="14"/>
      <c r="E59" s="20"/>
      <c r="F59" s="16">
        <f t="shared" si="2"/>
        <v>0</v>
      </c>
    </row>
    <row r="60" spans="1:6">
      <c r="A60" s="21"/>
      <c r="B60" s="78" t="s">
        <v>29</v>
      </c>
      <c r="C60" s="20"/>
      <c r="D60" s="14"/>
      <c r="E60" s="20"/>
      <c r="F60" s="16">
        <f t="shared" si="2"/>
        <v>0</v>
      </c>
    </row>
    <row r="61" spans="1:6">
      <c r="A61" s="21"/>
      <c r="B61" s="79"/>
      <c r="C61" s="20"/>
      <c r="D61" s="14"/>
      <c r="E61" s="20"/>
      <c r="F61" s="16">
        <f t="shared" si="2"/>
        <v>0</v>
      </c>
    </row>
    <row r="62" spans="1:6" ht="30">
      <c r="A62" s="21" t="s">
        <v>10</v>
      </c>
      <c r="B62" s="77" t="s">
        <v>30</v>
      </c>
      <c r="C62" s="20"/>
      <c r="D62" s="14"/>
      <c r="E62" s="20"/>
      <c r="F62" s="16">
        <f t="shared" si="2"/>
        <v>0</v>
      </c>
    </row>
    <row r="63" spans="1:6" ht="17.25">
      <c r="A63" s="21"/>
      <c r="B63" s="77" t="s">
        <v>31</v>
      </c>
      <c r="C63" s="22" t="s">
        <v>406</v>
      </c>
      <c r="D63" s="14">
        <f>D38</f>
        <v>1425</v>
      </c>
      <c r="E63" s="20">
        <v>4</v>
      </c>
      <c r="F63" s="16">
        <f t="shared" si="2"/>
        <v>5700</v>
      </c>
    </row>
    <row r="64" spans="1:6">
      <c r="A64" s="21"/>
      <c r="B64" s="77"/>
      <c r="C64" s="20"/>
      <c r="D64" s="14"/>
      <c r="E64" s="20"/>
      <c r="F64" s="16">
        <f t="shared" si="2"/>
        <v>0</v>
      </c>
    </row>
    <row r="65" spans="1:6" ht="30">
      <c r="A65" s="21" t="s">
        <v>14</v>
      </c>
      <c r="B65" s="77" t="s">
        <v>157</v>
      </c>
      <c r="C65" s="22" t="s">
        <v>406</v>
      </c>
      <c r="D65" s="14">
        <f>D38</f>
        <v>1425</v>
      </c>
      <c r="E65" s="20">
        <v>3</v>
      </c>
      <c r="F65" s="16">
        <f t="shared" si="2"/>
        <v>4275</v>
      </c>
    </row>
    <row r="66" spans="1:6">
      <c r="A66" s="21"/>
      <c r="B66" s="77" t="s">
        <v>158</v>
      </c>
      <c r="C66" s="20"/>
      <c r="D66" s="14"/>
      <c r="E66" s="20"/>
      <c r="F66" s="16">
        <f t="shared" si="2"/>
        <v>0</v>
      </c>
    </row>
    <row r="67" spans="1:6">
      <c r="A67" s="21"/>
      <c r="B67" s="77"/>
      <c r="C67" s="20"/>
      <c r="D67" s="14"/>
      <c r="E67" s="20"/>
      <c r="F67" s="16">
        <f t="shared" si="2"/>
        <v>0</v>
      </c>
    </row>
    <row r="68" spans="1:6">
      <c r="A68" s="21"/>
      <c r="B68" s="78" t="s">
        <v>34</v>
      </c>
      <c r="C68" s="20"/>
      <c r="D68" s="14"/>
      <c r="E68" s="20"/>
      <c r="F68" s="16">
        <f t="shared" si="2"/>
        <v>0</v>
      </c>
    </row>
    <row r="69" spans="1:6">
      <c r="A69" s="21"/>
      <c r="B69" s="79"/>
      <c r="C69" s="20"/>
      <c r="D69" s="14"/>
      <c r="E69" s="20"/>
      <c r="F69" s="16">
        <f t="shared" si="2"/>
        <v>0</v>
      </c>
    </row>
    <row r="70" spans="1:6" ht="30">
      <c r="A70" s="21" t="s">
        <v>9</v>
      </c>
      <c r="B70" s="77" t="s">
        <v>35</v>
      </c>
      <c r="C70" s="20"/>
      <c r="D70" s="14"/>
      <c r="E70" s="20"/>
      <c r="F70" s="16">
        <f t="shared" si="2"/>
        <v>0</v>
      </c>
    </row>
    <row r="71" spans="1:6" ht="30">
      <c r="A71" s="21"/>
      <c r="B71" s="77" t="s">
        <v>36</v>
      </c>
      <c r="C71" s="20"/>
      <c r="D71" s="14"/>
      <c r="E71" s="20"/>
      <c r="F71" s="16">
        <f t="shared" si="2"/>
        <v>0</v>
      </c>
    </row>
    <row r="72" spans="1:6" ht="17.25">
      <c r="A72" s="21"/>
      <c r="B72" s="77" t="s">
        <v>159</v>
      </c>
      <c r="C72" s="22" t="s">
        <v>406</v>
      </c>
      <c r="D72" s="14">
        <f>D65</f>
        <v>1425</v>
      </c>
      <c r="E72" s="20">
        <v>3</v>
      </c>
      <c r="F72" s="16">
        <f t="shared" si="2"/>
        <v>4275</v>
      </c>
    </row>
    <row r="73" spans="1:6">
      <c r="A73" s="21"/>
      <c r="B73" s="77"/>
      <c r="C73" s="20"/>
      <c r="D73" s="14"/>
      <c r="E73" s="20"/>
      <c r="F73" s="16">
        <f t="shared" si="2"/>
        <v>0</v>
      </c>
    </row>
    <row r="74" spans="1:6">
      <c r="A74" s="21"/>
      <c r="B74" s="78" t="s">
        <v>37</v>
      </c>
      <c r="C74" s="20"/>
      <c r="D74" s="14"/>
      <c r="E74" s="20"/>
      <c r="F74" s="16">
        <f t="shared" si="2"/>
        <v>0</v>
      </c>
    </row>
    <row r="75" spans="1:6">
      <c r="A75" s="21"/>
      <c r="B75" s="77"/>
      <c r="C75" s="20"/>
      <c r="D75" s="14"/>
      <c r="E75" s="20"/>
      <c r="F75" s="16">
        <f t="shared" si="2"/>
        <v>0</v>
      </c>
    </row>
    <row r="76" spans="1:6">
      <c r="A76" s="21" t="s">
        <v>11</v>
      </c>
      <c r="B76" s="77" t="s">
        <v>38</v>
      </c>
      <c r="C76" s="20"/>
      <c r="D76" s="14"/>
      <c r="E76" s="20"/>
      <c r="F76" s="16">
        <f t="shared" si="2"/>
        <v>0</v>
      </c>
    </row>
    <row r="77" spans="1:6">
      <c r="A77" s="21"/>
      <c r="B77" s="77" t="s">
        <v>39</v>
      </c>
      <c r="C77" s="20"/>
      <c r="D77" s="14"/>
      <c r="E77" s="20"/>
      <c r="F77" s="16">
        <f t="shared" si="2"/>
        <v>0</v>
      </c>
    </row>
    <row r="78" spans="1:6">
      <c r="A78" s="21"/>
      <c r="B78" s="77" t="s">
        <v>40</v>
      </c>
      <c r="C78" s="20"/>
      <c r="D78" s="14"/>
      <c r="E78" s="20"/>
      <c r="F78" s="16">
        <f t="shared" si="2"/>
        <v>0</v>
      </c>
    </row>
    <row r="79" spans="1:6" ht="17.25">
      <c r="A79" s="21"/>
      <c r="B79" s="77" t="s">
        <v>41</v>
      </c>
      <c r="C79" s="22" t="s">
        <v>406</v>
      </c>
      <c r="D79" s="14">
        <f>D72</f>
        <v>1425</v>
      </c>
      <c r="E79" s="20">
        <v>2</v>
      </c>
      <c r="F79" s="16">
        <f t="shared" si="2"/>
        <v>2850</v>
      </c>
    </row>
    <row r="80" spans="1:6">
      <c r="A80" s="21"/>
      <c r="B80" s="77"/>
      <c r="C80" s="20"/>
      <c r="D80" s="14"/>
      <c r="E80" s="20"/>
      <c r="F80" s="16">
        <f t="shared" si="2"/>
        <v>0</v>
      </c>
    </row>
    <row r="81" spans="1:6" ht="30">
      <c r="A81" s="21"/>
      <c r="B81" s="78" t="s">
        <v>178</v>
      </c>
      <c r="C81" s="20"/>
      <c r="D81" s="14"/>
      <c r="E81" s="20"/>
      <c r="F81" s="16">
        <f t="shared" si="2"/>
        <v>0</v>
      </c>
    </row>
    <row r="82" spans="1:6" ht="30">
      <c r="A82" s="21"/>
      <c r="B82" s="78" t="s">
        <v>179</v>
      </c>
      <c r="C82" s="20"/>
      <c r="D82" s="14"/>
      <c r="E82" s="20"/>
      <c r="F82" s="16">
        <f t="shared" si="2"/>
        <v>0</v>
      </c>
    </row>
    <row r="83" spans="1:6">
      <c r="A83" s="21"/>
      <c r="B83" s="78" t="s">
        <v>180</v>
      </c>
      <c r="C83" s="20"/>
      <c r="D83" s="14"/>
      <c r="E83" s="20"/>
      <c r="F83" s="16">
        <f t="shared" si="2"/>
        <v>0</v>
      </c>
    </row>
    <row r="84" spans="1:6">
      <c r="A84" s="21"/>
      <c r="B84" s="77"/>
      <c r="C84" s="20"/>
      <c r="D84" s="14"/>
      <c r="E84" s="20"/>
      <c r="F84" s="16">
        <f t="shared" si="2"/>
        <v>0</v>
      </c>
    </row>
    <row r="85" spans="1:6">
      <c r="A85" s="21" t="s">
        <v>15</v>
      </c>
      <c r="B85" s="77" t="s">
        <v>46</v>
      </c>
      <c r="C85" s="20"/>
      <c r="D85" s="14"/>
      <c r="E85" s="20"/>
      <c r="F85" s="16">
        <f t="shared" si="2"/>
        <v>0</v>
      </c>
    </row>
    <row r="86" spans="1:6" ht="17.25">
      <c r="A86" s="21"/>
      <c r="B86" s="77" t="s">
        <v>47</v>
      </c>
      <c r="C86" s="22" t="s">
        <v>406</v>
      </c>
      <c r="D86" s="14">
        <f>D79</f>
        <v>1425</v>
      </c>
      <c r="E86" s="20">
        <v>4</v>
      </c>
      <c r="F86" s="16">
        <f t="shared" si="2"/>
        <v>5700</v>
      </c>
    </row>
    <row r="87" spans="1:6">
      <c r="A87" s="21"/>
      <c r="B87" s="77"/>
      <c r="C87" s="22"/>
      <c r="D87" s="14"/>
      <c r="E87" s="20"/>
      <c r="F87" s="16">
        <f t="shared" si="2"/>
        <v>0</v>
      </c>
    </row>
    <row r="88" spans="1:6">
      <c r="A88" s="21"/>
      <c r="B88" s="77"/>
      <c r="C88" s="20"/>
      <c r="D88" s="14"/>
      <c r="E88" s="20"/>
      <c r="F88" s="16">
        <f t="shared" si="2"/>
        <v>0</v>
      </c>
    </row>
    <row r="89" spans="1:6">
      <c r="A89" s="21"/>
      <c r="B89" s="77"/>
      <c r="C89" s="20"/>
      <c r="D89" s="14"/>
      <c r="E89" s="20"/>
      <c r="F89" s="16">
        <f t="shared" si="2"/>
        <v>0</v>
      </c>
    </row>
    <row r="90" spans="1:6">
      <c r="A90" s="21"/>
      <c r="B90" s="76" t="s">
        <v>146</v>
      </c>
      <c r="C90" s="24" t="s">
        <v>147</v>
      </c>
      <c r="D90" s="25"/>
      <c r="E90" s="25"/>
      <c r="F90" s="25">
        <f>SUM(F38:F89)</f>
        <v>49094.990000000005</v>
      </c>
    </row>
    <row r="91" spans="1:6">
      <c r="A91" s="21"/>
      <c r="B91" s="76"/>
      <c r="C91" s="24"/>
      <c r="D91" s="14"/>
      <c r="E91" s="20"/>
      <c r="F91" s="16">
        <f t="shared" ref="F91:F122" si="3">D91*E91</f>
        <v>0</v>
      </c>
    </row>
    <row r="92" spans="1:6">
      <c r="A92" s="30"/>
      <c r="B92" s="77"/>
      <c r="C92" s="20"/>
      <c r="D92" s="14"/>
      <c r="E92" s="20"/>
      <c r="F92" s="16">
        <f t="shared" si="3"/>
        <v>0</v>
      </c>
    </row>
    <row r="93" spans="1:6">
      <c r="A93" s="21"/>
      <c r="B93" s="74"/>
      <c r="C93" s="20"/>
      <c r="D93" s="14"/>
      <c r="E93" s="20"/>
      <c r="F93" s="16">
        <f t="shared" si="3"/>
        <v>0</v>
      </c>
    </row>
    <row r="94" spans="1:6">
      <c r="A94" s="21"/>
      <c r="B94" s="74" t="str">
        <f>B7</f>
        <v>SECTION 2: MAIN BLOCK</v>
      </c>
      <c r="C94" s="20"/>
      <c r="D94" s="14"/>
      <c r="E94" s="20"/>
      <c r="F94" s="16">
        <f t="shared" si="3"/>
        <v>0</v>
      </c>
    </row>
    <row r="95" spans="1:6">
      <c r="A95" s="21"/>
      <c r="B95" s="76"/>
      <c r="C95" s="20"/>
      <c r="D95" s="14"/>
      <c r="E95" s="20"/>
      <c r="F95" s="16">
        <f t="shared" si="3"/>
        <v>0</v>
      </c>
    </row>
    <row r="96" spans="1:6">
      <c r="A96" s="21"/>
      <c r="B96" s="74" t="s">
        <v>160</v>
      </c>
      <c r="C96" s="20"/>
      <c r="D96" s="14"/>
      <c r="E96" s="20"/>
      <c r="F96" s="16">
        <f t="shared" si="3"/>
        <v>0</v>
      </c>
    </row>
    <row r="97" spans="1:6">
      <c r="A97" s="21"/>
      <c r="B97" s="74"/>
      <c r="C97" s="20"/>
      <c r="D97" s="14"/>
      <c r="E97" s="20"/>
      <c r="F97" s="16">
        <f t="shared" si="3"/>
        <v>0</v>
      </c>
    </row>
    <row r="98" spans="1:6">
      <c r="A98" s="21"/>
      <c r="B98" s="78" t="s">
        <v>42</v>
      </c>
      <c r="C98" s="20"/>
      <c r="D98" s="14"/>
      <c r="E98" s="20"/>
      <c r="F98" s="16">
        <f t="shared" si="3"/>
        <v>0</v>
      </c>
    </row>
    <row r="99" spans="1:6">
      <c r="A99" s="21"/>
      <c r="B99" s="77"/>
      <c r="C99" s="20"/>
      <c r="D99" s="14"/>
      <c r="E99" s="20"/>
      <c r="F99" s="16">
        <f t="shared" si="3"/>
        <v>0</v>
      </c>
    </row>
    <row r="100" spans="1:6" ht="17.25">
      <c r="A100" s="21" t="s">
        <v>13</v>
      </c>
      <c r="B100" s="77" t="s">
        <v>233</v>
      </c>
      <c r="C100" s="22" t="s">
        <v>406</v>
      </c>
      <c r="D100" s="14">
        <f>433*0.8</f>
        <v>346.40000000000003</v>
      </c>
      <c r="E100" s="20">
        <f>220*0.05</f>
        <v>11</v>
      </c>
      <c r="F100" s="16">
        <f t="shared" si="3"/>
        <v>3810.4000000000005</v>
      </c>
    </row>
    <row r="101" spans="1:6">
      <c r="A101" s="21"/>
      <c r="B101" s="74"/>
      <c r="C101" s="20"/>
      <c r="D101" s="14"/>
      <c r="E101" s="20"/>
      <c r="F101" s="16">
        <f t="shared" si="3"/>
        <v>0</v>
      </c>
    </row>
    <row r="102" spans="1:6" ht="30">
      <c r="A102" s="21"/>
      <c r="B102" s="78" t="s">
        <v>234</v>
      </c>
      <c r="C102" s="20"/>
      <c r="D102" s="14"/>
      <c r="E102" s="20"/>
      <c r="F102" s="16">
        <f t="shared" si="3"/>
        <v>0</v>
      </c>
    </row>
    <row r="103" spans="1:6">
      <c r="A103" s="21"/>
      <c r="B103" s="78"/>
      <c r="C103" s="20"/>
      <c r="D103" s="14"/>
      <c r="E103" s="20"/>
      <c r="F103" s="16">
        <f t="shared" si="3"/>
        <v>0</v>
      </c>
    </row>
    <row r="104" spans="1:6">
      <c r="A104" s="21"/>
      <c r="B104" s="74" t="s">
        <v>161</v>
      </c>
      <c r="C104" s="20"/>
      <c r="D104" s="14"/>
      <c r="E104" s="20"/>
      <c r="F104" s="16">
        <f t="shared" si="3"/>
        <v>0</v>
      </c>
    </row>
    <row r="105" spans="1:6">
      <c r="A105" s="21"/>
      <c r="B105" s="77"/>
      <c r="C105" s="20"/>
      <c r="D105" s="14"/>
      <c r="E105" s="20"/>
      <c r="F105" s="16">
        <f t="shared" si="3"/>
        <v>0</v>
      </c>
    </row>
    <row r="106" spans="1:6" ht="17.25">
      <c r="A106" s="21" t="s">
        <v>13</v>
      </c>
      <c r="B106" s="77" t="s">
        <v>408</v>
      </c>
      <c r="C106" s="22" t="s">
        <v>407</v>
      </c>
      <c r="D106" s="14">
        <f>433*0.8*0.3</f>
        <v>103.92</v>
      </c>
      <c r="E106" s="20">
        <v>220</v>
      </c>
      <c r="F106" s="16">
        <f t="shared" si="3"/>
        <v>22862.400000000001</v>
      </c>
    </row>
    <row r="107" spans="1:6">
      <c r="A107" s="21"/>
      <c r="B107" s="77"/>
      <c r="C107" s="20"/>
      <c r="D107" s="14"/>
      <c r="E107" s="20"/>
      <c r="F107" s="16">
        <f t="shared" si="3"/>
        <v>0</v>
      </c>
    </row>
    <row r="108" spans="1:6" ht="17.25">
      <c r="A108" s="21" t="s">
        <v>3</v>
      </c>
      <c r="B108" s="77" t="s">
        <v>162</v>
      </c>
      <c r="C108" s="22" t="s">
        <v>407</v>
      </c>
      <c r="D108" s="14">
        <f>433*0.45*0.4</f>
        <v>77.94</v>
      </c>
      <c r="E108" s="20">
        <v>220</v>
      </c>
      <c r="F108" s="16">
        <f t="shared" si="3"/>
        <v>17146.8</v>
      </c>
    </row>
    <row r="109" spans="1:6">
      <c r="A109" s="21"/>
      <c r="B109" s="77"/>
      <c r="C109" s="20"/>
      <c r="D109" s="14"/>
      <c r="E109" s="20"/>
      <c r="F109" s="16">
        <f t="shared" si="3"/>
        <v>0</v>
      </c>
    </row>
    <row r="110" spans="1:6">
      <c r="A110" s="21"/>
      <c r="B110" s="74" t="s">
        <v>163</v>
      </c>
      <c r="C110" s="20"/>
      <c r="D110" s="14"/>
      <c r="E110" s="20"/>
      <c r="F110" s="16">
        <f t="shared" si="3"/>
        <v>0</v>
      </c>
    </row>
    <row r="111" spans="1:6">
      <c r="A111" s="21"/>
      <c r="B111" s="77"/>
      <c r="C111" s="20"/>
      <c r="D111" s="14"/>
      <c r="E111" s="20"/>
      <c r="F111" s="16">
        <f t="shared" si="3"/>
        <v>0</v>
      </c>
    </row>
    <row r="112" spans="1:6" ht="17.25">
      <c r="A112" s="21" t="s">
        <v>13</v>
      </c>
      <c r="B112" s="77" t="s">
        <v>164</v>
      </c>
      <c r="C112" s="22" t="s">
        <v>407</v>
      </c>
      <c r="D112" s="23">
        <f>1*1*0.4*72</f>
        <v>28.8</v>
      </c>
      <c r="E112" s="29">
        <v>220</v>
      </c>
      <c r="F112" s="16">
        <f t="shared" si="3"/>
        <v>6336</v>
      </c>
    </row>
    <row r="113" spans="1:6">
      <c r="A113" s="21"/>
      <c r="B113" s="77"/>
      <c r="C113" s="20"/>
      <c r="D113" s="23"/>
      <c r="E113" s="20"/>
      <c r="F113" s="16">
        <f t="shared" si="3"/>
        <v>0</v>
      </c>
    </row>
    <row r="114" spans="1:6" ht="17.25">
      <c r="A114" s="21" t="s">
        <v>3</v>
      </c>
      <c r="B114" s="77" t="s">
        <v>165</v>
      </c>
      <c r="C114" s="22" t="s">
        <v>407</v>
      </c>
      <c r="D114" s="23">
        <f>0.4*0.4*1.2*72</f>
        <v>13.824000000000002</v>
      </c>
      <c r="E114" s="29">
        <v>220</v>
      </c>
      <c r="F114" s="16">
        <f t="shared" si="3"/>
        <v>3041.28</v>
      </c>
    </row>
    <row r="115" spans="1:6">
      <c r="A115" s="21"/>
      <c r="B115" s="77"/>
      <c r="C115" s="20"/>
      <c r="D115" s="23"/>
      <c r="E115" s="20"/>
      <c r="F115" s="16">
        <f t="shared" si="3"/>
        <v>0</v>
      </c>
    </row>
    <row r="116" spans="1:6" ht="17.25">
      <c r="A116" s="21" t="s">
        <v>6</v>
      </c>
      <c r="B116" s="77" t="s">
        <v>235</v>
      </c>
      <c r="C116" s="22" t="s">
        <v>407</v>
      </c>
      <c r="D116" s="23">
        <f>0.4*0.4*3*72</f>
        <v>34.560000000000009</v>
      </c>
      <c r="E116" s="29">
        <v>220</v>
      </c>
      <c r="F116" s="16">
        <f t="shared" si="3"/>
        <v>7603.2000000000016</v>
      </c>
    </row>
    <row r="117" spans="1:6">
      <c r="A117" s="21"/>
      <c r="B117" s="77"/>
      <c r="C117" s="20"/>
      <c r="D117" s="14"/>
      <c r="E117" s="20"/>
      <c r="F117" s="16">
        <f t="shared" si="3"/>
        <v>0</v>
      </c>
    </row>
    <row r="118" spans="1:6">
      <c r="A118" s="21"/>
      <c r="B118" s="74" t="s">
        <v>166</v>
      </c>
      <c r="C118" s="20"/>
      <c r="D118" s="14"/>
      <c r="E118" s="20"/>
      <c r="F118" s="16">
        <f t="shared" si="3"/>
        <v>0</v>
      </c>
    </row>
    <row r="119" spans="1:6">
      <c r="A119" s="21"/>
      <c r="B119" s="77"/>
      <c r="C119" s="20"/>
      <c r="D119" s="14"/>
      <c r="E119" s="20"/>
      <c r="F119" s="16">
        <f t="shared" si="3"/>
        <v>0</v>
      </c>
    </row>
    <row r="120" spans="1:6">
      <c r="A120" s="21" t="s">
        <v>13</v>
      </c>
      <c r="B120" s="77" t="s">
        <v>167</v>
      </c>
      <c r="C120" s="20"/>
      <c r="D120" s="14"/>
      <c r="E120" s="20"/>
      <c r="F120" s="16">
        <f t="shared" si="3"/>
        <v>0</v>
      </c>
    </row>
    <row r="121" spans="1:6" ht="17.25">
      <c r="A121" s="21"/>
      <c r="B121" s="77" t="s">
        <v>43</v>
      </c>
      <c r="C121" s="22" t="s">
        <v>407</v>
      </c>
      <c r="D121" s="23">
        <f>D72*0.15</f>
        <v>213.75</v>
      </c>
      <c r="E121" s="29">
        <v>220</v>
      </c>
      <c r="F121" s="16">
        <f t="shared" si="3"/>
        <v>47025</v>
      </c>
    </row>
    <row r="122" spans="1:6">
      <c r="A122" s="21"/>
      <c r="B122" s="77"/>
      <c r="C122" s="20"/>
      <c r="D122" s="14"/>
      <c r="E122" s="20"/>
      <c r="F122" s="16">
        <f t="shared" si="3"/>
        <v>0</v>
      </c>
    </row>
    <row r="123" spans="1:6">
      <c r="A123" s="21"/>
      <c r="B123" s="78" t="s">
        <v>224</v>
      </c>
      <c r="C123" s="20"/>
      <c r="D123" s="14"/>
      <c r="E123" s="20"/>
      <c r="F123" s="16">
        <f t="shared" ref="F123:F154" si="4">D123*E123</f>
        <v>0</v>
      </c>
    </row>
    <row r="124" spans="1:6">
      <c r="A124" s="21"/>
      <c r="B124" s="77"/>
      <c r="C124" s="20"/>
      <c r="D124" s="14"/>
      <c r="E124" s="20"/>
      <c r="F124" s="16">
        <f t="shared" si="4"/>
        <v>0</v>
      </c>
    </row>
    <row r="125" spans="1:6" ht="17.25">
      <c r="A125" s="21" t="s">
        <v>3</v>
      </c>
      <c r="B125" s="77" t="s">
        <v>225</v>
      </c>
      <c r="C125" s="22" t="s">
        <v>407</v>
      </c>
      <c r="D125" s="23">
        <f>(1038-105)*0.2</f>
        <v>186.60000000000002</v>
      </c>
      <c r="E125" s="29">
        <v>220</v>
      </c>
      <c r="F125" s="16">
        <f t="shared" si="4"/>
        <v>41052.000000000007</v>
      </c>
    </row>
    <row r="126" spans="1:6">
      <c r="A126" s="21"/>
      <c r="B126" s="77"/>
      <c r="C126" s="22"/>
      <c r="D126" s="14"/>
      <c r="E126" s="20"/>
      <c r="F126" s="16">
        <f t="shared" si="4"/>
        <v>0</v>
      </c>
    </row>
    <row r="127" spans="1:6">
      <c r="A127" s="21"/>
      <c r="B127" s="78" t="s">
        <v>44</v>
      </c>
      <c r="C127" s="20"/>
      <c r="D127" s="14"/>
      <c r="E127" s="20"/>
      <c r="F127" s="16">
        <f t="shared" si="4"/>
        <v>0</v>
      </c>
    </row>
    <row r="128" spans="1:6">
      <c r="A128" s="21"/>
      <c r="B128" s="77"/>
      <c r="C128" s="20"/>
      <c r="D128" s="14"/>
      <c r="E128" s="20"/>
      <c r="F128" s="16">
        <f t="shared" si="4"/>
        <v>0</v>
      </c>
    </row>
    <row r="129" spans="1:6" ht="30">
      <c r="A129" s="21"/>
      <c r="B129" s="78" t="s">
        <v>45</v>
      </c>
      <c r="C129" s="20"/>
      <c r="D129" s="14"/>
      <c r="E129" s="20"/>
      <c r="F129" s="16">
        <f t="shared" si="4"/>
        <v>0</v>
      </c>
    </row>
    <row r="130" spans="1:6">
      <c r="A130" s="21"/>
      <c r="B130" s="78"/>
      <c r="C130" s="20"/>
      <c r="D130" s="14"/>
      <c r="E130" s="20"/>
      <c r="F130" s="16">
        <f t="shared" si="4"/>
        <v>0</v>
      </c>
    </row>
    <row r="131" spans="1:6">
      <c r="A131" s="21"/>
      <c r="B131" s="78" t="s">
        <v>161</v>
      </c>
      <c r="C131" s="20"/>
      <c r="D131" s="14"/>
      <c r="E131" s="20"/>
      <c r="F131" s="16">
        <f t="shared" si="4"/>
        <v>0</v>
      </c>
    </row>
    <row r="132" spans="1:6">
      <c r="A132" s="21"/>
      <c r="B132" s="79"/>
      <c r="C132" s="20"/>
      <c r="D132" s="14"/>
      <c r="E132" s="20"/>
      <c r="F132" s="16">
        <f t="shared" si="4"/>
        <v>0</v>
      </c>
    </row>
    <row r="133" spans="1:6">
      <c r="A133" s="21"/>
      <c r="B133" s="78" t="s">
        <v>168</v>
      </c>
      <c r="C133" s="20"/>
      <c r="D133" s="14"/>
      <c r="E133" s="20"/>
      <c r="F133" s="16">
        <f t="shared" si="4"/>
        <v>0</v>
      </c>
    </row>
    <row r="134" spans="1:6">
      <c r="A134" s="21"/>
      <c r="B134" s="79"/>
      <c r="C134" s="20"/>
      <c r="D134" s="14"/>
      <c r="E134" s="20"/>
      <c r="F134" s="16">
        <f t="shared" si="4"/>
        <v>0</v>
      </c>
    </row>
    <row r="135" spans="1:6">
      <c r="A135" s="21" t="s">
        <v>13</v>
      </c>
      <c r="B135" s="77" t="s">
        <v>169</v>
      </c>
      <c r="C135" s="20"/>
      <c r="D135" s="14"/>
      <c r="E135" s="20"/>
      <c r="F135" s="16">
        <f t="shared" si="4"/>
        <v>0</v>
      </c>
    </row>
    <row r="136" spans="1:6" ht="30">
      <c r="A136" s="21"/>
      <c r="B136" s="77" t="s">
        <v>170</v>
      </c>
      <c r="C136" s="20" t="s">
        <v>19</v>
      </c>
      <c r="D136" s="14">
        <f>433*4*0.888</f>
        <v>1538.0160000000001</v>
      </c>
      <c r="E136" s="20">
        <v>1.6</v>
      </c>
      <c r="F136" s="16">
        <f t="shared" si="4"/>
        <v>2460.8256000000001</v>
      </c>
    </row>
    <row r="137" spans="1:6">
      <c r="A137" s="21"/>
      <c r="B137" s="79"/>
      <c r="C137" s="20"/>
      <c r="D137" s="14"/>
      <c r="E137" s="20"/>
      <c r="F137" s="16">
        <f t="shared" si="4"/>
        <v>0</v>
      </c>
    </row>
    <row r="138" spans="1:6">
      <c r="A138" s="21" t="s">
        <v>3</v>
      </c>
      <c r="B138" s="77" t="s">
        <v>171</v>
      </c>
      <c r="C138" s="20"/>
      <c r="D138" s="14"/>
      <c r="E138" s="20"/>
      <c r="F138" s="16">
        <f t="shared" si="4"/>
        <v>0</v>
      </c>
    </row>
    <row r="139" spans="1:6" ht="30">
      <c r="A139" s="21"/>
      <c r="B139" s="77" t="s">
        <v>172</v>
      </c>
      <c r="C139" s="20" t="s">
        <v>19</v>
      </c>
      <c r="D139" s="23">
        <f>(433/0.2+1)*0.9*0.617</f>
        <v>1202.7798</v>
      </c>
      <c r="E139" s="20">
        <v>1.6</v>
      </c>
      <c r="F139" s="16">
        <f t="shared" si="4"/>
        <v>1924.4476800000002</v>
      </c>
    </row>
    <row r="140" spans="1:6">
      <c r="A140" s="21"/>
      <c r="B140" s="77"/>
      <c r="C140" s="20"/>
      <c r="D140" s="14"/>
      <c r="E140" s="20"/>
      <c r="F140" s="16">
        <f t="shared" si="4"/>
        <v>0</v>
      </c>
    </row>
    <row r="141" spans="1:6">
      <c r="A141" s="21"/>
      <c r="B141" s="78" t="s">
        <v>173</v>
      </c>
      <c r="C141" s="20"/>
      <c r="D141" s="14"/>
      <c r="E141" s="20"/>
      <c r="F141" s="16">
        <f t="shared" si="4"/>
        <v>0</v>
      </c>
    </row>
    <row r="142" spans="1:6">
      <c r="A142" s="21"/>
      <c r="B142" s="79"/>
      <c r="C142" s="20"/>
      <c r="D142" s="14"/>
      <c r="E142" s="20"/>
      <c r="F142" s="16">
        <f t="shared" si="4"/>
        <v>0</v>
      </c>
    </row>
    <row r="143" spans="1:6">
      <c r="A143" s="21" t="s">
        <v>6</v>
      </c>
      <c r="B143" s="77" t="s">
        <v>174</v>
      </c>
      <c r="C143" s="20" t="s">
        <v>19</v>
      </c>
      <c r="D143" s="23">
        <f>433*4*0.888</f>
        <v>1538.0160000000001</v>
      </c>
      <c r="E143" s="20">
        <v>1.6</v>
      </c>
      <c r="F143" s="16">
        <f t="shared" si="4"/>
        <v>2460.8256000000001</v>
      </c>
    </row>
    <row r="144" spans="1:6">
      <c r="A144" s="21"/>
      <c r="B144" s="79"/>
      <c r="C144" s="20"/>
      <c r="D144" s="14"/>
      <c r="E144" s="20"/>
      <c r="F144" s="16">
        <f t="shared" si="4"/>
        <v>0</v>
      </c>
    </row>
    <row r="145" spans="1:6">
      <c r="A145" s="21" t="s">
        <v>7</v>
      </c>
      <c r="B145" s="77" t="s">
        <v>175</v>
      </c>
      <c r="C145" s="20" t="s">
        <v>19</v>
      </c>
      <c r="D145" s="23">
        <f>(433/0.2+1)*1.6*0.617</f>
        <v>2138.2752</v>
      </c>
      <c r="E145" s="20">
        <v>1.6</v>
      </c>
      <c r="F145" s="16">
        <f t="shared" si="4"/>
        <v>3421.2403200000003</v>
      </c>
    </row>
    <row r="146" spans="1:6">
      <c r="A146" s="21"/>
      <c r="B146" s="77"/>
      <c r="C146" s="20"/>
      <c r="D146" s="14"/>
      <c r="E146" s="20"/>
      <c r="F146" s="16">
        <f t="shared" si="4"/>
        <v>0</v>
      </c>
    </row>
    <row r="147" spans="1:6">
      <c r="A147" s="21"/>
      <c r="B147" s="78" t="s">
        <v>163</v>
      </c>
      <c r="C147" s="20"/>
      <c r="D147" s="14"/>
      <c r="E147" s="20"/>
      <c r="F147" s="16">
        <f t="shared" si="4"/>
        <v>0</v>
      </c>
    </row>
    <row r="148" spans="1:6">
      <c r="A148" s="21"/>
      <c r="B148" s="77"/>
      <c r="C148" s="20"/>
      <c r="D148" s="14"/>
      <c r="E148" s="20"/>
      <c r="F148" s="16">
        <f t="shared" si="4"/>
        <v>0</v>
      </c>
    </row>
    <row r="149" spans="1:6">
      <c r="A149" s="21"/>
      <c r="B149" s="78" t="s">
        <v>176</v>
      </c>
      <c r="C149" s="20"/>
      <c r="D149" s="14"/>
      <c r="E149" s="20"/>
      <c r="F149" s="16">
        <f t="shared" si="4"/>
        <v>0</v>
      </c>
    </row>
    <row r="150" spans="1:6">
      <c r="A150" s="21"/>
      <c r="B150" s="77"/>
      <c r="C150" s="20"/>
      <c r="D150" s="14"/>
      <c r="E150" s="20"/>
      <c r="F150" s="16">
        <f t="shared" si="4"/>
        <v>0</v>
      </c>
    </row>
    <row r="151" spans="1:6">
      <c r="A151" s="21" t="s">
        <v>8</v>
      </c>
      <c r="B151" s="77" t="s">
        <v>169</v>
      </c>
      <c r="C151" s="20"/>
      <c r="D151" s="14"/>
      <c r="E151" s="20"/>
      <c r="F151" s="16">
        <f t="shared" si="4"/>
        <v>0</v>
      </c>
    </row>
    <row r="152" spans="1:6" ht="30">
      <c r="A152" s="21"/>
      <c r="B152" s="77" t="s">
        <v>170</v>
      </c>
      <c r="C152" s="20" t="s">
        <v>19</v>
      </c>
      <c r="D152" s="23">
        <f>12*1.1*72*0.888</f>
        <v>843.9552000000001</v>
      </c>
      <c r="E152" s="20">
        <v>1.6</v>
      </c>
      <c r="F152" s="16">
        <f t="shared" si="4"/>
        <v>1350.3283200000003</v>
      </c>
    </row>
    <row r="153" spans="1:6">
      <c r="A153" s="21"/>
      <c r="B153" s="77"/>
      <c r="C153" s="20"/>
      <c r="D153" s="14"/>
      <c r="E153" s="20"/>
      <c r="F153" s="16">
        <f t="shared" si="4"/>
        <v>0</v>
      </c>
    </row>
    <row r="154" spans="1:6">
      <c r="A154" s="21"/>
      <c r="B154" s="78" t="s">
        <v>177</v>
      </c>
      <c r="C154" s="20"/>
      <c r="D154" s="14"/>
      <c r="E154" s="20"/>
      <c r="F154" s="16">
        <f t="shared" si="4"/>
        <v>0</v>
      </c>
    </row>
    <row r="155" spans="1:6">
      <c r="A155" s="21"/>
      <c r="B155" s="77"/>
      <c r="C155" s="20"/>
      <c r="D155" s="14"/>
      <c r="E155" s="20"/>
      <c r="F155" s="16">
        <f t="shared" ref="F155:F170" si="5">D155*E155</f>
        <v>0</v>
      </c>
    </row>
    <row r="156" spans="1:6">
      <c r="A156" s="21" t="s">
        <v>10</v>
      </c>
      <c r="B156" s="77" t="s">
        <v>169</v>
      </c>
      <c r="C156" s="20"/>
      <c r="D156" s="14"/>
      <c r="E156" s="20"/>
      <c r="F156" s="16">
        <f t="shared" si="5"/>
        <v>0</v>
      </c>
    </row>
    <row r="157" spans="1:6" ht="30">
      <c r="A157" s="21"/>
      <c r="B157" s="77" t="s">
        <v>170</v>
      </c>
      <c r="C157" s="20" t="s">
        <v>19</v>
      </c>
      <c r="D157" s="23">
        <f>2.1*4*72*0.888</f>
        <v>537.06240000000003</v>
      </c>
      <c r="E157" s="20">
        <v>1.6</v>
      </c>
      <c r="F157" s="16">
        <f t="shared" si="5"/>
        <v>859.29984000000013</v>
      </c>
    </row>
    <row r="158" spans="1:6">
      <c r="A158" s="21"/>
      <c r="B158" s="77"/>
      <c r="C158" s="20"/>
      <c r="D158" s="14"/>
      <c r="E158" s="20"/>
      <c r="F158" s="16">
        <f t="shared" si="5"/>
        <v>0</v>
      </c>
    </row>
    <row r="159" spans="1:6">
      <c r="A159" s="21" t="s">
        <v>14</v>
      </c>
      <c r="B159" s="77" t="s">
        <v>171</v>
      </c>
      <c r="C159" s="20"/>
      <c r="D159" s="14"/>
      <c r="E159" s="20"/>
      <c r="F159" s="16">
        <f t="shared" si="5"/>
        <v>0</v>
      </c>
    </row>
    <row r="160" spans="1:6" ht="30">
      <c r="A160" s="21"/>
      <c r="B160" s="77" t="s">
        <v>172</v>
      </c>
      <c r="C160" s="20" t="s">
        <v>19</v>
      </c>
      <c r="D160" s="20">
        <f>(1200/200+1)*1.3*72*0.617</f>
        <v>404.25839999999994</v>
      </c>
      <c r="E160" s="20">
        <v>1.6</v>
      </c>
      <c r="F160" s="16">
        <f t="shared" si="5"/>
        <v>646.8134399999999</v>
      </c>
    </row>
    <row r="161" spans="1:6">
      <c r="A161" s="21"/>
      <c r="B161" s="77"/>
      <c r="C161" s="20"/>
      <c r="D161" s="14"/>
      <c r="E161" s="20"/>
      <c r="F161" s="16">
        <f t="shared" si="5"/>
        <v>0</v>
      </c>
    </row>
    <row r="162" spans="1:6">
      <c r="A162" s="21"/>
      <c r="B162" s="78" t="s">
        <v>163</v>
      </c>
      <c r="C162" s="20"/>
      <c r="D162" s="14"/>
      <c r="E162" s="20"/>
      <c r="F162" s="16">
        <f t="shared" si="5"/>
        <v>0</v>
      </c>
    </row>
    <row r="163" spans="1:6">
      <c r="A163" s="21"/>
      <c r="B163" s="77"/>
      <c r="C163" s="20"/>
      <c r="D163" s="14"/>
      <c r="E163" s="20"/>
      <c r="F163" s="16">
        <f t="shared" si="5"/>
        <v>0</v>
      </c>
    </row>
    <row r="164" spans="1:6">
      <c r="A164" s="21"/>
      <c r="B164" s="78" t="s">
        <v>236</v>
      </c>
      <c r="C164" s="20"/>
      <c r="D164" s="14"/>
      <c r="E164" s="20"/>
      <c r="F164" s="16">
        <f t="shared" si="5"/>
        <v>0</v>
      </c>
    </row>
    <row r="165" spans="1:6">
      <c r="A165" s="21"/>
      <c r="B165" s="77"/>
      <c r="C165" s="20"/>
      <c r="D165" s="14"/>
      <c r="E165" s="20"/>
      <c r="F165" s="16">
        <f t="shared" si="5"/>
        <v>0</v>
      </c>
    </row>
    <row r="166" spans="1:6">
      <c r="A166" s="21" t="s">
        <v>9</v>
      </c>
      <c r="B166" s="77" t="s">
        <v>169</v>
      </c>
      <c r="C166" s="20"/>
      <c r="D166" s="14"/>
      <c r="E166" s="20"/>
      <c r="F166" s="16">
        <f t="shared" si="5"/>
        <v>0</v>
      </c>
    </row>
    <row r="167" spans="1:6" ht="30">
      <c r="A167" s="21"/>
      <c r="B167" s="77" t="s">
        <v>170</v>
      </c>
      <c r="C167" s="20" t="s">
        <v>19</v>
      </c>
      <c r="D167" s="23">
        <f>4*3.1*72*0.888</f>
        <v>792.80640000000005</v>
      </c>
      <c r="E167" s="20">
        <v>1.6</v>
      </c>
      <c r="F167" s="16">
        <f t="shared" si="5"/>
        <v>1268.4902400000001</v>
      </c>
    </row>
    <row r="168" spans="1:6">
      <c r="A168" s="21"/>
      <c r="B168" s="77"/>
      <c r="C168" s="20"/>
      <c r="D168" s="14"/>
      <c r="E168" s="20"/>
      <c r="F168" s="16">
        <f t="shared" si="5"/>
        <v>0</v>
      </c>
    </row>
    <row r="169" spans="1:6">
      <c r="A169" s="21" t="s">
        <v>11</v>
      </c>
      <c r="B169" s="77" t="s">
        <v>171</v>
      </c>
      <c r="C169" s="20"/>
      <c r="D169" s="14"/>
      <c r="E169" s="20"/>
      <c r="F169" s="16">
        <f t="shared" si="5"/>
        <v>0</v>
      </c>
    </row>
    <row r="170" spans="1:6" ht="30">
      <c r="A170" s="21"/>
      <c r="B170" s="77" t="s">
        <v>172</v>
      </c>
      <c r="C170" s="20" t="s">
        <v>19</v>
      </c>
      <c r="D170" s="20">
        <f>(3/0.2+1)*1.7*0.617*72</f>
        <v>1208.3327999999999</v>
      </c>
      <c r="E170" s="20">
        <v>1.6</v>
      </c>
      <c r="F170" s="16">
        <f t="shared" si="5"/>
        <v>1933.33248</v>
      </c>
    </row>
    <row r="171" spans="1:6">
      <c r="A171" s="21"/>
      <c r="B171" s="77"/>
      <c r="C171" s="20"/>
      <c r="D171" s="20"/>
      <c r="E171" s="20"/>
      <c r="F171" s="16"/>
    </row>
    <row r="172" spans="1:6">
      <c r="A172" s="21"/>
      <c r="B172" s="78" t="s">
        <v>166</v>
      </c>
      <c r="C172" s="20"/>
      <c r="D172" s="14"/>
      <c r="E172" s="20"/>
      <c r="F172" s="16">
        <f>D172*E172</f>
        <v>0</v>
      </c>
    </row>
    <row r="173" spans="1:6">
      <c r="A173" s="21"/>
      <c r="B173" s="77"/>
      <c r="C173" s="20"/>
      <c r="D173" s="14"/>
      <c r="E173" s="20"/>
      <c r="F173" s="16">
        <f>D173*E173</f>
        <v>0</v>
      </c>
    </row>
    <row r="174" spans="1:6">
      <c r="A174" s="21"/>
      <c r="B174" s="78" t="s">
        <v>228</v>
      </c>
      <c r="C174" s="20"/>
      <c r="D174" s="14"/>
      <c r="E174" s="20"/>
      <c r="F174" s="16">
        <f>D174*E174</f>
        <v>0</v>
      </c>
    </row>
    <row r="175" spans="1:6">
      <c r="A175" s="21"/>
      <c r="B175" s="77"/>
      <c r="C175" s="20"/>
      <c r="D175" s="14"/>
      <c r="E175" s="20"/>
      <c r="F175" s="16">
        <f>D175*E175</f>
        <v>0</v>
      </c>
    </row>
    <row r="176" spans="1:6">
      <c r="A176" s="21"/>
      <c r="B176" s="77" t="s">
        <v>409</v>
      </c>
      <c r="C176" s="20" t="s">
        <v>19</v>
      </c>
      <c r="D176" s="31">
        <v>1811</v>
      </c>
      <c r="E176" s="29">
        <v>1.6</v>
      </c>
      <c r="F176" s="32">
        <f>D176*E176</f>
        <v>2897.6000000000004</v>
      </c>
    </row>
    <row r="177" spans="1:6">
      <c r="A177" s="21"/>
      <c r="B177" s="77"/>
    </row>
    <row r="178" spans="1:6">
      <c r="A178" s="21"/>
      <c r="B178" s="77" t="s">
        <v>410</v>
      </c>
      <c r="C178" s="20" t="s">
        <v>19</v>
      </c>
      <c r="D178" s="31">
        <v>7918</v>
      </c>
      <c r="E178" s="29">
        <v>1.6</v>
      </c>
      <c r="F178" s="32">
        <f>D178*E178</f>
        <v>12668.800000000001</v>
      </c>
    </row>
    <row r="179" spans="1:6">
      <c r="A179" s="21"/>
      <c r="B179" s="77"/>
      <c r="C179" s="20"/>
      <c r="D179" s="31"/>
      <c r="E179" s="29"/>
      <c r="F179" s="32"/>
    </row>
    <row r="180" spans="1:6" ht="30">
      <c r="A180" s="21"/>
      <c r="B180" s="77" t="s">
        <v>229</v>
      </c>
      <c r="C180" s="20" t="s">
        <v>19</v>
      </c>
      <c r="D180" s="31">
        <v>1977</v>
      </c>
      <c r="E180" s="29">
        <v>1.6</v>
      </c>
      <c r="F180" s="32">
        <f t="shared" ref="F180:F187" si="6">D180*E180</f>
        <v>3163.2000000000003</v>
      </c>
    </row>
    <row r="181" spans="1:6">
      <c r="A181" s="21"/>
      <c r="B181" s="77"/>
      <c r="C181" s="20"/>
      <c r="D181" s="14"/>
      <c r="E181" s="20"/>
      <c r="F181" s="16">
        <f t="shared" si="6"/>
        <v>0</v>
      </c>
    </row>
    <row r="182" spans="1:6">
      <c r="A182" s="21"/>
      <c r="B182" s="78" t="s">
        <v>48</v>
      </c>
      <c r="C182" s="24"/>
      <c r="D182" s="14"/>
      <c r="E182" s="20"/>
      <c r="F182" s="16">
        <f t="shared" si="6"/>
        <v>0</v>
      </c>
    </row>
    <row r="183" spans="1:6">
      <c r="A183" s="21"/>
      <c r="B183" s="79"/>
      <c r="C183" s="24"/>
      <c r="D183" s="14"/>
      <c r="E183" s="20"/>
      <c r="F183" s="16">
        <f t="shared" si="6"/>
        <v>0</v>
      </c>
    </row>
    <row r="184" spans="1:6" ht="17.25">
      <c r="A184" s="21" t="s">
        <v>16</v>
      </c>
      <c r="B184" s="77" t="s">
        <v>333</v>
      </c>
      <c r="C184" s="22" t="s">
        <v>406</v>
      </c>
      <c r="D184" s="23">
        <v>108</v>
      </c>
      <c r="E184" s="20">
        <v>4</v>
      </c>
      <c r="F184" s="16">
        <f t="shared" si="6"/>
        <v>432</v>
      </c>
    </row>
    <row r="185" spans="1:6">
      <c r="A185" s="21"/>
      <c r="B185" s="77"/>
      <c r="C185" s="20"/>
      <c r="D185" s="14"/>
      <c r="E185" s="20"/>
      <c r="F185" s="16">
        <f t="shared" si="6"/>
        <v>0</v>
      </c>
    </row>
    <row r="186" spans="1:6" ht="17.25">
      <c r="A186" s="21" t="s">
        <v>17</v>
      </c>
      <c r="B186" s="77" t="s">
        <v>181</v>
      </c>
      <c r="C186" s="22" t="s">
        <v>406</v>
      </c>
      <c r="D186" s="23">
        <v>1764</v>
      </c>
      <c r="E186" s="20">
        <v>4</v>
      </c>
      <c r="F186" s="16">
        <f t="shared" si="6"/>
        <v>7056</v>
      </c>
    </row>
    <row r="187" spans="1:6">
      <c r="A187" s="21"/>
      <c r="B187" s="77"/>
      <c r="C187" s="20"/>
      <c r="D187" s="14"/>
      <c r="E187" s="20"/>
      <c r="F187" s="16">
        <f t="shared" si="6"/>
        <v>0</v>
      </c>
    </row>
    <row r="188" spans="1:6">
      <c r="A188" s="21"/>
      <c r="B188" s="76" t="s">
        <v>146</v>
      </c>
      <c r="C188" s="24" t="s">
        <v>147</v>
      </c>
      <c r="D188" s="25"/>
      <c r="E188" s="25"/>
      <c r="F188" s="25">
        <f>SUM(F95:F187)</f>
        <v>191420.28352000008</v>
      </c>
    </row>
    <row r="189" spans="1:6">
      <c r="A189" s="21"/>
      <c r="B189" s="76"/>
      <c r="C189" s="24"/>
      <c r="D189" s="14"/>
      <c r="E189" s="20"/>
      <c r="F189" s="16">
        <f t="shared" ref="F189:F220" si="7">D189*E189</f>
        <v>0</v>
      </c>
    </row>
    <row r="190" spans="1:6">
      <c r="A190" s="21"/>
      <c r="B190" s="74" t="str">
        <f>B7</f>
        <v>SECTION 2: MAIN BLOCK</v>
      </c>
      <c r="C190" s="24"/>
      <c r="D190" s="14"/>
      <c r="E190" s="20"/>
      <c r="F190" s="16">
        <f t="shared" si="7"/>
        <v>0</v>
      </c>
    </row>
    <row r="191" spans="1:6">
      <c r="A191" s="21"/>
      <c r="B191" s="76"/>
      <c r="C191" s="24"/>
      <c r="D191" s="14"/>
      <c r="E191" s="20"/>
      <c r="F191" s="16">
        <f t="shared" si="7"/>
        <v>0</v>
      </c>
    </row>
    <row r="192" spans="1:6">
      <c r="A192" s="21"/>
      <c r="B192" s="74" t="s">
        <v>182</v>
      </c>
      <c r="C192" s="24"/>
      <c r="D192" s="14"/>
      <c r="E192" s="20"/>
      <c r="F192" s="16">
        <f t="shared" si="7"/>
        <v>0</v>
      </c>
    </row>
    <row r="193" spans="1:6">
      <c r="A193" s="21"/>
      <c r="B193" s="76"/>
      <c r="C193" s="24"/>
      <c r="D193" s="14"/>
      <c r="E193" s="20"/>
      <c r="F193" s="16">
        <f t="shared" si="7"/>
        <v>0</v>
      </c>
    </row>
    <row r="194" spans="1:6">
      <c r="A194" s="21"/>
      <c r="B194" s="78" t="s">
        <v>237</v>
      </c>
      <c r="C194" s="24"/>
      <c r="D194" s="14"/>
      <c r="E194" s="20"/>
      <c r="F194" s="16">
        <f t="shared" si="7"/>
        <v>0</v>
      </c>
    </row>
    <row r="195" spans="1:6">
      <c r="A195" s="21"/>
      <c r="B195" s="77"/>
      <c r="C195" s="20"/>
      <c r="D195" s="14"/>
      <c r="E195" s="20"/>
      <c r="F195" s="16">
        <f t="shared" si="7"/>
        <v>0</v>
      </c>
    </row>
    <row r="196" spans="1:6" ht="30">
      <c r="A196" s="21"/>
      <c r="B196" s="81" t="s">
        <v>238</v>
      </c>
      <c r="C196" s="20"/>
      <c r="D196" s="14"/>
      <c r="E196" s="20"/>
      <c r="F196" s="16">
        <f t="shared" si="7"/>
        <v>0</v>
      </c>
    </row>
    <row r="197" spans="1:6">
      <c r="A197" s="21"/>
      <c r="B197" s="78" t="s">
        <v>183</v>
      </c>
      <c r="C197" s="20"/>
      <c r="D197" s="14"/>
      <c r="E197" s="20"/>
      <c r="F197" s="16">
        <f t="shared" si="7"/>
        <v>0</v>
      </c>
    </row>
    <row r="198" spans="1:6">
      <c r="A198" s="21"/>
      <c r="B198" s="78"/>
      <c r="C198" s="20"/>
      <c r="D198" s="14"/>
      <c r="E198" s="20"/>
      <c r="F198" s="16">
        <f t="shared" si="7"/>
        <v>0</v>
      </c>
    </row>
    <row r="199" spans="1:6" ht="17.25">
      <c r="A199" s="21" t="s">
        <v>13</v>
      </c>
      <c r="B199" s="77" t="s">
        <v>184</v>
      </c>
      <c r="C199" s="22" t="s">
        <v>411</v>
      </c>
      <c r="D199" s="33">
        <f>433*1.2</f>
        <v>519.6</v>
      </c>
      <c r="E199" s="20">
        <v>23</v>
      </c>
      <c r="F199" s="16">
        <f t="shared" si="7"/>
        <v>11950.800000000001</v>
      </c>
    </row>
    <row r="200" spans="1:6">
      <c r="A200" s="21"/>
      <c r="B200" s="77"/>
      <c r="C200" s="20"/>
      <c r="D200" s="14"/>
      <c r="E200" s="20"/>
      <c r="F200" s="16">
        <f t="shared" si="7"/>
        <v>0</v>
      </c>
    </row>
    <row r="201" spans="1:6">
      <c r="A201" s="21"/>
      <c r="B201" s="78" t="s">
        <v>185</v>
      </c>
      <c r="C201" s="20"/>
      <c r="D201" s="14"/>
      <c r="E201" s="20"/>
      <c r="F201" s="16">
        <f t="shared" si="7"/>
        <v>0</v>
      </c>
    </row>
    <row r="202" spans="1:6">
      <c r="A202" s="21"/>
      <c r="B202" s="77"/>
      <c r="C202" s="20"/>
      <c r="D202" s="14"/>
      <c r="E202" s="20"/>
      <c r="F202" s="16">
        <f t="shared" si="7"/>
        <v>0</v>
      </c>
    </row>
    <row r="203" spans="1:6" ht="30">
      <c r="A203" s="21"/>
      <c r="B203" s="81" t="s">
        <v>50</v>
      </c>
      <c r="C203" s="20"/>
      <c r="D203" s="14"/>
      <c r="E203" s="20"/>
      <c r="F203" s="16">
        <f t="shared" si="7"/>
        <v>0</v>
      </c>
    </row>
    <row r="204" spans="1:6" ht="30">
      <c r="A204" s="21"/>
      <c r="B204" s="78" t="s">
        <v>51</v>
      </c>
      <c r="C204" s="20"/>
      <c r="D204" s="14"/>
      <c r="E204" s="20"/>
      <c r="F204" s="16">
        <f t="shared" si="7"/>
        <v>0</v>
      </c>
    </row>
    <row r="205" spans="1:6">
      <c r="A205" s="21"/>
      <c r="B205" s="78" t="s">
        <v>52</v>
      </c>
      <c r="C205" s="20"/>
      <c r="D205" s="14"/>
      <c r="E205" s="20"/>
      <c r="F205" s="16">
        <f t="shared" si="7"/>
        <v>0</v>
      </c>
    </row>
    <row r="206" spans="1:6">
      <c r="A206" s="21"/>
      <c r="B206" s="78" t="s">
        <v>53</v>
      </c>
      <c r="C206" s="20"/>
      <c r="D206" s="14"/>
      <c r="E206" s="20"/>
      <c r="F206" s="16">
        <f t="shared" si="7"/>
        <v>0</v>
      </c>
    </row>
    <row r="207" spans="1:6">
      <c r="A207" s="21"/>
      <c r="B207" s="79"/>
      <c r="C207" s="20"/>
      <c r="D207" s="14"/>
      <c r="E207" s="20"/>
      <c r="F207" s="16">
        <f t="shared" si="7"/>
        <v>0</v>
      </c>
    </row>
    <row r="208" spans="1:6" ht="17.25">
      <c r="A208" s="21" t="s">
        <v>3</v>
      </c>
      <c r="B208" s="77" t="s">
        <v>239</v>
      </c>
      <c r="C208" s="22" t="s">
        <v>406</v>
      </c>
      <c r="D208" s="14">
        <f>433*3</f>
        <v>1299</v>
      </c>
      <c r="E208" s="20">
        <v>16</v>
      </c>
      <c r="F208" s="16">
        <f t="shared" si="7"/>
        <v>20784</v>
      </c>
    </row>
    <row r="209" spans="1:6">
      <c r="A209" s="21"/>
      <c r="B209" s="77"/>
      <c r="C209" s="22"/>
      <c r="D209" s="14"/>
      <c r="E209" s="20"/>
      <c r="F209" s="16">
        <f t="shared" si="7"/>
        <v>0</v>
      </c>
    </row>
    <row r="210" spans="1:6" ht="17.25">
      <c r="A210" s="21" t="s">
        <v>7</v>
      </c>
      <c r="B210" s="77" t="s">
        <v>357</v>
      </c>
      <c r="C210" s="22" t="s">
        <v>406</v>
      </c>
      <c r="D210" s="23">
        <f>31*1.5</f>
        <v>46.5</v>
      </c>
      <c r="E210" s="20">
        <v>16</v>
      </c>
      <c r="F210" s="16">
        <f t="shared" si="7"/>
        <v>744</v>
      </c>
    </row>
    <row r="211" spans="1:6">
      <c r="A211" s="21"/>
      <c r="B211" s="77"/>
      <c r="C211" s="22"/>
      <c r="D211" s="14"/>
      <c r="E211" s="20"/>
      <c r="F211" s="16">
        <f t="shared" si="7"/>
        <v>0</v>
      </c>
    </row>
    <row r="212" spans="1:6" ht="30">
      <c r="A212" s="21"/>
      <c r="B212" s="81" t="s">
        <v>240</v>
      </c>
      <c r="C212" s="20"/>
      <c r="D212" s="14"/>
      <c r="E212" s="20"/>
      <c r="F212" s="16">
        <f t="shared" si="7"/>
        <v>0</v>
      </c>
    </row>
    <row r="213" spans="1:6" ht="30">
      <c r="A213" s="21"/>
      <c r="B213" s="81" t="s">
        <v>241</v>
      </c>
      <c r="C213" s="20"/>
      <c r="D213" s="14"/>
      <c r="E213" s="20"/>
      <c r="F213" s="16">
        <f t="shared" si="7"/>
        <v>0</v>
      </c>
    </row>
    <row r="214" spans="1:6">
      <c r="A214" s="21"/>
      <c r="B214" s="81"/>
      <c r="C214" s="20"/>
      <c r="D214" s="14"/>
      <c r="E214" s="20"/>
      <c r="F214" s="16">
        <f t="shared" si="7"/>
        <v>0</v>
      </c>
    </row>
    <row r="215" spans="1:6" ht="30">
      <c r="A215" s="21" t="s">
        <v>10</v>
      </c>
      <c r="B215" s="77" t="s">
        <v>242</v>
      </c>
      <c r="C215" s="20"/>
      <c r="D215" s="14"/>
      <c r="E215" s="20"/>
      <c r="F215" s="16">
        <f t="shared" si="7"/>
        <v>0</v>
      </c>
    </row>
    <row r="216" spans="1:6" ht="30">
      <c r="A216" s="21"/>
      <c r="B216" s="77" t="s">
        <v>243</v>
      </c>
      <c r="C216" s="20"/>
      <c r="D216" s="14"/>
      <c r="E216" s="20"/>
      <c r="F216" s="16">
        <f t="shared" si="7"/>
        <v>0</v>
      </c>
    </row>
    <row r="217" spans="1:6">
      <c r="A217" s="21"/>
      <c r="B217" s="77" t="s">
        <v>244</v>
      </c>
      <c r="C217" s="20" t="s">
        <v>49</v>
      </c>
      <c r="D217" s="14">
        <v>464</v>
      </c>
      <c r="E217" s="20">
        <v>3</v>
      </c>
      <c r="F217" s="16">
        <f t="shared" si="7"/>
        <v>1392</v>
      </c>
    </row>
    <row r="218" spans="1:6">
      <c r="A218" s="21"/>
      <c r="B218" s="77"/>
      <c r="C218" s="20"/>
      <c r="D218" s="14"/>
      <c r="E218" s="20"/>
      <c r="F218" s="16">
        <f t="shared" si="7"/>
        <v>0</v>
      </c>
    </row>
    <row r="219" spans="1:6">
      <c r="A219" s="21" t="s">
        <v>14</v>
      </c>
      <c r="B219" s="77" t="s">
        <v>245</v>
      </c>
      <c r="C219" s="20" t="s">
        <v>49</v>
      </c>
      <c r="D219" s="14">
        <v>33</v>
      </c>
      <c r="E219" s="20">
        <v>10</v>
      </c>
      <c r="F219" s="16">
        <f t="shared" si="7"/>
        <v>330</v>
      </c>
    </row>
    <row r="220" spans="1:6">
      <c r="A220" s="21"/>
      <c r="B220" s="77"/>
      <c r="C220" s="20"/>
      <c r="D220" s="14"/>
      <c r="E220" s="20"/>
      <c r="F220" s="16">
        <f t="shared" si="7"/>
        <v>0</v>
      </c>
    </row>
    <row r="221" spans="1:6" ht="17.25">
      <c r="A221" s="21" t="s">
        <v>9</v>
      </c>
      <c r="B221" s="77" t="s">
        <v>335</v>
      </c>
      <c r="C221" s="22" t="s">
        <v>406</v>
      </c>
      <c r="D221" s="26">
        <f>24*1.5</f>
        <v>36</v>
      </c>
      <c r="E221" s="20">
        <v>8</v>
      </c>
      <c r="F221" s="16">
        <f t="shared" ref="F221:F252" si="8">D221*E221</f>
        <v>288</v>
      </c>
    </row>
    <row r="222" spans="1:6">
      <c r="A222" s="21"/>
      <c r="B222" s="77"/>
      <c r="C222" s="20"/>
      <c r="D222" s="14"/>
      <c r="E222" s="20"/>
      <c r="F222" s="16">
        <f t="shared" si="8"/>
        <v>0</v>
      </c>
    </row>
    <row r="223" spans="1:6">
      <c r="A223" s="21"/>
      <c r="B223" s="77"/>
      <c r="C223" s="20"/>
      <c r="D223" s="14"/>
      <c r="E223" s="20"/>
      <c r="F223" s="16">
        <f t="shared" si="8"/>
        <v>0</v>
      </c>
    </row>
    <row r="224" spans="1:6">
      <c r="A224" s="21"/>
      <c r="B224" s="78"/>
      <c r="C224" s="20"/>
      <c r="D224" s="14"/>
      <c r="E224" s="20"/>
      <c r="F224" s="16">
        <f t="shared" si="8"/>
        <v>0</v>
      </c>
    </row>
    <row r="225" spans="1:6">
      <c r="A225" s="21"/>
      <c r="B225" s="78"/>
      <c r="C225" s="20"/>
      <c r="D225" s="14"/>
      <c r="E225" s="20"/>
      <c r="F225" s="16">
        <f t="shared" si="8"/>
        <v>0</v>
      </c>
    </row>
    <row r="226" spans="1:6">
      <c r="A226" s="21"/>
      <c r="B226" s="78"/>
      <c r="C226" s="20"/>
      <c r="D226" s="14"/>
      <c r="E226" s="20"/>
      <c r="F226" s="16">
        <f t="shared" si="8"/>
        <v>0</v>
      </c>
    </row>
    <row r="227" spans="1:6">
      <c r="A227" s="21"/>
      <c r="B227" s="77"/>
      <c r="C227" s="20"/>
      <c r="D227" s="14"/>
      <c r="E227" s="20"/>
      <c r="F227" s="16">
        <f t="shared" si="8"/>
        <v>0</v>
      </c>
    </row>
    <row r="228" spans="1:6">
      <c r="A228" s="21"/>
      <c r="B228" s="78"/>
      <c r="C228" s="20"/>
      <c r="D228" s="14"/>
      <c r="E228" s="20"/>
      <c r="F228" s="16">
        <f t="shared" si="8"/>
        <v>0</v>
      </c>
    </row>
    <row r="229" spans="1:6">
      <c r="A229" s="21"/>
      <c r="B229" s="77"/>
      <c r="C229" s="20"/>
      <c r="D229" s="14"/>
      <c r="E229" s="20"/>
      <c r="F229" s="16">
        <f t="shared" si="8"/>
        <v>0</v>
      </c>
    </row>
    <row r="230" spans="1:6">
      <c r="A230" s="21"/>
      <c r="B230" s="77"/>
      <c r="C230" s="20"/>
      <c r="D230" s="14"/>
      <c r="E230" s="20"/>
      <c r="F230" s="16">
        <f t="shared" si="8"/>
        <v>0</v>
      </c>
    </row>
    <row r="231" spans="1:6">
      <c r="A231" s="21"/>
      <c r="B231" s="77"/>
      <c r="C231" s="20"/>
      <c r="D231" s="14"/>
      <c r="E231" s="20"/>
      <c r="F231" s="16">
        <f t="shared" si="8"/>
        <v>0</v>
      </c>
    </row>
    <row r="232" spans="1:6">
      <c r="A232" s="21"/>
      <c r="B232" s="77"/>
      <c r="C232" s="20"/>
      <c r="D232" s="14"/>
      <c r="E232" s="20"/>
      <c r="F232" s="16">
        <f t="shared" si="8"/>
        <v>0</v>
      </c>
    </row>
    <row r="233" spans="1:6">
      <c r="A233" s="21"/>
      <c r="B233" s="77"/>
      <c r="C233" s="20"/>
      <c r="D233" s="14"/>
      <c r="E233" s="20"/>
      <c r="F233" s="16">
        <f t="shared" si="8"/>
        <v>0</v>
      </c>
    </row>
    <row r="234" spans="1:6">
      <c r="A234" s="21"/>
      <c r="B234" s="77"/>
      <c r="C234" s="22"/>
      <c r="D234" s="14"/>
      <c r="E234" s="20"/>
      <c r="F234" s="16">
        <f t="shared" si="8"/>
        <v>0</v>
      </c>
    </row>
    <row r="235" spans="1:6">
      <c r="A235" s="21"/>
      <c r="B235" s="77"/>
      <c r="C235" s="20"/>
      <c r="D235" s="14"/>
      <c r="E235" s="20"/>
      <c r="F235" s="16">
        <f t="shared" si="8"/>
        <v>0</v>
      </c>
    </row>
    <row r="236" spans="1:6">
      <c r="A236" s="21"/>
      <c r="B236" s="77"/>
      <c r="C236" s="22"/>
      <c r="D236" s="14"/>
      <c r="E236" s="20"/>
      <c r="F236" s="16">
        <f t="shared" si="8"/>
        <v>0</v>
      </c>
    </row>
    <row r="237" spans="1:6">
      <c r="A237" s="21"/>
      <c r="B237" s="77"/>
      <c r="C237" s="20"/>
      <c r="D237" s="14"/>
      <c r="E237" s="20"/>
      <c r="F237" s="16">
        <f t="shared" si="8"/>
        <v>0</v>
      </c>
    </row>
    <row r="238" spans="1:6">
      <c r="A238" s="21"/>
      <c r="B238" s="77"/>
      <c r="C238" s="20"/>
      <c r="D238" s="14"/>
      <c r="E238" s="20"/>
      <c r="F238" s="16">
        <f t="shared" si="8"/>
        <v>0</v>
      </c>
    </row>
    <row r="239" spans="1:6">
      <c r="A239" s="21"/>
      <c r="B239" s="78"/>
      <c r="C239" s="22"/>
      <c r="D239" s="14"/>
      <c r="E239" s="20"/>
      <c r="F239" s="16">
        <f t="shared" si="8"/>
        <v>0</v>
      </c>
    </row>
    <row r="240" spans="1:6">
      <c r="A240" s="21"/>
      <c r="B240" s="78"/>
      <c r="C240" s="22"/>
      <c r="D240" s="14"/>
      <c r="E240" s="20"/>
      <c r="F240" s="16">
        <f t="shared" si="8"/>
        <v>0</v>
      </c>
    </row>
    <row r="241" spans="1:6">
      <c r="A241" s="21"/>
      <c r="B241" s="78"/>
      <c r="C241" s="22"/>
      <c r="D241" s="14"/>
      <c r="E241" s="20"/>
      <c r="F241" s="16">
        <f t="shared" si="8"/>
        <v>0</v>
      </c>
    </row>
    <row r="242" spans="1:6">
      <c r="A242" s="21"/>
      <c r="B242" s="78"/>
      <c r="C242" s="22"/>
      <c r="D242" s="14"/>
      <c r="E242" s="20"/>
      <c r="F242" s="16">
        <f t="shared" si="8"/>
        <v>0</v>
      </c>
    </row>
    <row r="243" spans="1:6">
      <c r="A243" s="21"/>
      <c r="B243" s="78"/>
      <c r="C243" s="22"/>
      <c r="D243" s="14"/>
      <c r="E243" s="20"/>
      <c r="F243" s="16">
        <f t="shared" si="8"/>
        <v>0</v>
      </c>
    </row>
    <row r="244" spans="1:6">
      <c r="A244" s="21"/>
      <c r="B244" s="78"/>
      <c r="C244" s="22"/>
      <c r="D244" s="14"/>
      <c r="E244" s="20"/>
      <c r="F244" s="16">
        <f t="shared" si="8"/>
        <v>0</v>
      </c>
    </row>
    <row r="245" spans="1:6">
      <c r="A245" s="21"/>
      <c r="B245" s="77"/>
      <c r="C245" s="20"/>
      <c r="D245" s="14"/>
      <c r="E245" s="20"/>
      <c r="F245" s="16">
        <f t="shared" si="8"/>
        <v>0</v>
      </c>
    </row>
    <row r="246" spans="1:6">
      <c r="A246" s="21"/>
      <c r="B246" s="77"/>
      <c r="C246" s="22"/>
      <c r="D246" s="14"/>
      <c r="E246" s="20"/>
      <c r="F246" s="16">
        <f t="shared" si="8"/>
        <v>0</v>
      </c>
    </row>
    <row r="247" spans="1:6">
      <c r="A247" s="21"/>
      <c r="B247" s="77"/>
      <c r="C247" s="20"/>
      <c r="D247" s="14"/>
      <c r="E247" s="20"/>
      <c r="F247" s="16">
        <f t="shared" si="8"/>
        <v>0</v>
      </c>
    </row>
    <row r="248" spans="1:6">
      <c r="A248" s="21"/>
      <c r="B248" s="77"/>
      <c r="C248" s="22"/>
      <c r="D248" s="14"/>
      <c r="E248" s="20"/>
      <c r="F248" s="16">
        <f t="shared" si="8"/>
        <v>0</v>
      </c>
    </row>
    <row r="249" spans="1:6">
      <c r="A249" s="21"/>
      <c r="B249" s="77"/>
      <c r="C249" s="20"/>
      <c r="D249" s="14"/>
      <c r="E249" s="20"/>
      <c r="F249" s="16">
        <f t="shared" si="8"/>
        <v>0</v>
      </c>
    </row>
    <row r="250" spans="1:6">
      <c r="A250" s="21"/>
      <c r="B250" s="77"/>
      <c r="C250" s="20"/>
      <c r="D250" s="14"/>
      <c r="E250" s="20"/>
      <c r="F250" s="16">
        <f t="shared" si="8"/>
        <v>0</v>
      </c>
    </row>
    <row r="251" spans="1:6">
      <c r="A251" s="21"/>
      <c r="B251" s="82"/>
      <c r="C251" s="34"/>
      <c r="D251" s="14"/>
      <c r="E251" s="20"/>
      <c r="F251" s="16">
        <f t="shared" si="8"/>
        <v>0</v>
      </c>
    </row>
    <row r="252" spans="1:6">
      <c r="A252" s="21"/>
      <c r="B252" s="83"/>
      <c r="C252" s="20"/>
      <c r="D252" s="14"/>
      <c r="E252" s="20"/>
      <c r="F252" s="16">
        <f t="shared" si="8"/>
        <v>0</v>
      </c>
    </row>
    <row r="253" spans="1:6">
      <c r="A253" s="21"/>
      <c r="B253" s="77"/>
      <c r="C253" s="20"/>
      <c r="D253" s="14"/>
      <c r="E253" s="20"/>
      <c r="F253" s="16">
        <f>D253*E253</f>
        <v>0</v>
      </c>
    </row>
    <row r="254" spans="1:6">
      <c r="A254" s="21"/>
      <c r="B254" s="76" t="s">
        <v>146</v>
      </c>
      <c r="C254" s="24" t="s">
        <v>147</v>
      </c>
      <c r="D254" s="25"/>
      <c r="E254" s="25"/>
      <c r="F254" s="25">
        <f>SUM(F199:F253)</f>
        <v>35488.800000000003</v>
      </c>
    </row>
    <row r="255" spans="1:6">
      <c r="A255" s="21"/>
      <c r="B255" s="76"/>
      <c r="C255" s="24"/>
      <c r="D255" s="14"/>
      <c r="E255" s="20"/>
      <c r="F255" s="16">
        <f>D255*E255</f>
        <v>0</v>
      </c>
    </row>
    <row r="256" spans="1:6">
      <c r="A256" s="21"/>
      <c r="B256" s="74" t="str">
        <f>B7</f>
        <v>SECTION 2: MAIN BLOCK</v>
      </c>
      <c r="C256" s="20"/>
      <c r="D256" s="14"/>
      <c r="E256" s="20"/>
      <c r="F256" s="16">
        <f>D256*E256</f>
        <v>0</v>
      </c>
    </row>
    <row r="257" spans="1:6">
      <c r="A257" s="21"/>
      <c r="B257" s="74"/>
      <c r="C257" s="20"/>
      <c r="D257" s="14"/>
      <c r="E257" s="20"/>
      <c r="F257" s="16">
        <f>D257*E257</f>
        <v>0</v>
      </c>
    </row>
    <row r="258" spans="1:6">
      <c r="A258" s="21"/>
      <c r="B258" s="74" t="s">
        <v>412</v>
      </c>
      <c r="C258" s="35"/>
      <c r="D258" s="14"/>
      <c r="E258" s="20"/>
      <c r="F258" s="16">
        <f>D258*E258</f>
        <v>0</v>
      </c>
    </row>
    <row r="259" spans="1:6" ht="15.75" thickBot="1">
      <c r="A259" s="21"/>
      <c r="B259" s="74"/>
      <c r="C259" s="35"/>
      <c r="D259" s="14"/>
      <c r="E259" s="20"/>
      <c r="F259" s="16">
        <f>D259*E259</f>
        <v>0</v>
      </c>
    </row>
    <row r="260" spans="1:6" s="39" customFormat="1" ht="30.75" thickBot="1">
      <c r="A260" s="36" t="s">
        <v>33</v>
      </c>
      <c r="B260" s="37" t="s">
        <v>413</v>
      </c>
      <c r="C260" s="36" t="s">
        <v>33</v>
      </c>
      <c r="D260" s="38"/>
    </row>
    <row r="261" spans="1:6" s="39" customFormat="1" ht="15.75" thickBot="1">
      <c r="A261" s="36" t="s">
        <v>33</v>
      </c>
      <c r="B261" s="36" t="s">
        <v>370</v>
      </c>
      <c r="C261" s="36" t="s">
        <v>33</v>
      </c>
      <c r="D261" s="38"/>
    </row>
    <row r="262" spans="1:6" s="39" customFormat="1" ht="15.75" thickBot="1">
      <c r="A262" s="36" t="s">
        <v>33</v>
      </c>
      <c r="B262" s="36" t="s">
        <v>371</v>
      </c>
      <c r="C262" s="36" t="s">
        <v>33</v>
      </c>
      <c r="D262" s="38"/>
    </row>
    <row r="263" spans="1:6" s="39" customFormat="1" ht="30.75" thickBot="1">
      <c r="A263" s="36">
        <v>4.5</v>
      </c>
      <c r="B263" s="36" t="s">
        <v>372</v>
      </c>
      <c r="C263" s="36" t="s">
        <v>32</v>
      </c>
      <c r="D263" s="36">
        <v>120</v>
      </c>
      <c r="E263" s="36">
        <v>2.5</v>
      </c>
      <c r="F263" s="36">
        <f>E263*D263</f>
        <v>300</v>
      </c>
    </row>
    <row r="264" spans="1:6" s="39" customFormat="1" ht="15.75" thickBot="1">
      <c r="A264" s="36">
        <v>4.51</v>
      </c>
      <c r="B264" s="36" t="s">
        <v>373</v>
      </c>
      <c r="C264" s="36" t="s">
        <v>49</v>
      </c>
      <c r="D264" s="36">
        <v>18</v>
      </c>
      <c r="E264" s="36">
        <v>0.5</v>
      </c>
      <c r="F264" s="36">
        <f>E264*D264</f>
        <v>9</v>
      </c>
    </row>
    <row r="265" spans="1:6" s="39" customFormat="1" ht="15.75" thickBot="1">
      <c r="A265" s="36" t="s">
        <v>33</v>
      </c>
      <c r="B265" s="37" t="s">
        <v>374</v>
      </c>
      <c r="C265" s="36" t="s">
        <v>33</v>
      </c>
      <c r="D265" s="36" t="s">
        <v>33</v>
      </c>
      <c r="E265" s="36" t="s">
        <v>368</v>
      </c>
      <c r="F265" s="36"/>
    </row>
    <row r="266" spans="1:6" s="39" customFormat="1" ht="15.75" thickBot="1">
      <c r="A266" s="36" t="s">
        <v>33</v>
      </c>
      <c r="B266" s="36" t="s">
        <v>375</v>
      </c>
      <c r="C266" s="36" t="s">
        <v>33</v>
      </c>
      <c r="D266" s="36">
        <v>1</v>
      </c>
      <c r="E266" s="36">
        <v>150</v>
      </c>
      <c r="F266" s="36">
        <f t="shared" ref="F266:F273" si="9">E266*D266</f>
        <v>150</v>
      </c>
    </row>
    <row r="267" spans="1:6" s="39" customFormat="1" ht="15.75" thickBot="1">
      <c r="A267" s="36" t="s">
        <v>33</v>
      </c>
      <c r="B267" s="36" t="s">
        <v>376</v>
      </c>
      <c r="C267" s="36" t="s">
        <v>33</v>
      </c>
      <c r="D267" s="36">
        <v>1</v>
      </c>
      <c r="E267" s="36">
        <v>50</v>
      </c>
      <c r="F267" s="36">
        <f t="shared" si="9"/>
        <v>50</v>
      </c>
    </row>
    <row r="268" spans="1:6" s="39" customFormat="1" ht="15.75" thickBot="1">
      <c r="A268" s="36">
        <v>4.5199999999999996</v>
      </c>
      <c r="B268" s="36" t="s">
        <v>377</v>
      </c>
      <c r="C268" s="36" t="s">
        <v>49</v>
      </c>
      <c r="D268" s="36">
        <v>274</v>
      </c>
      <c r="E268" s="36">
        <v>1.5</v>
      </c>
      <c r="F268" s="36">
        <f t="shared" si="9"/>
        <v>411</v>
      </c>
    </row>
    <row r="269" spans="1:6" s="39" customFormat="1" ht="15.75" thickBot="1">
      <c r="A269" s="36">
        <v>4.54</v>
      </c>
      <c r="B269" s="36" t="s">
        <v>378</v>
      </c>
      <c r="C269" s="36" t="s">
        <v>49</v>
      </c>
      <c r="D269" s="36">
        <v>186</v>
      </c>
      <c r="E269" s="36">
        <v>1.5</v>
      </c>
      <c r="F269" s="36">
        <f t="shared" si="9"/>
        <v>279</v>
      </c>
    </row>
    <row r="270" spans="1:6" s="39" customFormat="1" ht="15.75" thickBot="1">
      <c r="A270" s="36">
        <v>4.55</v>
      </c>
      <c r="B270" s="36" t="s">
        <v>379</v>
      </c>
      <c r="C270" s="36" t="s">
        <v>49</v>
      </c>
      <c r="D270" s="36">
        <v>23</v>
      </c>
      <c r="E270" s="36">
        <v>2.5</v>
      </c>
      <c r="F270" s="36">
        <f t="shared" si="9"/>
        <v>57.5</v>
      </c>
    </row>
    <row r="271" spans="1:6" s="39" customFormat="1" ht="15.75" thickBot="1">
      <c r="A271" s="36">
        <v>4.5599999999999996</v>
      </c>
      <c r="B271" s="36" t="s">
        <v>380</v>
      </c>
      <c r="C271" s="36" t="s">
        <v>49</v>
      </c>
      <c r="D271" s="36">
        <v>22</v>
      </c>
      <c r="E271" s="36">
        <v>2.5</v>
      </c>
      <c r="F271" s="36">
        <f t="shared" si="9"/>
        <v>55</v>
      </c>
    </row>
    <row r="272" spans="1:6" s="39" customFormat="1" ht="15.75" thickBot="1">
      <c r="A272" s="36">
        <v>4.57</v>
      </c>
      <c r="B272" s="36" t="s">
        <v>381</v>
      </c>
      <c r="C272" s="36" t="s">
        <v>49</v>
      </c>
      <c r="D272" s="36">
        <v>22</v>
      </c>
      <c r="E272" s="36">
        <v>1.2</v>
      </c>
      <c r="F272" s="36">
        <f t="shared" si="9"/>
        <v>26.4</v>
      </c>
    </row>
    <row r="273" spans="1:6" s="39" customFormat="1" ht="15.75" thickBot="1">
      <c r="A273" s="36">
        <v>4.58</v>
      </c>
      <c r="B273" s="36" t="s">
        <v>382</v>
      </c>
      <c r="C273" s="36" t="s">
        <v>49</v>
      </c>
      <c r="D273" s="36">
        <v>12</v>
      </c>
      <c r="E273" s="36">
        <v>1.5</v>
      </c>
      <c r="F273" s="36">
        <f t="shared" si="9"/>
        <v>18</v>
      </c>
    </row>
    <row r="274" spans="1:6" s="39" customFormat="1" ht="15.75" thickBot="1">
      <c r="A274" s="36" t="s">
        <v>33</v>
      </c>
      <c r="B274" s="36" t="s">
        <v>383</v>
      </c>
      <c r="C274" s="36" t="s">
        <v>33</v>
      </c>
      <c r="D274" s="36" t="s">
        <v>33</v>
      </c>
      <c r="E274" s="36" t="s">
        <v>368</v>
      </c>
      <c r="F274" s="36"/>
    </row>
    <row r="275" spans="1:6" s="39" customFormat="1" ht="30.75" thickBot="1">
      <c r="A275" s="36">
        <v>4.59</v>
      </c>
      <c r="B275" s="36" t="s">
        <v>384</v>
      </c>
      <c r="C275" s="36" t="s">
        <v>385</v>
      </c>
      <c r="D275" s="36">
        <v>25</v>
      </c>
      <c r="E275" s="36">
        <v>85</v>
      </c>
      <c r="F275" s="36">
        <f>E275*D275</f>
        <v>2125</v>
      </c>
    </row>
    <row r="276" spans="1:6" s="39" customFormat="1" ht="15.75" thickBot="1">
      <c r="A276" s="36" t="s">
        <v>33</v>
      </c>
      <c r="B276" s="37" t="s">
        <v>386</v>
      </c>
      <c r="C276" s="36" t="s">
        <v>33</v>
      </c>
      <c r="D276" s="36" t="s">
        <v>33</v>
      </c>
      <c r="E276" s="36" t="s">
        <v>368</v>
      </c>
      <c r="F276" s="36"/>
    </row>
    <row r="277" spans="1:6" s="39" customFormat="1" ht="15.75" thickBot="1">
      <c r="A277" s="36" t="s">
        <v>33</v>
      </c>
      <c r="B277" s="36" t="s">
        <v>387</v>
      </c>
      <c r="C277" s="36" t="s">
        <v>33</v>
      </c>
      <c r="D277" s="36" t="s">
        <v>33</v>
      </c>
      <c r="E277" s="36" t="s">
        <v>368</v>
      </c>
      <c r="F277" s="36"/>
    </row>
    <row r="278" spans="1:6" s="39" customFormat="1" ht="15.75" thickBot="1">
      <c r="A278" s="36">
        <v>4.5999999999999996</v>
      </c>
      <c r="B278" s="36" t="s">
        <v>388</v>
      </c>
      <c r="C278" s="36" t="s">
        <v>32</v>
      </c>
      <c r="D278" s="36">
        <v>14</v>
      </c>
      <c r="E278" s="36">
        <v>6</v>
      </c>
      <c r="F278" s="36">
        <f>E278*D278</f>
        <v>84</v>
      </c>
    </row>
    <row r="279" spans="1:6" s="39" customFormat="1" ht="15.75" thickBot="1">
      <c r="A279" s="40">
        <v>4.6100000000000003</v>
      </c>
      <c r="B279" s="40" t="s">
        <v>389</v>
      </c>
      <c r="C279" s="40" t="s">
        <v>49</v>
      </c>
      <c r="D279" s="40">
        <v>41</v>
      </c>
      <c r="E279" s="40">
        <v>5</v>
      </c>
      <c r="F279" s="40">
        <f>E279*D279</f>
        <v>205</v>
      </c>
    </row>
    <row r="280" spans="1:6" s="39" customFormat="1" ht="15.75" thickBot="1">
      <c r="A280" s="36" t="s">
        <v>33</v>
      </c>
      <c r="B280" s="36" t="s">
        <v>390</v>
      </c>
      <c r="C280" s="36" t="s">
        <v>33</v>
      </c>
      <c r="D280" s="36" t="s">
        <v>33</v>
      </c>
      <c r="E280" s="36" t="s">
        <v>368</v>
      </c>
      <c r="F280" s="36"/>
    </row>
    <row r="281" spans="1:6" s="39" customFormat="1" ht="30.75" thickBot="1">
      <c r="A281" s="36">
        <v>4.62</v>
      </c>
      <c r="B281" s="36" t="s">
        <v>391</v>
      </c>
      <c r="C281" s="36" t="s">
        <v>32</v>
      </c>
      <c r="D281" s="36">
        <v>14</v>
      </c>
      <c r="E281" s="36">
        <v>5</v>
      </c>
      <c r="F281" s="36">
        <f>E281*D281</f>
        <v>70</v>
      </c>
    </row>
    <row r="282" spans="1:6" s="39" customFormat="1" ht="30.75" thickBot="1">
      <c r="A282" s="40">
        <v>4.63</v>
      </c>
      <c r="B282" s="40" t="s">
        <v>392</v>
      </c>
      <c r="C282" s="40" t="s">
        <v>49</v>
      </c>
      <c r="D282" s="40">
        <f>D281</f>
        <v>14</v>
      </c>
      <c r="E282" s="40">
        <v>5</v>
      </c>
      <c r="F282" s="40">
        <f>E282*D282</f>
        <v>70</v>
      </c>
    </row>
    <row r="283" spans="1:6" s="39" customFormat="1" ht="15.75" thickBot="1">
      <c r="A283" s="36" t="s">
        <v>33</v>
      </c>
      <c r="B283" s="37" t="s">
        <v>393</v>
      </c>
      <c r="C283" s="36" t="s">
        <v>33</v>
      </c>
      <c r="D283" s="36" t="s">
        <v>33</v>
      </c>
      <c r="E283" s="36" t="s">
        <v>368</v>
      </c>
      <c r="F283" s="36"/>
    </row>
    <row r="284" spans="1:6" s="39" customFormat="1" ht="30.75" thickBot="1">
      <c r="A284" s="40">
        <v>4.6399999999999997</v>
      </c>
      <c r="B284" s="40" t="s">
        <v>394</v>
      </c>
      <c r="C284" s="40" t="s">
        <v>49</v>
      </c>
      <c r="D284" s="40">
        <v>18</v>
      </c>
      <c r="E284" s="40">
        <v>6</v>
      </c>
      <c r="F284" s="40">
        <f>E284*D284</f>
        <v>108</v>
      </c>
    </row>
    <row r="285" spans="1:6" s="39" customFormat="1" ht="15.75" thickBot="1">
      <c r="A285" s="36" t="s">
        <v>33</v>
      </c>
      <c r="B285" s="37" t="s">
        <v>395</v>
      </c>
      <c r="C285" s="36" t="s">
        <v>33</v>
      </c>
      <c r="D285" s="36" t="s">
        <v>33</v>
      </c>
      <c r="E285" s="36" t="s">
        <v>368</v>
      </c>
      <c r="F285" s="36"/>
    </row>
    <row r="286" spans="1:6" s="39" customFormat="1" ht="30.75" thickBot="1">
      <c r="A286" s="36">
        <v>4.6500000000000004</v>
      </c>
      <c r="B286" s="36" t="s">
        <v>396</v>
      </c>
      <c r="C286" s="36" t="s">
        <v>49</v>
      </c>
      <c r="D286" s="36">
        <v>5</v>
      </c>
      <c r="E286" s="36">
        <v>2.5</v>
      </c>
      <c r="F286" s="36">
        <f>E286*D286</f>
        <v>12.5</v>
      </c>
    </row>
    <row r="287" spans="1:6" s="39" customFormat="1" ht="15.75" thickBot="1">
      <c r="A287" s="36">
        <v>4.66</v>
      </c>
      <c r="B287" s="36" t="s">
        <v>397</v>
      </c>
      <c r="C287" s="36" t="s">
        <v>385</v>
      </c>
      <c r="D287" s="36">
        <v>4</v>
      </c>
      <c r="E287" s="36">
        <v>5</v>
      </c>
      <c r="F287" s="36">
        <f>E287*D287</f>
        <v>20</v>
      </c>
    </row>
    <row r="288" spans="1:6" s="39" customFormat="1" ht="15.75" thickBot="1">
      <c r="A288" s="36">
        <v>4.67</v>
      </c>
      <c r="B288" s="36" t="s">
        <v>398</v>
      </c>
      <c r="C288" s="36" t="s">
        <v>385</v>
      </c>
      <c r="D288" s="36">
        <v>4</v>
      </c>
      <c r="E288" s="36">
        <v>5</v>
      </c>
      <c r="F288" s="36">
        <f>E288*D288</f>
        <v>20</v>
      </c>
    </row>
    <row r="289" spans="1:6" s="39" customFormat="1" ht="30.75" thickBot="1">
      <c r="A289" s="36">
        <v>4.68</v>
      </c>
      <c r="B289" s="36" t="s">
        <v>399</v>
      </c>
      <c r="C289" s="36" t="s">
        <v>33</v>
      </c>
      <c r="D289" s="36" t="s">
        <v>33</v>
      </c>
      <c r="E289" s="36" t="s">
        <v>368</v>
      </c>
      <c r="F289" s="36"/>
    </row>
    <row r="290" spans="1:6" s="39" customFormat="1" ht="15.75" thickBot="1">
      <c r="A290" s="40">
        <v>4.6900000000000004</v>
      </c>
      <c r="B290" s="40" t="s">
        <v>400</v>
      </c>
      <c r="C290" s="40" t="s">
        <v>49</v>
      </c>
      <c r="D290" s="40">
        <f>D279</f>
        <v>41</v>
      </c>
      <c r="E290" s="40">
        <v>5</v>
      </c>
      <c r="F290" s="40">
        <f>E290*D290</f>
        <v>205</v>
      </c>
    </row>
    <row r="291" spans="1:6" s="39" customFormat="1" ht="15.75" thickBot="1">
      <c r="A291" s="40">
        <v>4.7</v>
      </c>
      <c r="B291" s="40" t="s">
        <v>401</v>
      </c>
      <c r="C291" s="40" t="s">
        <v>32</v>
      </c>
      <c r="D291" s="40">
        <v>0</v>
      </c>
      <c r="E291" s="40">
        <v>20</v>
      </c>
      <c r="F291" s="40">
        <f>E291*D291</f>
        <v>0</v>
      </c>
    </row>
    <row r="292" spans="1:6" s="39" customFormat="1" ht="30.75" thickBot="1">
      <c r="A292" s="40">
        <v>4.71</v>
      </c>
      <c r="B292" s="40" t="s">
        <v>402</v>
      </c>
      <c r="C292" s="40" t="s">
        <v>32</v>
      </c>
      <c r="D292" s="40">
        <v>0</v>
      </c>
      <c r="E292" s="40">
        <v>5</v>
      </c>
      <c r="F292" s="40">
        <f>E292*D292</f>
        <v>0</v>
      </c>
    </row>
    <row r="293" spans="1:6">
      <c r="A293" s="21"/>
      <c r="B293" s="78" t="s">
        <v>246</v>
      </c>
      <c r="C293" s="20"/>
      <c r="D293" s="14"/>
      <c r="E293" s="20"/>
      <c r="F293" s="16">
        <f t="shared" ref="F293:F318" si="10">D293*E293</f>
        <v>0</v>
      </c>
    </row>
    <row r="294" spans="1:6">
      <c r="A294" s="21"/>
      <c r="B294" s="77"/>
      <c r="C294" s="20"/>
      <c r="D294" s="14"/>
      <c r="E294" s="20"/>
      <c r="F294" s="16">
        <f t="shared" si="10"/>
        <v>0</v>
      </c>
    </row>
    <row r="295" spans="1:6" ht="30">
      <c r="A295" s="21"/>
      <c r="B295" s="78" t="s">
        <v>247</v>
      </c>
      <c r="C295" s="20"/>
      <c r="D295" s="14"/>
      <c r="E295" s="20"/>
      <c r="F295" s="16">
        <f t="shared" si="10"/>
        <v>0</v>
      </c>
    </row>
    <row r="296" spans="1:6" ht="30">
      <c r="A296" s="21"/>
      <c r="B296" s="78" t="s">
        <v>248</v>
      </c>
      <c r="C296" s="20"/>
      <c r="D296" s="14"/>
      <c r="E296" s="20"/>
      <c r="F296" s="16">
        <f t="shared" si="10"/>
        <v>0</v>
      </c>
    </row>
    <row r="297" spans="1:6">
      <c r="A297" s="21"/>
      <c r="B297" s="78" t="s">
        <v>249</v>
      </c>
      <c r="C297" s="20"/>
      <c r="D297" s="14"/>
      <c r="E297" s="20"/>
      <c r="F297" s="16">
        <f t="shared" si="10"/>
        <v>0</v>
      </c>
    </row>
    <row r="298" spans="1:6">
      <c r="A298" s="21"/>
      <c r="B298" s="77"/>
      <c r="C298" s="20"/>
      <c r="D298" s="14"/>
      <c r="E298" s="20"/>
      <c r="F298" s="16">
        <f t="shared" si="10"/>
        <v>0</v>
      </c>
    </row>
    <row r="299" spans="1:6" ht="30">
      <c r="A299" s="21" t="s">
        <v>13</v>
      </c>
      <c r="B299" s="77" t="s">
        <v>414</v>
      </c>
      <c r="C299" s="22" t="s">
        <v>406</v>
      </c>
      <c r="D299" s="14">
        <f>1038-105</f>
        <v>933</v>
      </c>
      <c r="E299" s="20">
        <v>15</v>
      </c>
      <c r="F299" s="16">
        <f t="shared" si="10"/>
        <v>13995</v>
      </c>
    </row>
    <row r="300" spans="1:6">
      <c r="A300" s="21"/>
      <c r="B300" s="77"/>
      <c r="C300" s="20"/>
      <c r="D300" s="14"/>
      <c r="E300" s="20"/>
      <c r="F300" s="16">
        <f t="shared" si="10"/>
        <v>0</v>
      </c>
    </row>
    <row r="301" spans="1:6" ht="30">
      <c r="A301" s="21" t="s">
        <v>3</v>
      </c>
      <c r="B301" s="77" t="s">
        <v>250</v>
      </c>
      <c r="C301" s="20" t="s">
        <v>5</v>
      </c>
      <c r="D301" s="14">
        <v>20</v>
      </c>
      <c r="E301" s="20">
        <v>10</v>
      </c>
      <c r="F301" s="16">
        <f t="shared" si="10"/>
        <v>200</v>
      </c>
    </row>
    <row r="302" spans="1:6">
      <c r="A302" s="21"/>
      <c r="B302" s="77"/>
      <c r="C302" s="20"/>
      <c r="D302" s="14"/>
      <c r="E302" s="20"/>
      <c r="F302" s="16">
        <f t="shared" si="10"/>
        <v>0</v>
      </c>
    </row>
    <row r="303" spans="1:6">
      <c r="A303" s="21"/>
      <c r="B303" s="78" t="s">
        <v>186</v>
      </c>
      <c r="C303" s="34"/>
      <c r="D303" s="14"/>
      <c r="E303" s="41"/>
      <c r="F303" s="16">
        <f t="shared" si="10"/>
        <v>0</v>
      </c>
    </row>
    <row r="304" spans="1:6">
      <c r="A304" s="21"/>
      <c r="B304" s="79"/>
      <c r="C304" s="34"/>
      <c r="D304" s="14"/>
      <c r="E304" s="41"/>
      <c r="F304" s="16">
        <f t="shared" si="10"/>
        <v>0</v>
      </c>
    </row>
    <row r="305" spans="1:6">
      <c r="A305" s="21" t="s">
        <v>6</v>
      </c>
      <c r="B305" s="77" t="s">
        <v>322</v>
      </c>
      <c r="C305" s="34" t="s">
        <v>32</v>
      </c>
      <c r="D305" s="14">
        <v>40</v>
      </c>
      <c r="E305" s="20">
        <v>5</v>
      </c>
      <c r="F305" s="16">
        <f t="shared" si="10"/>
        <v>200</v>
      </c>
    </row>
    <row r="306" spans="1:6">
      <c r="A306" s="21"/>
      <c r="B306" s="79"/>
      <c r="C306" s="34"/>
      <c r="D306" s="14"/>
      <c r="E306" s="41"/>
      <c r="F306" s="16">
        <f t="shared" si="10"/>
        <v>0</v>
      </c>
    </row>
    <row r="307" spans="1:6">
      <c r="A307" s="21" t="s">
        <v>7</v>
      </c>
      <c r="B307" s="77" t="s">
        <v>323</v>
      </c>
      <c r="C307" s="34" t="s">
        <v>32</v>
      </c>
      <c r="D307" s="14">
        <f>D299</f>
        <v>933</v>
      </c>
      <c r="E307" s="20">
        <v>5</v>
      </c>
      <c r="F307" s="16">
        <f t="shared" si="10"/>
        <v>4665</v>
      </c>
    </row>
    <row r="308" spans="1:6">
      <c r="A308" s="21"/>
      <c r="B308" s="77" t="s">
        <v>324</v>
      </c>
      <c r="C308" s="34"/>
      <c r="D308" s="14"/>
      <c r="E308" s="41"/>
      <c r="F308" s="16">
        <f t="shared" si="10"/>
        <v>0</v>
      </c>
    </row>
    <row r="309" spans="1:6">
      <c r="A309" s="21"/>
      <c r="B309" s="77"/>
      <c r="C309" s="34"/>
      <c r="D309" s="14"/>
      <c r="E309" s="41"/>
      <c r="F309" s="16">
        <f t="shared" si="10"/>
        <v>0</v>
      </c>
    </row>
    <row r="310" spans="1:6">
      <c r="A310" s="21" t="s">
        <v>8</v>
      </c>
      <c r="B310" s="77" t="s">
        <v>325</v>
      </c>
      <c r="C310" s="34" t="s">
        <v>49</v>
      </c>
      <c r="D310" s="14">
        <v>140</v>
      </c>
      <c r="E310" s="20">
        <v>5</v>
      </c>
      <c r="F310" s="16">
        <f t="shared" si="10"/>
        <v>700</v>
      </c>
    </row>
    <row r="311" spans="1:6">
      <c r="A311" s="21"/>
      <c r="B311" s="77"/>
      <c r="C311" s="20"/>
      <c r="D311" s="14"/>
      <c r="E311" s="20"/>
      <c r="F311" s="16">
        <f t="shared" si="10"/>
        <v>0</v>
      </c>
    </row>
    <row r="312" spans="1:6" s="44" customFormat="1">
      <c r="A312" s="42"/>
      <c r="B312" s="78" t="s">
        <v>251</v>
      </c>
      <c r="C312" s="34"/>
      <c r="D312" s="14"/>
      <c r="E312" s="43"/>
      <c r="F312" s="16">
        <f t="shared" si="10"/>
        <v>0</v>
      </c>
    </row>
    <row r="313" spans="1:6" s="44" customFormat="1">
      <c r="A313" s="21"/>
      <c r="B313" s="78"/>
      <c r="C313" s="34"/>
      <c r="D313" s="14"/>
      <c r="E313" s="43"/>
      <c r="F313" s="16">
        <f t="shared" si="10"/>
        <v>0</v>
      </c>
    </row>
    <row r="314" spans="1:6" s="44" customFormat="1" ht="30">
      <c r="A314" s="21" t="s">
        <v>10</v>
      </c>
      <c r="B314" s="84" t="s">
        <v>334</v>
      </c>
      <c r="C314" s="34"/>
      <c r="D314" s="14"/>
      <c r="E314" s="43"/>
      <c r="F314" s="16">
        <f t="shared" si="10"/>
        <v>0</v>
      </c>
    </row>
    <row r="315" spans="1:6" s="44" customFormat="1">
      <c r="A315" s="21"/>
      <c r="B315" s="77" t="s">
        <v>252</v>
      </c>
      <c r="C315" s="34" t="s">
        <v>5</v>
      </c>
      <c r="D315" s="45">
        <v>30</v>
      </c>
      <c r="E315" s="43">
        <v>8</v>
      </c>
      <c r="F315" s="16">
        <f t="shared" si="10"/>
        <v>240</v>
      </c>
    </row>
    <row r="316" spans="1:6" s="44" customFormat="1">
      <c r="A316" s="21"/>
      <c r="B316" s="84"/>
      <c r="C316" s="34"/>
      <c r="D316" s="45"/>
      <c r="E316" s="43"/>
      <c r="F316" s="16">
        <f t="shared" si="10"/>
        <v>0</v>
      </c>
    </row>
    <row r="317" spans="1:6" s="44" customFormat="1">
      <c r="A317" s="21" t="s">
        <v>14</v>
      </c>
      <c r="B317" s="77" t="s">
        <v>253</v>
      </c>
      <c r="C317" s="34" t="s">
        <v>5</v>
      </c>
      <c r="D317" s="45">
        <v>1</v>
      </c>
      <c r="E317" s="43">
        <v>120</v>
      </c>
      <c r="F317" s="16">
        <f t="shared" si="10"/>
        <v>120</v>
      </c>
    </row>
    <row r="318" spans="1:6" s="44" customFormat="1" ht="17.100000000000001" customHeight="1">
      <c r="A318" s="42"/>
      <c r="B318" s="77"/>
      <c r="C318" s="34"/>
      <c r="D318" s="45"/>
      <c r="E318" s="43"/>
      <c r="F318" s="16">
        <f t="shared" si="10"/>
        <v>0</v>
      </c>
    </row>
    <row r="319" spans="1:6" s="49" customFormat="1">
      <c r="A319" s="47"/>
      <c r="B319" s="47" t="s">
        <v>415</v>
      </c>
      <c r="C319" s="47"/>
      <c r="D319" s="47"/>
      <c r="E319" s="47"/>
      <c r="F319" s="48">
        <f>SUM(F263:F318)</f>
        <v>24395.4</v>
      </c>
    </row>
    <row r="320" spans="1:6">
      <c r="A320" s="21"/>
      <c r="B320" s="74" t="s">
        <v>18</v>
      </c>
      <c r="C320" s="20"/>
      <c r="D320" s="14"/>
      <c r="E320" s="20"/>
      <c r="F320" s="16">
        <f t="shared" ref="F320:F364" si="11">D320*E320</f>
        <v>0</v>
      </c>
    </row>
    <row r="321" spans="1:6">
      <c r="A321" s="21"/>
      <c r="B321" s="79"/>
      <c r="C321" s="20"/>
      <c r="D321" s="14"/>
      <c r="E321" s="20"/>
      <c r="F321" s="16">
        <f t="shared" si="11"/>
        <v>0</v>
      </c>
    </row>
    <row r="322" spans="1:6">
      <c r="A322" s="21"/>
      <c r="B322" s="78" t="s">
        <v>57</v>
      </c>
      <c r="C322" s="20"/>
      <c r="D322" s="14"/>
      <c r="E322" s="20"/>
      <c r="F322" s="16">
        <f t="shared" si="11"/>
        <v>0</v>
      </c>
    </row>
    <row r="323" spans="1:6">
      <c r="A323" s="21"/>
      <c r="B323" s="79"/>
      <c r="C323" s="20"/>
      <c r="D323" s="14"/>
      <c r="E323" s="20"/>
      <c r="F323" s="16">
        <f t="shared" si="11"/>
        <v>0</v>
      </c>
    </row>
    <row r="324" spans="1:6" ht="30">
      <c r="A324" s="21" t="s">
        <v>13</v>
      </c>
      <c r="B324" s="77" t="s">
        <v>254</v>
      </c>
      <c r="C324" s="20"/>
      <c r="D324" s="14"/>
      <c r="E324" s="20"/>
      <c r="F324" s="16">
        <f t="shared" si="11"/>
        <v>0</v>
      </c>
    </row>
    <row r="325" spans="1:6" ht="17.25">
      <c r="A325" s="21"/>
      <c r="B325" s="77" t="s">
        <v>255</v>
      </c>
      <c r="C325" s="22" t="s">
        <v>406</v>
      </c>
      <c r="D325" s="14">
        <v>1425</v>
      </c>
      <c r="E325" s="20">
        <v>4</v>
      </c>
      <c r="F325" s="16">
        <f t="shared" si="11"/>
        <v>5700</v>
      </c>
    </row>
    <row r="326" spans="1:6">
      <c r="A326" s="21"/>
      <c r="B326" s="77"/>
      <c r="C326" s="20"/>
      <c r="D326" s="14"/>
      <c r="E326" s="20"/>
      <c r="F326" s="16">
        <f t="shared" si="11"/>
        <v>0</v>
      </c>
    </row>
    <row r="327" spans="1:6">
      <c r="A327" s="21"/>
      <c r="B327" s="78" t="s">
        <v>186</v>
      </c>
      <c r="C327" s="20"/>
      <c r="D327" s="14"/>
      <c r="E327" s="20"/>
      <c r="F327" s="16">
        <f t="shared" si="11"/>
        <v>0</v>
      </c>
    </row>
    <row r="328" spans="1:6">
      <c r="A328" s="21"/>
      <c r="B328" s="77"/>
      <c r="C328" s="20"/>
      <c r="D328" s="14"/>
      <c r="E328" s="20"/>
      <c r="F328" s="16">
        <f t="shared" si="11"/>
        <v>0</v>
      </c>
    </row>
    <row r="329" spans="1:6" ht="30">
      <c r="A329" s="50"/>
      <c r="B329" s="78" t="s">
        <v>256</v>
      </c>
      <c r="C329" s="20"/>
      <c r="D329" s="14"/>
      <c r="E329" s="20"/>
      <c r="F329" s="16">
        <f t="shared" si="11"/>
        <v>0</v>
      </c>
    </row>
    <row r="330" spans="1:6" ht="30">
      <c r="A330" s="50"/>
      <c r="B330" s="78" t="s">
        <v>257</v>
      </c>
      <c r="C330" s="20"/>
      <c r="D330" s="14"/>
      <c r="E330" s="20"/>
      <c r="F330" s="16">
        <f t="shared" si="11"/>
        <v>0</v>
      </c>
    </row>
    <row r="331" spans="1:6" ht="30">
      <c r="A331" s="50"/>
      <c r="B331" s="78" t="s">
        <v>346</v>
      </c>
      <c r="C331" s="20"/>
      <c r="D331" s="14"/>
      <c r="E331" s="20"/>
      <c r="F331" s="16">
        <f t="shared" si="11"/>
        <v>0</v>
      </c>
    </row>
    <row r="332" spans="1:6" ht="30">
      <c r="A332" s="50"/>
      <c r="B332" s="78" t="s">
        <v>258</v>
      </c>
      <c r="C332" s="20"/>
      <c r="D332" s="14"/>
      <c r="E332" s="20"/>
      <c r="F332" s="16">
        <f t="shared" si="11"/>
        <v>0</v>
      </c>
    </row>
    <row r="333" spans="1:6">
      <c r="A333" s="50"/>
      <c r="B333" s="78" t="s">
        <v>345</v>
      </c>
      <c r="C333" s="20"/>
      <c r="D333" s="14"/>
      <c r="E333" s="20"/>
      <c r="F333" s="16">
        <f t="shared" si="11"/>
        <v>0</v>
      </c>
    </row>
    <row r="334" spans="1:6">
      <c r="A334" s="50"/>
      <c r="B334" s="77"/>
      <c r="C334" s="20"/>
      <c r="D334" s="14"/>
      <c r="E334" s="20"/>
      <c r="F334" s="16">
        <f t="shared" si="11"/>
        <v>0</v>
      </c>
    </row>
    <row r="335" spans="1:6" ht="15" customHeight="1">
      <c r="A335" s="21" t="s">
        <v>6</v>
      </c>
      <c r="B335" s="77" t="s">
        <v>259</v>
      </c>
      <c r="C335" s="22" t="s">
        <v>406</v>
      </c>
      <c r="D335" s="14">
        <f>1425</f>
        <v>1425</v>
      </c>
      <c r="E335" s="20">
        <v>13</v>
      </c>
      <c r="F335" s="16">
        <f t="shared" si="11"/>
        <v>18525</v>
      </c>
    </row>
    <row r="336" spans="1:6">
      <c r="A336" s="21"/>
      <c r="B336" s="77"/>
      <c r="C336" s="20"/>
      <c r="D336" s="14"/>
      <c r="E336" s="20"/>
      <c r="F336" s="16">
        <f t="shared" si="11"/>
        <v>0</v>
      </c>
    </row>
    <row r="337" spans="1:6" ht="15" customHeight="1">
      <c r="A337" s="21" t="s">
        <v>7</v>
      </c>
      <c r="B337" s="78" t="s">
        <v>260</v>
      </c>
      <c r="C337" s="14"/>
      <c r="D337" s="14"/>
      <c r="E337" s="18"/>
      <c r="F337" s="16">
        <f t="shared" si="11"/>
        <v>0</v>
      </c>
    </row>
    <row r="338" spans="1:6" ht="15" customHeight="1">
      <c r="A338" s="21"/>
      <c r="B338" s="77" t="s">
        <v>261</v>
      </c>
      <c r="C338" s="13"/>
      <c r="D338" s="14"/>
      <c r="E338" s="18"/>
      <c r="F338" s="16">
        <f t="shared" si="11"/>
        <v>0</v>
      </c>
    </row>
    <row r="339" spans="1:6" ht="15" customHeight="1">
      <c r="A339" s="21"/>
      <c r="B339" s="77" t="s">
        <v>262</v>
      </c>
      <c r="C339" s="22" t="s">
        <v>406</v>
      </c>
      <c r="D339" s="14">
        <f>670*0.1</f>
        <v>67</v>
      </c>
      <c r="E339" s="20">
        <v>13</v>
      </c>
      <c r="F339" s="16">
        <f t="shared" si="11"/>
        <v>871</v>
      </c>
    </row>
    <row r="340" spans="1:6" ht="15" customHeight="1">
      <c r="A340" s="21"/>
      <c r="B340" s="77"/>
      <c r="C340" s="20"/>
      <c r="D340" s="14"/>
      <c r="E340" s="20"/>
      <c r="F340" s="16">
        <f t="shared" si="11"/>
        <v>0</v>
      </c>
    </row>
    <row r="341" spans="1:6" ht="15" customHeight="1">
      <c r="A341" s="21"/>
      <c r="B341" s="77"/>
      <c r="C341" s="20"/>
      <c r="D341" s="14"/>
      <c r="E341" s="20"/>
      <c r="F341" s="16">
        <f t="shared" si="11"/>
        <v>0</v>
      </c>
    </row>
    <row r="342" spans="1:6" ht="15" customHeight="1">
      <c r="A342" s="21" t="s">
        <v>8</v>
      </c>
      <c r="B342" s="77" t="s">
        <v>263</v>
      </c>
      <c r="C342" s="22" t="s">
        <v>406</v>
      </c>
      <c r="D342" s="26">
        <f>196*0.15</f>
        <v>29.4</v>
      </c>
      <c r="E342" s="20">
        <v>13</v>
      </c>
      <c r="F342" s="16">
        <f t="shared" si="11"/>
        <v>382.2</v>
      </c>
    </row>
    <row r="343" spans="1:6">
      <c r="A343" s="21"/>
      <c r="B343" s="85"/>
      <c r="C343" s="20"/>
      <c r="D343" s="14"/>
      <c r="E343" s="20"/>
      <c r="F343" s="16">
        <f t="shared" si="11"/>
        <v>0</v>
      </c>
    </row>
    <row r="344" spans="1:6">
      <c r="A344" s="21"/>
      <c r="B344" s="78" t="s">
        <v>264</v>
      </c>
      <c r="C344" s="20"/>
      <c r="D344" s="14"/>
      <c r="E344" s="20"/>
      <c r="F344" s="16">
        <f t="shared" si="11"/>
        <v>0</v>
      </c>
    </row>
    <row r="345" spans="1:6">
      <c r="A345" s="21"/>
      <c r="B345" s="85"/>
      <c r="C345" s="20"/>
      <c r="D345" s="14"/>
      <c r="E345" s="20"/>
      <c r="F345" s="16">
        <f t="shared" si="11"/>
        <v>0</v>
      </c>
    </row>
    <row r="346" spans="1:6">
      <c r="A346" s="21"/>
      <c r="B346" s="78" t="s">
        <v>54</v>
      </c>
      <c r="C346" s="20"/>
      <c r="D346" s="14"/>
      <c r="E346" s="20"/>
      <c r="F346" s="16">
        <f t="shared" si="11"/>
        <v>0</v>
      </c>
    </row>
    <row r="347" spans="1:6">
      <c r="A347" s="21"/>
      <c r="B347" s="78" t="s">
        <v>55</v>
      </c>
      <c r="C347" s="20"/>
      <c r="D347" s="14"/>
      <c r="E347" s="20"/>
      <c r="F347" s="16">
        <f t="shared" si="11"/>
        <v>0</v>
      </c>
    </row>
    <row r="348" spans="1:6">
      <c r="A348" s="21"/>
      <c r="B348" s="79"/>
      <c r="C348" s="20"/>
      <c r="D348" s="14"/>
      <c r="E348" s="20"/>
      <c r="F348" s="16">
        <f t="shared" si="11"/>
        <v>0</v>
      </c>
    </row>
    <row r="349" spans="1:6" ht="30">
      <c r="A349" s="21" t="s">
        <v>10</v>
      </c>
      <c r="B349" s="77" t="s">
        <v>56</v>
      </c>
      <c r="C349" s="20"/>
      <c r="D349" s="14"/>
      <c r="E349" s="20"/>
      <c r="F349" s="16">
        <f t="shared" si="11"/>
        <v>0</v>
      </c>
    </row>
    <row r="350" spans="1:6" ht="17.25">
      <c r="A350" s="21"/>
      <c r="B350" s="77" t="s">
        <v>187</v>
      </c>
      <c r="C350" s="22" t="s">
        <v>406</v>
      </c>
      <c r="D350" s="14">
        <f>433*2*3</f>
        <v>2598</v>
      </c>
      <c r="E350" s="20">
        <v>3</v>
      </c>
      <c r="F350" s="16">
        <f t="shared" si="11"/>
        <v>7794</v>
      </c>
    </row>
    <row r="351" spans="1:6">
      <c r="A351" s="21"/>
      <c r="B351" s="77"/>
      <c r="C351" s="34"/>
      <c r="D351" s="14"/>
      <c r="E351" s="20"/>
      <c r="F351" s="16">
        <f t="shared" si="11"/>
        <v>0</v>
      </c>
    </row>
    <row r="352" spans="1:6" ht="30">
      <c r="A352" s="21"/>
      <c r="B352" s="78" t="s">
        <v>188</v>
      </c>
      <c r="C352" s="34"/>
      <c r="D352" s="14"/>
      <c r="E352" s="20"/>
      <c r="F352" s="16">
        <f t="shared" si="11"/>
        <v>0</v>
      </c>
    </row>
    <row r="353" spans="1:6">
      <c r="A353" s="21"/>
      <c r="B353" s="78" t="s">
        <v>189</v>
      </c>
      <c r="C353" s="34"/>
      <c r="D353" s="14"/>
      <c r="E353" s="20"/>
      <c r="F353" s="16">
        <f t="shared" si="11"/>
        <v>0</v>
      </c>
    </row>
    <row r="354" spans="1:6">
      <c r="A354" s="21"/>
      <c r="B354" s="77"/>
      <c r="C354" s="34"/>
      <c r="D354" s="14"/>
      <c r="E354" s="20"/>
      <c r="F354" s="16">
        <f t="shared" si="11"/>
        <v>0</v>
      </c>
    </row>
    <row r="355" spans="1:6" ht="17.25">
      <c r="A355" s="21" t="s">
        <v>14</v>
      </c>
      <c r="B355" s="77" t="s">
        <v>190</v>
      </c>
      <c r="C355" s="22" t="s">
        <v>406</v>
      </c>
      <c r="D355" s="14">
        <f>D350</f>
        <v>2598</v>
      </c>
      <c r="E355" s="20">
        <v>3</v>
      </c>
      <c r="F355" s="16">
        <f t="shared" si="11"/>
        <v>7794</v>
      </c>
    </row>
    <row r="356" spans="1:6">
      <c r="A356" s="21"/>
      <c r="B356" s="82"/>
      <c r="C356" s="34"/>
      <c r="D356" s="14"/>
      <c r="E356" s="20"/>
      <c r="F356" s="16">
        <f t="shared" si="11"/>
        <v>0</v>
      </c>
    </row>
    <row r="357" spans="1:6" ht="30">
      <c r="A357" s="21"/>
      <c r="B357" s="78" t="s">
        <v>285</v>
      </c>
      <c r="C357" s="34"/>
      <c r="D357" s="14"/>
      <c r="E357" s="20"/>
      <c r="F357" s="16">
        <f t="shared" si="11"/>
        <v>0</v>
      </c>
    </row>
    <row r="358" spans="1:6" ht="30">
      <c r="A358" s="21"/>
      <c r="B358" s="86" t="s">
        <v>286</v>
      </c>
      <c r="C358" s="34"/>
      <c r="D358" s="14"/>
      <c r="E358" s="20"/>
      <c r="F358" s="16">
        <f t="shared" si="11"/>
        <v>0</v>
      </c>
    </row>
    <row r="359" spans="1:6">
      <c r="A359" s="21"/>
      <c r="B359" s="78" t="s">
        <v>287</v>
      </c>
      <c r="C359" s="34"/>
      <c r="D359" s="14"/>
      <c r="E359" s="20"/>
      <c r="F359" s="16">
        <f t="shared" si="11"/>
        <v>0</v>
      </c>
    </row>
    <row r="360" spans="1:6">
      <c r="A360" s="21"/>
      <c r="B360" s="87"/>
      <c r="C360" s="34"/>
      <c r="D360" s="14"/>
      <c r="E360" s="20"/>
      <c r="F360" s="16">
        <f t="shared" si="11"/>
        <v>0</v>
      </c>
    </row>
    <row r="361" spans="1:6" ht="17.25">
      <c r="A361" s="21" t="s">
        <v>9</v>
      </c>
      <c r="B361" s="82" t="s">
        <v>191</v>
      </c>
      <c r="C361" s="22" t="s">
        <v>406</v>
      </c>
      <c r="D361" s="14">
        <f>D355</f>
        <v>2598</v>
      </c>
      <c r="E361" s="20">
        <v>3</v>
      </c>
      <c r="F361" s="16">
        <f t="shared" si="11"/>
        <v>7794</v>
      </c>
    </row>
    <row r="362" spans="1:6">
      <c r="A362" s="21"/>
      <c r="B362" s="82"/>
      <c r="C362" s="34"/>
      <c r="D362" s="14"/>
      <c r="E362" s="20"/>
      <c r="F362" s="16">
        <f t="shared" si="11"/>
        <v>0</v>
      </c>
    </row>
    <row r="363" spans="1:6" ht="17.25">
      <c r="A363" s="21" t="s">
        <v>11</v>
      </c>
      <c r="B363" s="82" t="s">
        <v>265</v>
      </c>
      <c r="C363" s="22" t="s">
        <v>406</v>
      </c>
      <c r="D363" s="14">
        <v>1038</v>
      </c>
      <c r="E363" s="20">
        <v>3</v>
      </c>
      <c r="F363" s="16">
        <f t="shared" si="11"/>
        <v>3114</v>
      </c>
    </row>
    <row r="364" spans="1:6">
      <c r="A364" s="21"/>
      <c r="B364" s="77"/>
      <c r="C364" s="20"/>
      <c r="D364" s="14"/>
      <c r="E364" s="20"/>
      <c r="F364" s="16">
        <f t="shared" si="11"/>
        <v>0</v>
      </c>
    </row>
    <row r="374" spans="1:6">
      <c r="A374" s="21"/>
      <c r="B374" s="77"/>
      <c r="C374" s="20"/>
      <c r="D374" s="14"/>
      <c r="E374" s="20"/>
      <c r="F374" s="16">
        <f>D374*E374</f>
        <v>0</v>
      </c>
    </row>
    <row r="375" spans="1:6">
      <c r="A375" s="21"/>
      <c r="B375" s="77"/>
      <c r="C375" s="20"/>
      <c r="D375" s="14"/>
      <c r="E375" s="20"/>
      <c r="F375" s="16">
        <f>D375*E375</f>
        <v>0</v>
      </c>
    </row>
    <row r="376" spans="1:6">
      <c r="A376" s="21"/>
      <c r="B376" s="77"/>
      <c r="C376" s="20"/>
      <c r="D376" s="14"/>
      <c r="E376" s="20"/>
      <c r="F376" s="16">
        <f>D376*E376</f>
        <v>0</v>
      </c>
    </row>
    <row r="377" spans="1:6">
      <c r="A377" s="21"/>
      <c r="B377" s="76" t="s">
        <v>146</v>
      </c>
      <c r="C377" s="24" t="s">
        <v>147</v>
      </c>
      <c r="D377" s="25"/>
      <c r="E377" s="25"/>
      <c r="F377" s="25">
        <f>SUM(F325:F376)</f>
        <v>51974.2</v>
      </c>
    </row>
    <row r="378" spans="1:6">
      <c r="A378" s="21"/>
      <c r="B378" s="88"/>
      <c r="C378" s="51"/>
      <c r="D378" s="14"/>
      <c r="E378" s="41"/>
      <c r="F378" s="16">
        <f t="shared" ref="F378:F390" si="12">D378*E378</f>
        <v>0</v>
      </c>
    </row>
    <row r="379" spans="1:6">
      <c r="A379" s="21"/>
      <c r="B379" s="88" t="str">
        <f>B7</f>
        <v>SECTION 2: MAIN BLOCK</v>
      </c>
      <c r="C379" s="51"/>
      <c r="D379" s="14"/>
      <c r="E379" s="41"/>
      <c r="F379" s="16">
        <f t="shared" si="12"/>
        <v>0</v>
      </c>
    </row>
    <row r="380" spans="1:6">
      <c r="A380" s="21"/>
      <c r="B380" s="88"/>
      <c r="C380" s="51"/>
      <c r="D380" s="14"/>
      <c r="E380" s="41"/>
      <c r="F380" s="16">
        <f t="shared" si="12"/>
        <v>0</v>
      </c>
    </row>
    <row r="381" spans="1:6">
      <c r="A381" s="21"/>
      <c r="B381" s="74" t="s">
        <v>266</v>
      </c>
      <c r="C381" s="51"/>
      <c r="D381" s="14"/>
      <c r="E381" s="41"/>
      <c r="F381" s="16">
        <f t="shared" si="12"/>
        <v>0</v>
      </c>
    </row>
    <row r="382" spans="1:6">
      <c r="A382" s="21"/>
      <c r="B382" s="74"/>
      <c r="C382" s="51"/>
      <c r="D382" s="14"/>
      <c r="E382" s="20"/>
      <c r="F382" s="16">
        <f t="shared" si="12"/>
        <v>0</v>
      </c>
    </row>
    <row r="383" spans="1:6">
      <c r="A383" s="21"/>
      <c r="B383" s="78" t="s">
        <v>192</v>
      </c>
      <c r="C383" s="20"/>
      <c r="D383" s="14"/>
      <c r="E383" s="20"/>
      <c r="F383" s="16">
        <f t="shared" si="12"/>
        <v>0</v>
      </c>
    </row>
    <row r="384" spans="1:6">
      <c r="A384" s="21"/>
      <c r="B384" s="89"/>
      <c r="C384" s="20"/>
      <c r="D384" s="14"/>
      <c r="E384" s="20"/>
      <c r="F384" s="16">
        <f t="shared" si="12"/>
        <v>0</v>
      </c>
    </row>
    <row r="385" spans="1:6" ht="30">
      <c r="A385" s="21"/>
      <c r="B385" s="78" t="s">
        <v>193</v>
      </c>
      <c r="C385" s="22"/>
      <c r="D385" s="14"/>
      <c r="E385" s="20"/>
      <c r="F385" s="16">
        <f t="shared" si="12"/>
        <v>0</v>
      </c>
    </row>
    <row r="386" spans="1:6" ht="30">
      <c r="A386" s="21"/>
      <c r="B386" s="78" t="s">
        <v>194</v>
      </c>
      <c r="C386" s="22"/>
      <c r="D386" s="14"/>
      <c r="E386" s="20"/>
      <c r="F386" s="16">
        <f t="shared" si="12"/>
        <v>0</v>
      </c>
    </row>
    <row r="387" spans="1:6">
      <c r="A387" s="21"/>
      <c r="B387" s="78" t="s">
        <v>195</v>
      </c>
      <c r="C387" s="22"/>
      <c r="D387" s="14"/>
      <c r="E387" s="20"/>
      <c r="F387" s="16">
        <f t="shared" si="12"/>
        <v>0</v>
      </c>
    </row>
    <row r="388" spans="1:6">
      <c r="A388" s="21"/>
      <c r="B388" s="90"/>
      <c r="C388" s="22"/>
      <c r="D388" s="14"/>
      <c r="E388" s="20"/>
      <c r="F388" s="16">
        <f t="shared" si="12"/>
        <v>0</v>
      </c>
    </row>
    <row r="389" spans="1:6" ht="30">
      <c r="A389" s="21" t="s">
        <v>13</v>
      </c>
      <c r="B389" s="77" t="s">
        <v>337</v>
      </c>
      <c r="C389" s="22"/>
      <c r="D389" s="14"/>
      <c r="E389" s="20"/>
      <c r="F389" s="16">
        <f t="shared" si="12"/>
        <v>0</v>
      </c>
    </row>
    <row r="390" spans="1:6">
      <c r="A390" s="21"/>
      <c r="B390" s="77" t="s">
        <v>338</v>
      </c>
      <c r="C390" s="22" t="s">
        <v>5</v>
      </c>
      <c r="D390" s="20">
        <v>42</v>
      </c>
      <c r="E390" s="20">
        <v>20</v>
      </c>
      <c r="F390" s="52">
        <f t="shared" si="12"/>
        <v>840</v>
      </c>
    </row>
    <row r="391" spans="1:6">
      <c r="A391" s="21"/>
      <c r="B391" s="77"/>
      <c r="C391" s="22"/>
      <c r="D391" s="20"/>
      <c r="E391" s="20"/>
      <c r="F391" s="52"/>
    </row>
    <row r="392" spans="1:6" ht="30">
      <c r="A392" s="21" t="s">
        <v>3</v>
      </c>
      <c r="B392" s="77" t="s">
        <v>336</v>
      </c>
      <c r="C392" s="22"/>
      <c r="D392" s="20"/>
      <c r="E392" s="20"/>
      <c r="F392" s="52"/>
    </row>
    <row r="393" spans="1:6">
      <c r="A393" s="21"/>
      <c r="B393" s="77" t="s">
        <v>338</v>
      </c>
      <c r="C393" s="22" t="s">
        <v>5</v>
      </c>
      <c r="D393" s="20">
        <v>14</v>
      </c>
      <c r="E393" s="20">
        <v>20</v>
      </c>
      <c r="F393" s="52">
        <f>D393*E393</f>
        <v>280</v>
      </c>
    </row>
    <row r="394" spans="1:6">
      <c r="A394" s="21"/>
      <c r="B394" s="77"/>
      <c r="C394" s="22"/>
      <c r="D394" s="20"/>
      <c r="E394" s="20"/>
      <c r="F394" s="52"/>
    </row>
    <row r="395" spans="1:6" ht="30">
      <c r="A395" s="21" t="s">
        <v>6</v>
      </c>
      <c r="B395" s="77" t="s">
        <v>283</v>
      </c>
      <c r="C395" s="22"/>
      <c r="D395" s="20"/>
      <c r="E395" s="20"/>
      <c r="F395" s="52"/>
    </row>
    <row r="396" spans="1:6">
      <c r="A396" s="21"/>
      <c r="B396" s="77" t="s">
        <v>284</v>
      </c>
      <c r="C396" s="22" t="s">
        <v>5</v>
      </c>
      <c r="D396" s="20">
        <v>8</v>
      </c>
      <c r="E396" s="20">
        <v>30</v>
      </c>
      <c r="F396" s="52">
        <f>D396*E396</f>
        <v>240</v>
      </c>
    </row>
    <row r="397" spans="1:6">
      <c r="A397" s="21"/>
      <c r="B397" s="90"/>
      <c r="C397" s="22"/>
      <c r="D397" s="20"/>
      <c r="E397" s="20"/>
      <c r="F397" s="52"/>
    </row>
    <row r="398" spans="1:6">
      <c r="A398" s="21" t="s">
        <v>7</v>
      </c>
      <c r="B398" s="77" t="s">
        <v>196</v>
      </c>
      <c r="C398" s="22" t="s">
        <v>5</v>
      </c>
      <c r="D398" s="20">
        <v>4</v>
      </c>
      <c r="E398" s="20">
        <v>50</v>
      </c>
      <c r="F398" s="52">
        <f>D398*E398</f>
        <v>200</v>
      </c>
    </row>
    <row r="399" spans="1:6">
      <c r="A399" s="21"/>
      <c r="B399" s="90"/>
      <c r="C399" s="22"/>
      <c r="D399" s="20"/>
      <c r="E399" s="20"/>
      <c r="F399" s="52"/>
    </row>
    <row r="400" spans="1:6">
      <c r="A400" s="21"/>
      <c r="B400" s="78" t="s">
        <v>197</v>
      </c>
      <c r="C400" s="22"/>
      <c r="D400" s="20"/>
      <c r="E400" s="20"/>
      <c r="F400" s="52"/>
    </row>
    <row r="401" spans="1:6">
      <c r="A401" s="21"/>
      <c r="B401" s="89"/>
      <c r="C401" s="22"/>
      <c r="D401" s="20"/>
      <c r="E401" s="20"/>
      <c r="F401" s="52"/>
    </row>
    <row r="402" spans="1:6">
      <c r="A402" s="21" t="s">
        <v>8</v>
      </c>
      <c r="B402" s="77" t="s">
        <v>267</v>
      </c>
      <c r="C402" s="22" t="s">
        <v>12</v>
      </c>
      <c r="D402" s="20">
        <v>24</v>
      </c>
      <c r="E402" s="20">
        <v>10</v>
      </c>
      <c r="F402" s="52">
        <f>D402*E402</f>
        <v>240</v>
      </c>
    </row>
    <row r="403" spans="1:6">
      <c r="A403" s="21"/>
      <c r="B403" s="77"/>
      <c r="C403" s="22"/>
      <c r="D403" s="20"/>
      <c r="E403" s="20"/>
      <c r="F403" s="52"/>
    </row>
    <row r="404" spans="1:6">
      <c r="A404" s="21" t="s">
        <v>10</v>
      </c>
      <c r="B404" s="77" t="s">
        <v>268</v>
      </c>
      <c r="C404" s="22" t="s">
        <v>12</v>
      </c>
      <c r="D404" s="20">
        <v>8</v>
      </c>
      <c r="E404" s="20">
        <v>10</v>
      </c>
      <c r="F404" s="52">
        <f t="shared" ref="F404:F414" si="13">D404*E404</f>
        <v>80</v>
      </c>
    </row>
    <row r="405" spans="1:6">
      <c r="A405" s="21"/>
      <c r="B405" s="89"/>
      <c r="C405" s="20"/>
      <c r="D405" s="14"/>
      <c r="E405" s="20"/>
      <c r="F405" s="16">
        <f t="shared" si="13"/>
        <v>0</v>
      </c>
    </row>
    <row r="406" spans="1:6">
      <c r="A406" s="21"/>
      <c r="B406" s="78" t="s">
        <v>198</v>
      </c>
      <c r="C406" s="20"/>
      <c r="D406" s="14"/>
      <c r="E406" s="20"/>
      <c r="F406" s="16">
        <f t="shared" si="13"/>
        <v>0</v>
      </c>
    </row>
    <row r="407" spans="1:6">
      <c r="A407" s="21"/>
      <c r="B407" s="90"/>
      <c r="C407" s="20"/>
      <c r="D407" s="14"/>
      <c r="E407" s="20"/>
      <c r="F407" s="16">
        <f t="shared" si="13"/>
        <v>0</v>
      </c>
    </row>
    <row r="408" spans="1:6" ht="30">
      <c r="A408" s="21"/>
      <c r="B408" s="77" t="s">
        <v>199</v>
      </c>
      <c r="C408" s="22"/>
      <c r="D408" s="14"/>
      <c r="E408" s="20"/>
      <c r="F408" s="16">
        <f t="shared" si="13"/>
        <v>0</v>
      </c>
    </row>
    <row r="409" spans="1:6" ht="30">
      <c r="A409" s="21"/>
      <c r="B409" s="77" t="s">
        <v>200</v>
      </c>
      <c r="C409" s="22"/>
      <c r="D409" s="14"/>
      <c r="E409" s="20"/>
      <c r="F409" s="16">
        <f t="shared" si="13"/>
        <v>0</v>
      </c>
    </row>
    <row r="410" spans="1:6" ht="30">
      <c r="A410" s="21"/>
      <c r="B410" s="77" t="s">
        <v>201</v>
      </c>
      <c r="C410" s="22"/>
      <c r="D410" s="14"/>
      <c r="E410" s="20"/>
      <c r="F410" s="16">
        <f t="shared" si="13"/>
        <v>0</v>
      </c>
    </row>
    <row r="411" spans="1:6" ht="30">
      <c r="A411" s="21"/>
      <c r="B411" s="77" t="s">
        <v>202</v>
      </c>
      <c r="C411" s="22"/>
      <c r="D411" s="14"/>
      <c r="E411" s="20"/>
      <c r="F411" s="16">
        <f t="shared" si="13"/>
        <v>0</v>
      </c>
    </row>
    <row r="412" spans="1:6" ht="30">
      <c r="A412" s="21"/>
      <c r="B412" s="77" t="s">
        <v>203</v>
      </c>
      <c r="C412" s="22"/>
      <c r="D412" s="14"/>
      <c r="E412" s="20"/>
      <c r="F412" s="16">
        <f t="shared" si="13"/>
        <v>0</v>
      </c>
    </row>
    <row r="413" spans="1:6" ht="30">
      <c r="A413" s="21"/>
      <c r="B413" s="77" t="s">
        <v>204</v>
      </c>
      <c r="C413" s="22"/>
      <c r="D413" s="14"/>
      <c r="E413" s="20"/>
      <c r="F413" s="16">
        <f t="shared" si="13"/>
        <v>0</v>
      </c>
    </row>
    <row r="414" spans="1:6">
      <c r="A414" s="21"/>
      <c r="B414" s="77" t="s">
        <v>205</v>
      </c>
      <c r="C414" s="22"/>
      <c r="D414" s="14"/>
      <c r="E414" s="20"/>
      <c r="F414" s="16">
        <f t="shared" si="13"/>
        <v>0</v>
      </c>
    </row>
    <row r="415" spans="1:6">
      <c r="A415" s="21"/>
      <c r="B415" s="89"/>
      <c r="C415" s="22"/>
      <c r="D415" s="20"/>
      <c r="E415" s="20"/>
      <c r="F415" s="52"/>
    </row>
    <row r="416" spans="1:6">
      <c r="A416" s="21" t="s">
        <v>14</v>
      </c>
      <c r="B416" s="77" t="s">
        <v>206</v>
      </c>
      <c r="C416" s="22" t="s">
        <v>12</v>
      </c>
      <c r="D416" s="20">
        <v>72</v>
      </c>
      <c r="E416" s="20">
        <v>15</v>
      </c>
      <c r="F416" s="52">
        <f>D416*E416</f>
        <v>1080</v>
      </c>
    </row>
    <row r="417" spans="1:6">
      <c r="A417" s="21"/>
      <c r="B417" s="90"/>
      <c r="C417" s="20"/>
      <c r="D417" s="20"/>
      <c r="E417" s="20"/>
      <c r="F417" s="52"/>
    </row>
    <row r="418" spans="1:6">
      <c r="A418" s="21"/>
      <c r="B418" s="78" t="s">
        <v>207</v>
      </c>
      <c r="C418" s="20"/>
      <c r="D418" s="20"/>
      <c r="E418" s="20"/>
      <c r="F418" s="52"/>
    </row>
    <row r="419" spans="1:6">
      <c r="A419" s="21"/>
      <c r="B419" s="90"/>
      <c r="C419" s="20"/>
      <c r="D419" s="20"/>
      <c r="E419" s="20"/>
      <c r="F419" s="52"/>
    </row>
    <row r="420" spans="1:6" ht="30">
      <c r="A420" s="21"/>
      <c r="B420" s="78" t="s">
        <v>208</v>
      </c>
      <c r="C420" s="22"/>
      <c r="D420" s="20"/>
      <c r="E420" s="20"/>
      <c r="F420" s="52"/>
    </row>
    <row r="421" spans="1:6" ht="30">
      <c r="A421" s="21"/>
      <c r="B421" s="78" t="s">
        <v>209</v>
      </c>
      <c r="C421" s="22"/>
      <c r="D421" s="20"/>
      <c r="E421" s="20"/>
      <c r="F421" s="52"/>
    </row>
    <row r="422" spans="1:6" ht="30">
      <c r="A422" s="21"/>
      <c r="B422" s="78" t="s">
        <v>210</v>
      </c>
      <c r="C422" s="22"/>
      <c r="D422" s="20"/>
      <c r="E422" s="20"/>
      <c r="F422" s="52"/>
    </row>
    <row r="423" spans="1:6" ht="30">
      <c r="A423" s="21"/>
      <c r="B423" s="78" t="s">
        <v>211</v>
      </c>
      <c r="C423" s="22"/>
      <c r="D423" s="20"/>
      <c r="E423" s="20"/>
      <c r="F423" s="52"/>
    </row>
    <row r="424" spans="1:6">
      <c r="A424" s="21"/>
      <c r="B424" s="78" t="s">
        <v>212</v>
      </c>
      <c r="C424" s="22"/>
      <c r="D424" s="20"/>
      <c r="E424" s="20"/>
      <c r="F424" s="52"/>
    </row>
    <row r="425" spans="1:6">
      <c r="A425" s="21"/>
      <c r="B425" s="89"/>
      <c r="C425" s="22"/>
      <c r="D425" s="20"/>
      <c r="E425" s="20"/>
      <c r="F425" s="52"/>
    </row>
    <row r="426" spans="1:6" ht="30">
      <c r="A426" s="21" t="s">
        <v>9</v>
      </c>
      <c r="B426" s="77" t="s">
        <v>213</v>
      </c>
      <c r="C426" s="22"/>
      <c r="D426" s="20"/>
      <c r="E426" s="20"/>
      <c r="F426" s="52"/>
    </row>
    <row r="427" spans="1:6" ht="30">
      <c r="A427" s="21"/>
      <c r="B427" s="77" t="s">
        <v>214</v>
      </c>
      <c r="C427" s="22"/>
      <c r="D427" s="20"/>
      <c r="E427" s="20"/>
      <c r="F427" s="52"/>
    </row>
    <row r="428" spans="1:6" ht="30">
      <c r="A428" s="21"/>
      <c r="B428" s="77" t="s">
        <v>215</v>
      </c>
      <c r="C428" s="22"/>
      <c r="D428" s="20"/>
      <c r="E428" s="20"/>
      <c r="F428" s="52"/>
    </row>
    <row r="429" spans="1:6">
      <c r="A429" s="21"/>
      <c r="B429" s="77" t="s">
        <v>216</v>
      </c>
      <c r="C429" s="22" t="s">
        <v>4</v>
      </c>
      <c r="D429" s="20">
        <v>400</v>
      </c>
      <c r="E429" s="20">
        <v>8</v>
      </c>
      <c r="F429" s="52">
        <f>D429*E429</f>
        <v>3200</v>
      </c>
    </row>
    <row r="430" spans="1:6">
      <c r="A430" s="21"/>
      <c r="B430" s="90"/>
      <c r="C430" s="22"/>
      <c r="D430" s="20"/>
      <c r="E430" s="20"/>
      <c r="F430" s="52"/>
    </row>
    <row r="431" spans="1:6" ht="30">
      <c r="A431" s="21" t="s">
        <v>11</v>
      </c>
      <c r="B431" s="77" t="s">
        <v>217</v>
      </c>
      <c r="C431" s="22"/>
      <c r="D431" s="20"/>
      <c r="E431" s="20"/>
      <c r="F431" s="52"/>
    </row>
    <row r="432" spans="1:6" ht="30">
      <c r="A432" s="21"/>
      <c r="B432" s="77" t="s">
        <v>218</v>
      </c>
      <c r="C432" s="22"/>
      <c r="D432" s="20"/>
      <c r="E432" s="20"/>
      <c r="F432" s="52"/>
    </row>
    <row r="433" spans="1:6">
      <c r="A433" s="21"/>
      <c r="B433" s="77" t="s">
        <v>339</v>
      </c>
      <c r="C433" s="22" t="s">
        <v>5</v>
      </c>
      <c r="D433" s="20">
        <v>1</v>
      </c>
      <c r="E433" s="20">
        <v>30</v>
      </c>
      <c r="F433" s="52">
        <f>D433*E433</f>
        <v>30</v>
      </c>
    </row>
    <row r="434" spans="1:6">
      <c r="A434" s="21"/>
      <c r="B434" s="77"/>
      <c r="C434" s="22"/>
      <c r="D434" s="20"/>
      <c r="E434" s="20"/>
      <c r="F434" s="52"/>
    </row>
    <row r="435" spans="1:6" ht="30">
      <c r="A435" s="21" t="s">
        <v>15</v>
      </c>
      <c r="B435" s="77" t="s">
        <v>358</v>
      </c>
      <c r="C435" s="22"/>
      <c r="D435" s="20"/>
      <c r="E435" s="20"/>
      <c r="F435" s="52"/>
    </row>
    <row r="436" spans="1:6">
      <c r="A436" s="21"/>
      <c r="B436" s="77" t="s">
        <v>359</v>
      </c>
      <c r="C436" s="22" t="s">
        <v>24</v>
      </c>
      <c r="D436" s="20">
        <v>1</v>
      </c>
      <c r="E436" s="20">
        <v>2000</v>
      </c>
      <c r="F436" s="52">
        <f>D436*E436</f>
        <v>2000</v>
      </c>
    </row>
    <row r="437" spans="1:6">
      <c r="A437" s="21"/>
      <c r="B437" s="90"/>
      <c r="C437" s="22"/>
      <c r="D437" s="20"/>
      <c r="E437" s="20"/>
      <c r="F437" s="52"/>
    </row>
    <row r="438" spans="1:6">
      <c r="A438" s="21"/>
      <c r="B438" s="91" t="s">
        <v>349</v>
      </c>
      <c r="C438" s="22"/>
      <c r="D438" s="20"/>
      <c r="E438" s="20"/>
      <c r="F438" s="52"/>
    </row>
    <row r="439" spans="1:6">
      <c r="A439" s="21"/>
      <c r="B439" s="90"/>
      <c r="C439" s="22"/>
      <c r="D439" s="20"/>
      <c r="E439" s="20"/>
      <c r="F439" s="52"/>
    </row>
    <row r="440" spans="1:6" ht="30">
      <c r="A440" s="21" t="s">
        <v>16</v>
      </c>
      <c r="B440" s="78" t="s">
        <v>347</v>
      </c>
      <c r="C440" s="22"/>
      <c r="D440" s="20"/>
      <c r="E440" s="20"/>
      <c r="F440" s="52"/>
    </row>
    <row r="441" spans="1:6" ht="30">
      <c r="A441" s="21"/>
      <c r="B441" s="78" t="s">
        <v>348</v>
      </c>
      <c r="C441" s="22"/>
      <c r="D441" s="20"/>
      <c r="E441" s="20"/>
      <c r="F441" s="52"/>
    </row>
    <row r="442" spans="1:6">
      <c r="A442" s="21"/>
      <c r="B442" s="90"/>
      <c r="C442" s="22"/>
      <c r="D442" s="20"/>
      <c r="E442" s="20"/>
      <c r="F442" s="52"/>
    </row>
    <row r="443" spans="1:6" ht="30">
      <c r="A443" s="21"/>
      <c r="B443" s="77" t="s">
        <v>356</v>
      </c>
      <c r="C443" s="22"/>
      <c r="D443" s="20"/>
      <c r="E443" s="20"/>
      <c r="F443" s="52"/>
    </row>
    <row r="444" spans="1:6" ht="30">
      <c r="A444" s="21"/>
      <c r="B444" s="77" t="s">
        <v>350</v>
      </c>
      <c r="C444" s="22"/>
      <c r="D444" s="20"/>
      <c r="E444" s="20"/>
      <c r="F444" s="52"/>
    </row>
    <row r="445" spans="1:6" ht="30">
      <c r="A445" s="21"/>
      <c r="B445" s="77" t="s">
        <v>351</v>
      </c>
      <c r="C445" s="22"/>
      <c r="D445" s="20"/>
      <c r="E445" s="20"/>
      <c r="F445" s="52"/>
    </row>
    <row r="446" spans="1:6" ht="30">
      <c r="A446" s="21"/>
      <c r="B446" s="77" t="s">
        <v>352</v>
      </c>
      <c r="C446" s="22"/>
      <c r="D446" s="20"/>
      <c r="E446" s="20"/>
      <c r="F446" s="52"/>
    </row>
    <row r="447" spans="1:6" ht="30">
      <c r="A447" s="21"/>
      <c r="B447" s="77" t="s">
        <v>353</v>
      </c>
      <c r="C447" s="22"/>
      <c r="D447" s="20"/>
      <c r="E447" s="20"/>
      <c r="F447" s="52"/>
    </row>
    <row r="448" spans="1:6" ht="30">
      <c r="A448" s="21"/>
      <c r="B448" s="77" t="s">
        <v>354</v>
      </c>
      <c r="C448" s="22"/>
      <c r="D448" s="20"/>
      <c r="E448" s="20"/>
      <c r="F448" s="52"/>
    </row>
    <row r="449" spans="1:6">
      <c r="A449" s="21"/>
      <c r="B449" s="77" t="s">
        <v>355</v>
      </c>
      <c r="C449" s="22" t="s">
        <v>5</v>
      </c>
      <c r="D449" s="20">
        <v>24</v>
      </c>
      <c r="E449" s="20">
        <v>500</v>
      </c>
      <c r="F449" s="52">
        <f>D449*E449</f>
        <v>12000</v>
      </c>
    </row>
    <row r="450" spans="1:6">
      <c r="A450" s="21"/>
      <c r="B450" s="90"/>
      <c r="C450" s="22"/>
      <c r="D450" s="20"/>
      <c r="E450" s="20"/>
      <c r="F450" s="52"/>
    </row>
    <row r="451" spans="1:6">
      <c r="A451" s="21"/>
      <c r="B451" s="77"/>
      <c r="C451" s="20"/>
      <c r="D451" s="20"/>
      <c r="E451" s="20"/>
      <c r="F451" s="53"/>
    </row>
    <row r="452" spans="1:6">
      <c r="A452" s="21"/>
      <c r="B452" s="76" t="s">
        <v>146</v>
      </c>
      <c r="C452" s="24" t="s">
        <v>147</v>
      </c>
      <c r="D452" s="20"/>
      <c r="E452" s="20"/>
      <c r="F452" s="25">
        <f>SUM(F385:F451)</f>
        <v>20190</v>
      </c>
    </row>
    <row r="453" spans="1:6">
      <c r="A453" s="21"/>
      <c r="B453" s="76"/>
      <c r="C453" s="24"/>
      <c r="D453" s="20"/>
      <c r="E453" s="20"/>
      <c r="F453" s="25"/>
    </row>
    <row r="454" spans="1:6">
      <c r="A454" s="21"/>
      <c r="B454" s="88"/>
      <c r="C454" s="34"/>
      <c r="D454" s="20"/>
      <c r="E454" s="20"/>
      <c r="F454" s="53"/>
    </row>
    <row r="455" spans="1:6">
      <c r="A455" s="21"/>
      <c r="B455" s="88" t="str">
        <f>B7</f>
        <v>SECTION 2: MAIN BLOCK</v>
      </c>
      <c r="C455" s="34"/>
      <c r="D455" s="20"/>
      <c r="E455" s="20"/>
      <c r="F455" s="53"/>
    </row>
    <row r="456" spans="1:6">
      <c r="A456" s="21"/>
      <c r="B456" s="88"/>
      <c r="C456" s="34"/>
      <c r="D456" s="20"/>
      <c r="E456" s="20"/>
      <c r="F456" s="53"/>
    </row>
    <row r="457" spans="1:6">
      <c r="A457" s="21"/>
      <c r="B457" s="74" t="s">
        <v>269</v>
      </c>
      <c r="C457" s="34"/>
      <c r="D457" s="20"/>
      <c r="E457" s="20"/>
      <c r="F457" s="53"/>
    </row>
    <row r="458" spans="1:6">
      <c r="A458" s="21"/>
      <c r="B458" s="74"/>
      <c r="C458" s="34"/>
      <c r="D458" s="20"/>
      <c r="E458" s="20"/>
      <c r="F458" s="53"/>
    </row>
    <row r="459" spans="1:6">
      <c r="A459" s="21"/>
      <c r="B459" s="78" t="s">
        <v>321</v>
      </c>
      <c r="C459" s="34"/>
      <c r="D459" s="20"/>
      <c r="E459" s="20"/>
      <c r="F459" s="53"/>
    </row>
    <row r="460" spans="1:6">
      <c r="A460" s="21"/>
      <c r="B460" s="88"/>
      <c r="C460" s="34"/>
      <c r="D460" s="20"/>
      <c r="E460" s="20"/>
      <c r="F460" s="53"/>
    </row>
    <row r="461" spans="1:6" ht="30">
      <c r="A461" s="21"/>
      <c r="B461" s="78" t="s">
        <v>305</v>
      </c>
      <c r="C461" s="34"/>
      <c r="D461" s="20"/>
      <c r="E461" s="20"/>
      <c r="F461" s="53"/>
    </row>
    <row r="462" spans="1:6" ht="30">
      <c r="A462" s="21"/>
      <c r="B462" s="78" t="s">
        <v>306</v>
      </c>
      <c r="C462" s="34"/>
      <c r="D462" s="20"/>
      <c r="E462" s="20"/>
      <c r="F462" s="53"/>
    </row>
    <row r="463" spans="1:6" ht="30">
      <c r="A463" s="21"/>
      <c r="B463" s="78" t="s">
        <v>307</v>
      </c>
      <c r="C463" s="34"/>
      <c r="D463" s="20"/>
      <c r="E463" s="20"/>
      <c r="F463" s="53"/>
    </row>
    <row r="464" spans="1:6" ht="30">
      <c r="A464" s="21"/>
      <c r="B464" s="78" t="s">
        <v>308</v>
      </c>
      <c r="C464" s="34"/>
      <c r="D464" s="20"/>
      <c r="E464" s="20"/>
      <c r="F464" s="53"/>
    </row>
    <row r="465" spans="1:6" ht="30">
      <c r="A465" s="21"/>
      <c r="B465" s="78" t="s">
        <v>309</v>
      </c>
      <c r="C465" s="34"/>
      <c r="D465" s="20"/>
      <c r="E465" s="20"/>
      <c r="F465" s="53"/>
    </row>
    <row r="466" spans="1:6" ht="30">
      <c r="A466" s="21"/>
      <c r="B466" s="78" t="s">
        <v>310</v>
      </c>
      <c r="C466" s="34"/>
      <c r="D466" s="20"/>
      <c r="E466" s="20"/>
      <c r="F466" s="53"/>
    </row>
    <row r="467" spans="1:6" ht="30">
      <c r="A467" s="21"/>
      <c r="B467" s="78" t="s">
        <v>311</v>
      </c>
      <c r="C467" s="34"/>
      <c r="D467" s="20"/>
      <c r="E467" s="20"/>
      <c r="F467" s="53"/>
    </row>
    <row r="468" spans="1:6" ht="30">
      <c r="A468" s="21"/>
      <c r="B468" s="78" t="s">
        <v>312</v>
      </c>
      <c r="C468" s="34"/>
      <c r="D468" s="20"/>
      <c r="E468" s="20"/>
      <c r="F468" s="53"/>
    </row>
    <row r="469" spans="1:6" ht="30">
      <c r="A469" s="21"/>
      <c r="B469" s="78" t="s">
        <v>313</v>
      </c>
      <c r="C469" s="34"/>
      <c r="D469" s="20"/>
      <c r="E469" s="20"/>
      <c r="F469" s="53"/>
    </row>
    <row r="470" spans="1:6" ht="30">
      <c r="A470" s="21"/>
      <c r="B470" s="78" t="s">
        <v>314</v>
      </c>
      <c r="C470" s="34"/>
      <c r="D470" s="20"/>
      <c r="E470" s="20"/>
      <c r="F470" s="53"/>
    </row>
    <row r="471" spans="1:6" ht="30">
      <c r="A471" s="21"/>
      <c r="B471" s="78" t="s">
        <v>315</v>
      </c>
      <c r="C471" s="34"/>
      <c r="D471" s="20"/>
      <c r="E471" s="20"/>
      <c r="F471" s="53"/>
    </row>
    <row r="472" spans="1:6" ht="30">
      <c r="A472" s="21"/>
      <c r="B472" s="78" t="s">
        <v>316</v>
      </c>
      <c r="C472" s="34"/>
      <c r="D472" s="20"/>
      <c r="E472" s="20"/>
      <c r="F472" s="53"/>
    </row>
    <row r="473" spans="1:6" ht="30">
      <c r="A473" s="21"/>
      <c r="B473" s="78" t="s">
        <v>317</v>
      </c>
      <c r="C473" s="34"/>
      <c r="D473" s="20"/>
      <c r="E473" s="20"/>
      <c r="F473" s="53"/>
    </row>
    <row r="474" spans="1:6" ht="30">
      <c r="A474" s="21"/>
      <c r="B474" s="78" t="s">
        <v>318</v>
      </c>
      <c r="C474" s="34"/>
      <c r="D474" s="20"/>
      <c r="E474" s="20"/>
      <c r="F474" s="53"/>
    </row>
    <row r="475" spans="1:6">
      <c r="A475" s="21"/>
      <c r="B475" s="78" t="s">
        <v>319</v>
      </c>
      <c r="C475" s="34"/>
      <c r="D475" s="20"/>
      <c r="E475" s="20"/>
      <c r="F475" s="53"/>
    </row>
    <row r="476" spans="1:6">
      <c r="A476" s="21"/>
      <c r="B476" s="78"/>
      <c r="C476" s="34"/>
      <c r="D476" s="20"/>
      <c r="E476" s="20"/>
      <c r="F476" s="53"/>
    </row>
    <row r="477" spans="1:6">
      <c r="A477" s="21"/>
      <c r="B477" s="78"/>
      <c r="C477" s="34"/>
      <c r="D477" s="20"/>
      <c r="E477" s="20"/>
      <c r="F477" s="53"/>
    </row>
    <row r="478" spans="1:6" ht="30">
      <c r="A478" s="21" t="s">
        <v>13</v>
      </c>
      <c r="B478" s="77" t="s">
        <v>274</v>
      </c>
      <c r="C478" s="34" t="s">
        <v>24</v>
      </c>
      <c r="D478" s="20">
        <v>1</v>
      </c>
      <c r="E478" s="20">
        <v>700</v>
      </c>
      <c r="F478" s="52">
        <f>D478*E478</f>
        <v>700</v>
      </c>
    </row>
    <row r="479" spans="1:6">
      <c r="A479" s="21"/>
      <c r="B479" s="77"/>
      <c r="C479" s="34"/>
      <c r="D479" s="20"/>
      <c r="E479" s="20"/>
      <c r="F479" s="52"/>
    </row>
    <row r="480" spans="1:6">
      <c r="A480" s="21"/>
      <c r="B480" s="78" t="s">
        <v>320</v>
      </c>
      <c r="C480" s="34"/>
      <c r="D480" s="20"/>
      <c r="E480" s="20"/>
      <c r="F480" s="52"/>
    </row>
    <row r="481" spans="1:6">
      <c r="A481" s="21"/>
      <c r="B481" s="77"/>
      <c r="C481" s="34"/>
      <c r="D481" s="20"/>
      <c r="E481" s="20"/>
      <c r="F481" s="52"/>
    </row>
    <row r="482" spans="1:6" ht="30">
      <c r="A482" s="21"/>
      <c r="B482" s="78" t="s">
        <v>270</v>
      </c>
      <c r="C482" s="34"/>
      <c r="D482" s="20"/>
      <c r="E482" s="20"/>
      <c r="F482" s="52"/>
    </row>
    <row r="483" spans="1:6" ht="30">
      <c r="A483" s="21"/>
      <c r="B483" s="78" t="s">
        <v>271</v>
      </c>
      <c r="C483" s="34"/>
      <c r="D483" s="20"/>
      <c r="E483" s="20"/>
      <c r="F483" s="52"/>
    </row>
    <row r="484" spans="1:6" ht="30">
      <c r="A484" s="21"/>
      <c r="B484" s="78" t="s">
        <v>272</v>
      </c>
      <c r="C484" s="34"/>
      <c r="D484" s="20"/>
      <c r="E484" s="20"/>
      <c r="F484" s="52"/>
    </row>
    <row r="485" spans="1:6" ht="30">
      <c r="A485" s="21"/>
      <c r="B485" s="78" t="s">
        <v>273</v>
      </c>
      <c r="C485" s="34"/>
      <c r="D485" s="20"/>
      <c r="E485" s="20"/>
      <c r="F485" s="52"/>
    </row>
    <row r="486" spans="1:6">
      <c r="A486" s="21"/>
      <c r="B486" s="88"/>
      <c r="C486" s="34"/>
      <c r="D486" s="20"/>
      <c r="E486" s="20"/>
      <c r="F486" s="53"/>
    </row>
    <row r="487" spans="1:6" ht="30">
      <c r="A487" s="21" t="s">
        <v>3</v>
      </c>
      <c r="B487" s="77" t="s">
        <v>293</v>
      </c>
      <c r="C487" s="34"/>
      <c r="D487" s="20"/>
      <c r="E487" s="20"/>
      <c r="F487" s="52"/>
    </row>
    <row r="488" spans="1:6" ht="30">
      <c r="A488" s="21"/>
      <c r="B488" s="77" t="s">
        <v>294</v>
      </c>
      <c r="C488" s="14"/>
      <c r="D488" s="14"/>
      <c r="E488" s="18"/>
      <c r="F488" s="54"/>
    </row>
    <row r="489" spans="1:6" ht="30">
      <c r="A489" s="21"/>
      <c r="B489" s="77" t="s">
        <v>295</v>
      </c>
      <c r="C489" s="34"/>
      <c r="D489" s="20"/>
      <c r="E489" s="20"/>
      <c r="F489" s="52"/>
    </row>
    <row r="490" spans="1:6" ht="30">
      <c r="A490" s="21"/>
      <c r="B490" s="77" t="s">
        <v>296</v>
      </c>
      <c r="C490" s="34"/>
      <c r="D490" s="20"/>
      <c r="E490" s="20"/>
      <c r="F490" s="52"/>
    </row>
    <row r="491" spans="1:6">
      <c r="A491" s="21"/>
      <c r="B491" s="77" t="s">
        <v>297</v>
      </c>
      <c r="C491" s="34" t="s">
        <v>5</v>
      </c>
      <c r="D491" s="20">
        <v>2</v>
      </c>
      <c r="E491" s="20">
        <v>80</v>
      </c>
      <c r="F491" s="52">
        <f>D491*E491</f>
        <v>160</v>
      </c>
    </row>
    <row r="492" spans="1:6">
      <c r="A492" s="21"/>
      <c r="B492" s="77"/>
      <c r="C492" s="34"/>
      <c r="D492" s="20"/>
      <c r="E492" s="20"/>
      <c r="F492" s="52"/>
    </row>
    <row r="493" spans="1:6" ht="30">
      <c r="A493" s="21" t="s">
        <v>6</v>
      </c>
      <c r="B493" s="77" t="s">
        <v>288</v>
      </c>
      <c r="C493" s="34"/>
      <c r="D493" s="20"/>
      <c r="E493" s="20"/>
      <c r="F493" s="52"/>
    </row>
    <row r="494" spans="1:6" ht="30">
      <c r="A494" s="21"/>
      <c r="B494" s="77" t="s">
        <v>289</v>
      </c>
      <c r="C494" s="34"/>
      <c r="D494" s="20"/>
      <c r="E494" s="20"/>
      <c r="F494" s="52"/>
    </row>
    <row r="495" spans="1:6" ht="30">
      <c r="A495" s="21"/>
      <c r="B495" s="77" t="s">
        <v>290</v>
      </c>
      <c r="C495" s="34"/>
      <c r="D495" s="20"/>
      <c r="E495" s="20"/>
      <c r="F495" s="52"/>
    </row>
    <row r="496" spans="1:6" ht="30">
      <c r="A496" s="21"/>
      <c r="B496" s="77" t="s">
        <v>291</v>
      </c>
      <c r="C496" s="34"/>
      <c r="D496" s="20"/>
      <c r="E496" s="20"/>
      <c r="F496" s="52"/>
    </row>
    <row r="497" spans="1:6" ht="30">
      <c r="A497" s="21"/>
      <c r="B497" s="77" t="s">
        <v>292</v>
      </c>
      <c r="C497" s="34" t="s">
        <v>5</v>
      </c>
      <c r="D497" s="20">
        <v>4</v>
      </c>
      <c r="E497" s="20">
        <v>80</v>
      </c>
      <c r="F497" s="52">
        <f>D497*E497</f>
        <v>320</v>
      </c>
    </row>
    <row r="498" spans="1:6">
      <c r="A498" s="21"/>
      <c r="B498" s="77"/>
      <c r="C498" s="34"/>
      <c r="D498" s="20"/>
      <c r="E498" s="20"/>
      <c r="F498" s="52"/>
    </row>
    <row r="499" spans="1:6" ht="30">
      <c r="A499" s="21" t="s">
        <v>7</v>
      </c>
      <c r="B499" s="77" t="s">
        <v>298</v>
      </c>
      <c r="C499" s="34"/>
      <c r="D499" s="20"/>
      <c r="E499" s="20"/>
      <c r="F499" s="52"/>
    </row>
    <row r="500" spans="1:6">
      <c r="A500" s="21"/>
      <c r="B500" s="77" t="s">
        <v>299</v>
      </c>
      <c r="C500" s="34" t="s">
        <v>5</v>
      </c>
      <c r="D500" s="20">
        <f>D497</f>
        <v>4</v>
      </c>
      <c r="E500" s="20">
        <v>15</v>
      </c>
      <c r="F500" s="52">
        <f>D500*E500</f>
        <v>60</v>
      </c>
    </row>
    <row r="501" spans="1:6">
      <c r="A501" s="21"/>
      <c r="B501" s="77"/>
      <c r="C501" s="34"/>
      <c r="D501" s="20"/>
      <c r="E501" s="20"/>
      <c r="F501" s="52"/>
    </row>
    <row r="502" spans="1:6" ht="30">
      <c r="A502" s="21" t="s">
        <v>8</v>
      </c>
      <c r="B502" s="77" t="s">
        <v>300</v>
      </c>
      <c r="C502" s="34"/>
      <c r="D502" s="20"/>
      <c r="E502" s="20"/>
      <c r="F502" s="52"/>
    </row>
    <row r="503" spans="1:6" ht="30">
      <c r="A503" s="21"/>
      <c r="B503" s="77" t="s">
        <v>301</v>
      </c>
      <c r="C503" s="34"/>
      <c r="D503" s="20"/>
      <c r="E503" s="20"/>
      <c r="F503" s="52"/>
    </row>
    <row r="504" spans="1:6">
      <c r="A504" s="21"/>
      <c r="B504" s="77" t="s">
        <v>297</v>
      </c>
      <c r="C504" s="34" t="s">
        <v>5</v>
      </c>
      <c r="D504" s="20">
        <v>2</v>
      </c>
      <c r="E504" s="20">
        <v>20</v>
      </c>
      <c r="F504" s="52">
        <f>D504*E504</f>
        <v>40</v>
      </c>
    </row>
    <row r="505" spans="1:6">
      <c r="A505" s="21"/>
      <c r="B505" s="77"/>
      <c r="C505" s="34"/>
      <c r="D505" s="20"/>
      <c r="E505" s="20"/>
      <c r="F505" s="52"/>
    </row>
    <row r="506" spans="1:6" ht="30">
      <c r="A506" s="21" t="s">
        <v>10</v>
      </c>
      <c r="B506" s="77" t="s">
        <v>302</v>
      </c>
      <c r="C506" s="34"/>
      <c r="D506" s="20"/>
      <c r="E506" s="20"/>
      <c r="F506" s="52"/>
    </row>
    <row r="507" spans="1:6" ht="30">
      <c r="A507" s="21"/>
      <c r="B507" s="77" t="s">
        <v>303</v>
      </c>
      <c r="C507" s="34"/>
      <c r="D507" s="20"/>
      <c r="E507" s="20"/>
      <c r="F507" s="52"/>
    </row>
    <row r="508" spans="1:6">
      <c r="A508" s="21"/>
      <c r="B508" s="77" t="s">
        <v>304</v>
      </c>
      <c r="C508" s="34" t="s">
        <v>5</v>
      </c>
      <c r="D508" s="20">
        <v>2</v>
      </c>
      <c r="E508" s="20">
        <v>10</v>
      </c>
      <c r="F508" s="52">
        <f>D508*E508</f>
        <v>20</v>
      </c>
    </row>
    <row r="509" spans="1:6">
      <c r="A509" s="21"/>
      <c r="B509" s="77"/>
      <c r="C509" s="34"/>
      <c r="D509" s="20"/>
      <c r="E509" s="20"/>
      <c r="F509" s="52"/>
    </row>
    <row r="510" spans="1:6" ht="30">
      <c r="A510" s="21" t="s">
        <v>9</v>
      </c>
      <c r="B510" s="77" t="s">
        <v>416</v>
      </c>
      <c r="C510" s="14"/>
      <c r="D510" s="14"/>
      <c r="E510" s="18"/>
      <c r="F510" s="54"/>
    </row>
    <row r="511" spans="1:6" ht="30">
      <c r="A511" s="21"/>
      <c r="B511" s="77" t="s">
        <v>417</v>
      </c>
      <c r="C511" s="34"/>
      <c r="D511" s="20"/>
      <c r="E511" s="20"/>
      <c r="F511" s="52"/>
    </row>
    <row r="512" spans="1:6">
      <c r="A512" s="21"/>
      <c r="B512" s="77" t="s">
        <v>418</v>
      </c>
      <c r="C512" s="34" t="s">
        <v>24</v>
      </c>
      <c r="D512" s="20">
        <v>1</v>
      </c>
      <c r="E512" s="20">
        <v>200</v>
      </c>
      <c r="F512" s="52">
        <f>D512*E512</f>
        <v>200</v>
      </c>
    </row>
    <row r="513" spans="1:6">
      <c r="A513" s="21"/>
      <c r="B513" s="88"/>
      <c r="C513" s="34"/>
      <c r="D513" s="14"/>
      <c r="E513" s="20"/>
      <c r="F513" s="16">
        <f t="shared" ref="F513:F572" si="14">D513*E513</f>
        <v>0</v>
      </c>
    </row>
    <row r="514" spans="1:6">
      <c r="A514" s="21"/>
      <c r="B514" s="77"/>
      <c r="C514" s="34"/>
      <c r="D514" s="14"/>
      <c r="E514" s="20"/>
      <c r="F514" s="16">
        <f t="shared" si="14"/>
        <v>0</v>
      </c>
    </row>
    <row r="515" spans="1:6">
      <c r="A515" s="21"/>
      <c r="B515" s="88"/>
      <c r="C515" s="34"/>
      <c r="D515" s="14"/>
      <c r="E515" s="20"/>
      <c r="F515" s="16">
        <f t="shared" si="14"/>
        <v>0</v>
      </c>
    </row>
    <row r="516" spans="1:6" s="58" customFormat="1">
      <c r="A516" s="55"/>
      <c r="B516" s="76" t="s">
        <v>146</v>
      </c>
      <c r="C516" s="24" t="s">
        <v>147</v>
      </c>
      <c r="D516" s="56"/>
      <c r="E516" s="24"/>
      <c r="F516" s="57">
        <f>SUM(F459:F515)</f>
        <v>1500</v>
      </c>
    </row>
    <row r="517" spans="1:6">
      <c r="A517" s="21"/>
      <c r="B517" s="74" t="str">
        <f>B7</f>
        <v>SECTION 2: MAIN BLOCK</v>
      </c>
      <c r="C517" s="20"/>
      <c r="D517" s="14"/>
      <c r="E517" s="20"/>
      <c r="F517" s="16">
        <f t="shared" si="14"/>
        <v>0</v>
      </c>
    </row>
    <row r="518" spans="1:6">
      <c r="A518" s="21"/>
      <c r="B518" s="74"/>
      <c r="C518" s="20"/>
      <c r="D518" s="14"/>
      <c r="E518" s="20"/>
      <c r="F518" s="16">
        <f t="shared" si="14"/>
        <v>0</v>
      </c>
    </row>
    <row r="519" spans="1:6">
      <c r="A519" s="21"/>
      <c r="B519" s="74" t="s">
        <v>219</v>
      </c>
      <c r="C519" s="20"/>
      <c r="D519" s="14"/>
      <c r="E519" s="20"/>
      <c r="F519" s="16">
        <f t="shared" si="14"/>
        <v>0</v>
      </c>
    </row>
    <row r="520" spans="1:6">
      <c r="A520" s="21"/>
      <c r="B520" s="74"/>
      <c r="C520" s="20"/>
      <c r="D520" s="14"/>
      <c r="E520" s="20"/>
      <c r="F520" s="16">
        <f t="shared" si="14"/>
        <v>0</v>
      </c>
    </row>
    <row r="521" spans="1:6">
      <c r="A521" s="21"/>
      <c r="B521" s="78" t="s">
        <v>275</v>
      </c>
      <c r="C521" s="20"/>
      <c r="D521" s="14"/>
      <c r="E521" s="20"/>
      <c r="F521" s="16">
        <f t="shared" si="14"/>
        <v>0</v>
      </c>
    </row>
    <row r="522" spans="1:6">
      <c r="A522" s="21"/>
      <c r="B522" s="77"/>
      <c r="C522" s="20"/>
      <c r="D522" s="14"/>
      <c r="E522" s="20"/>
      <c r="F522" s="16">
        <f t="shared" si="14"/>
        <v>0</v>
      </c>
    </row>
    <row r="523" spans="1:6" ht="30">
      <c r="A523" s="21"/>
      <c r="B523" s="78" t="s">
        <v>326</v>
      </c>
      <c r="C523" s="20"/>
      <c r="D523" s="14"/>
      <c r="E523" s="20"/>
      <c r="F523" s="16">
        <f t="shared" si="14"/>
        <v>0</v>
      </c>
    </row>
    <row r="524" spans="1:6" ht="30">
      <c r="A524" s="21"/>
      <c r="B524" s="78" t="s">
        <v>327</v>
      </c>
      <c r="C524" s="20"/>
      <c r="D524" s="14"/>
      <c r="E524" s="20"/>
      <c r="F524" s="16">
        <f t="shared" si="14"/>
        <v>0</v>
      </c>
    </row>
    <row r="525" spans="1:6">
      <c r="A525" s="21"/>
      <c r="B525" s="78" t="s">
        <v>328</v>
      </c>
      <c r="C525" s="20"/>
      <c r="D525" s="14"/>
      <c r="E525" s="20"/>
      <c r="F525" s="16">
        <f t="shared" si="14"/>
        <v>0</v>
      </c>
    </row>
    <row r="526" spans="1:6">
      <c r="A526" s="21"/>
      <c r="B526" s="78"/>
      <c r="C526" s="20"/>
      <c r="D526" s="14"/>
      <c r="E526" s="20"/>
      <c r="F526" s="16">
        <f t="shared" si="14"/>
        <v>0</v>
      </c>
    </row>
    <row r="527" spans="1:6">
      <c r="A527" s="21" t="s">
        <v>13</v>
      </c>
      <c r="B527" s="77" t="s">
        <v>329</v>
      </c>
      <c r="C527" s="20" t="s">
        <v>5</v>
      </c>
      <c r="D527" s="23">
        <v>4</v>
      </c>
      <c r="E527" s="20">
        <v>60</v>
      </c>
      <c r="F527" s="16">
        <f t="shared" si="14"/>
        <v>240</v>
      </c>
    </row>
    <row r="528" spans="1:6">
      <c r="A528" s="21"/>
      <c r="B528" s="77"/>
      <c r="C528" s="20"/>
      <c r="D528" s="14"/>
      <c r="E528" s="20"/>
      <c r="F528" s="16">
        <f t="shared" si="14"/>
        <v>0</v>
      </c>
    </row>
    <row r="529" spans="1:6">
      <c r="A529" s="21" t="s">
        <v>3</v>
      </c>
      <c r="B529" s="77" t="s">
        <v>363</v>
      </c>
      <c r="C529" s="20" t="s">
        <v>5</v>
      </c>
      <c r="D529" s="23">
        <v>57</v>
      </c>
      <c r="E529" s="20">
        <v>150</v>
      </c>
      <c r="F529" s="16">
        <f t="shared" si="14"/>
        <v>8550</v>
      </c>
    </row>
    <row r="530" spans="1:6">
      <c r="A530" s="21"/>
      <c r="B530" s="77"/>
      <c r="C530" s="20"/>
      <c r="D530" s="14"/>
      <c r="E530" s="20"/>
      <c r="F530" s="16">
        <f t="shared" si="14"/>
        <v>0</v>
      </c>
    </row>
    <row r="531" spans="1:6">
      <c r="A531" s="21" t="s">
        <v>6</v>
      </c>
      <c r="B531" s="77" t="s">
        <v>419</v>
      </c>
      <c r="C531" s="20" t="s">
        <v>5</v>
      </c>
      <c r="D531" s="23"/>
      <c r="E531" s="20">
        <v>120</v>
      </c>
      <c r="F531" s="16">
        <f t="shared" si="14"/>
        <v>0</v>
      </c>
    </row>
    <row r="532" spans="1:6">
      <c r="A532" s="21"/>
      <c r="B532" s="77"/>
      <c r="C532" s="20"/>
      <c r="D532" s="14"/>
      <c r="E532" s="20"/>
      <c r="F532" s="16">
        <f t="shared" si="14"/>
        <v>0</v>
      </c>
    </row>
    <row r="533" spans="1:6" ht="30">
      <c r="A533" s="21" t="s">
        <v>7</v>
      </c>
      <c r="B533" s="77" t="s">
        <v>276</v>
      </c>
      <c r="C533" s="20"/>
      <c r="D533" s="14"/>
      <c r="E533" s="20"/>
      <c r="F533" s="16">
        <f t="shared" si="14"/>
        <v>0</v>
      </c>
    </row>
    <row r="534" spans="1:6" ht="30">
      <c r="A534" s="21"/>
      <c r="B534" s="77" t="s">
        <v>277</v>
      </c>
      <c r="C534" s="20" t="s">
        <v>5</v>
      </c>
      <c r="D534" s="23">
        <f>D529+D527</f>
        <v>61</v>
      </c>
      <c r="E534" s="20">
        <v>20</v>
      </c>
      <c r="F534" s="16">
        <f t="shared" si="14"/>
        <v>1220</v>
      </c>
    </row>
    <row r="535" spans="1:6">
      <c r="A535" s="21"/>
      <c r="B535" s="77"/>
      <c r="C535" s="20"/>
      <c r="D535" s="14"/>
      <c r="E535" s="20"/>
      <c r="F535" s="16">
        <f t="shared" si="14"/>
        <v>0</v>
      </c>
    </row>
    <row r="536" spans="1:6">
      <c r="A536" s="21"/>
      <c r="B536" s="74" t="s">
        <v>58</v>
      </c>
      <c r="C536" s="35"/>
      <c r="D536" s="14"/>
      <c r="E536" s="20"/>
      <c r="F536" s="16">
        <f t="shared" si="14"/>
        <v>0</v>
      </c>
    </row>
    <row r="537" spans="1:6">
      <c r="A537" s="21"/>
      <c r="B537" s="77"/>
      <c r="C537" s="20"/>
      <c r="D537" s="14"/>
      <c r="E537" s="20"/>
      <c r="F537" s="16">
        <f t="shared" si="14"/>
        <v>0</v>
      </c>
    </row>
    <row r="538" spans="1:6" ht="30">
      <c r="A538" s="21"/>
      <c r="B538" s="78" t="s">
        <v>330</v>
      </c>
      <c r="C538" s="20"/>
      <c r="D538" s="14"/>
      <c r="E538" s="20"/>
      <c r="F538" s="16">
        <f t="shared" si="14"/>
        <v>0</v>
      </c>
    </row>
    <row r="539" spans="1:6" ht="30">
      <c r="A539" s="21"/>
      <c r="B539" s="78" t="s">
        <v>331</v>
      </c>
      <c r="C539" s="20"/>
      <c r="D539" s="14"/>
      <c r="E539" s="20"/>
      <c r="F539" s="16">
        <f t="shared" si="14"/>
        <v>0</v>
      </c>
    </row>
    <row r="540" spans="1:6" ht="30">
      <c r="A540" s="21"/>
      <c r="B540" s="78" t="s">
        <v>332</v>
      </c>
      <c r="C540" s="20"/>
      <c r="D540" s="14"/>
      <c r="E540" s="20"/>
      <c r="F540" s="16">
        <f t="shared" si="14"/>
        <v>0</v>
      </c>
    </row>
    <row r="541" spans="1:6" ht="30">
      <c r="A541" s="21"/>
      <c r="B541" s="78" t="s">
        <v>340</v>
      </c>
      <c r="C541" s="20"/>
      <c r="D541" s="14"/>
      <c r="E541" s="20"/>
      <c r="F541" s="16">
        <f t="shared" si="14"/>
        <v>0</v>
      </c>
    </row>
    <row r="542" spans="1:6">
      <c r="A542" s="21"/>
      <c r="B542" s="78"/>
      <c r="C542" s="20"/>
      <c r="D542" s="14"/>
      <c r="E542" s="20"/>
      <c r="F542" s="16">
        <f t="shared" si="14"/>
        <v>0</v>
      </c>
    </row>
    <row r="543" spans="1:6">
      <c r="A543" s="21"/>
      <c r="B543" s="78"/>
      <c r="C543" s="20"/>
      <c r="D543" s="14"/>
      <c r="E543" s="20"/>
      <c r="F543" s="16">
        <f t="shared" si="14"/>
        <v>0</v>
      </c>
    </row>
    <row r="544" spans="1:6">
      <c r="A544" s="21" t="s">
        <v>13</v>
      </c>
      <c r="B544" s="77" t="s">
        <v>342</v>
      </c>
      <c r="C544" s="20" t="s">
        <v>5</v>
      </c>
      <c r="D544" s="23">
        <v>27</v>
      </c>
      <c r="E544" s="20">
        <v>250</v>
      </c>
      <c r="F544" s="16">
        <f t="shared" si="14"/>
        <v>6750</v>
      </c>
    </row>
    <row r="545" spans="1:6">
      <c r="A545" s="21"/>
      <c r="B545" s="77"/>
      <c r="C545" s="20"/>
      <c r="D545" s="14"/>
      <c r="E545" s="20"/>
      <c r="F545" s="16">
        <f t="shared" si="14"/>
        <v>0</v>
      </c>
    </row>
    <row r="546" spans="1:6" ht="30">
      <c r="A546" s="21" t="s">
        <v>3</v>
      </c>
      <c r="B546" s="77" t="s">
        <v>343</v>
      </c>
      <c r="C546" s="20" t="s">
        <v>5</v>
      </c>
      <c r="D546" s="23">
        <v>9</v>
      </c>
      <c r="E546" s="20">
        <v>300</v>
      </c>
      <c r="F546" s="16">
        <f t="shared" si="14"/>
        <v>2700</v>
      </c>
    </row>
    <row r="547" spans="1:6">
      <c r="A547" s="21"/>
      <c r="B547" s="77"/>
      <c r="C547" s="20"/>
      <c r="D547" s="14"/>
      <c r="E547" s="20"/>
      <c r="F547" s="16">
        <f t="shared" si="14"/>
        <v>0</v>
      </c>
    </row>
    <row r="548" spans="1:6">
      <c r="A548" s="21"/>
      <c r="B548" s="78" t="s">
        <v>344</v>
      </c>
      <c r="C548" s="20"/>
      <c r="D548" s="14"/>
      <c r="E548" s="20"/>
      <c r="F548" s="16">
        <f t="shared" si="14"/>
        <v>0</v>
      </c>
    </row>
    <row r="549" spans="1:6">
      <c r="A549" s="21"/>
      <c r="B549" s="77"/>
      <c r="C549" s="20"/>
      <c r="D549" s="14"/>
      <c r="E549" s="20"/>
      <c r="F549" s="16">
        <f t="shared" si="14"/>
        <v>0</v>
      </c>
    </row>
    <row r="550" spans="1:6">
      <c r="A550" s="21"/>
      <c r="B550" s="78" t="s">
        <v>278</v>
      </c>
      <c r="C550" s="20"/>
      <c r="D550" s="14"/>
      <c r="E550" s="20"/>
      <c r="F550" s="16">
        <f t="shared" si="14"/>
        <v>0</v>
      </c>
    </row>
    <row r="551" spans="1:6">
      <c r="A551" s="21"/>
      <c r="B551" s="78" t="s">
        <v>279</v>
      </c>
      <c r="C551" s="20"/>
      <c r="D551" s="14"/>
      <c r="E551" s="20"/>
      <c r="F551" s="16">
        <f t="shared" si="14"/>
        <v>0</v>
      </c>
    </row>
    <row r="552" spans="1:6" ht="14.1" customHeight="1">
      <c r="A552" s="21"/>
      <c r="B552" s="77"/>
      <c r="C552" s="20"/>
      <c r="D552" s="14"/>
      <c r="E552" s="20"/>
      <c r="F552" s="16">
        <f t="shared" si="14"/>
        <v>0</v>
      </c>
    </row>
    <row r="553" spans="1:6" ht="14.1" customHeight="1">
      <c r="A553" s="21" t="s">
        <v>6</v>
      </c>
      <c r="B553" s="77" t="s">
        <v>280</v>
      </c>
      <c r="C553" s="20" t="s">
        <v>420</v>
      </c>
      <c r="D553" s="23">
        <v>40.5</v>
      </c>
      <c r="E553" s="20">
        <v>8</v>
      </c>
      <c r="F553" s="16">
        <f t="shared" si="14"/>
        <v>324</v>
      </c>
    </row>
    <row r="554" spans="1:6" ht="14.1" customHeight="1">
      <c r="A554" s="21"/>
      <c r="B554" s="77"/>
      <c r="C554" s="20"/>
      <c r="D554" s="23"/>
      <c r="E554" s="20"/>
      <c r="F554" s="16">
        <f t="shared" si="14"/>
        <v>0</v>
      </c>
    </row>
    <row r="555" spans="1:6" ht="14.1" customHeight="1">
      <c r="A555" s="21" t="s">
        <v>7</v>
      </c>
      <c r="B555" s="77" t="s">
        <v>341</v>
      </c>
      <c r="C555" s="20" t="s">
        <v>420</v>
      </c>
      <c r="D555" s="23">
        <v>18</v>
      </c>
      <c r="E555" s="20">
        <v>10</v>
      </c>
      <c r="F555" s="16">
        <f t="shared" si="14"/>
        <v>180</v>
      </c>
    </row>
    <row r="556" spans="1:6" ht="14.1" customHeight="1">
      <c r="A556" s="21"/>
      <c r="B556" s="77"/>
      <c r="C556" s="20"/>
      <c r="D556" s="23"/>
      <c r="E556" s="20"/>
      <c r="F556" s="16">
        <f t="shared" si="14"/>
        <v>0</v>
      </c>
    </row>
    <row r="557" spans="1:6" ht="14.1" customHeight="1">
      <c r="A557" s="21" t="s">
        <v>10</v>
      </c>
      <c r="B557" s="83" t="s">
        <v>281</v>
      </c>
      <c r="C557" s="20"/>
      <c r="D557" s="23"/>
      <c r="E557" s="20"/>
      <c r="F557" s="16">
        <f t="shared" si="14"/>
        <v>0</v>
      </c>
    </row>
    <row r="558" spans="1:6">
      <c r="A558" s="21"/>
      <c r="B558" s="83" t="s">
        <v>282</v>
      </c>
      <c r="C558" s="20" t="s">
        <v>5</v>
      </c>
      <c r="D558" s="23">
        <v>27</v>
      </c>
      <c r="E558" s="20">
        <v>40</v>
      </c>
      <c r="F558" s="16">
        <f t="shared" si="14"/>
        <v>1080</v>
      </c>
    </row>
    <row r="559" spans="1:6">
      <c r="A559" s="21"/>
      <c r="B559" s="83"/>
      <c r="C559" s="20"/>
      <c r="D559" s="23"/>
      <c r="E559" s="20"/>
      <c r="F559" s="16">
        <f t="shared" si="14"/>
        <v>0</v>
      </c>
    </row>
    <row r="560" spans="1:6">
      <c r="A560" s="21" t="s">
        <v>14</v>
      </c>
      <c r="B560" s="77" t="s">
        <v>341</v>
      </c>
      <c r="C560" s="20" t="s">
        <v>5</v>
      </c>
      <c r="D560" s="23">
        <v>9</v>
      </c>
      <c r="E560" s="20">
        <v>40</v>
      </c>
      <c r="F560" s="16">
        <f t="shared" si="14"/>
        <v>360</v>
      </c>
    </row>
    <row r="561" spans="1:6">
      <c r="A561" s="21"/>
      <c r="B561" s="83"/>
      <c r="C561" s="20"/>
      <c r="D561" s="14"/>
      <c r="E561" s="20"/>
      <c r="F561" s="16">
        <f t="shared" si="14"/>
        <v>0</v>
      </c>
    </row>
    <row r="562" spans="1:6">
      <c r="A562" s="21"/>
      <c r="B562" s="77"/>
      <c r="C562" s="20"/>
      <c r="D562" s="14"/>
      <c r="E562" s="20"/>
      <c r="F562" s="16">
        <f t="shared" si="14"/>
        <v>0</v>
      </c>
    </row>
    <row r="563" spans="1:6">
      <c r="A563" s="21"/>
      <c r="B563" s="77"/>
      <c r="C563" s="22"/>
      <c r="D563" s="14"/>
      <c r="E563" s="20"/>
      <c r="F563" s="16">
        <f t="shared" si="14"/>
        <v>0</v>
      </c>
    </row>
    <row r="564" spans="1:6">
      <c r="A564" s="21"/>
      <c r="B564" s="77"/>
      <c r="C564" s="22"/>
      <c r="D564" s="14"/>
      <c r="E564" s="20"/>
      <c r="F564" s="16">
        <f t="shared" si="14"/>
        <v>0</v>
      </c>
    </row>
    <row r="565" spans="1:6">
      <c r="A565" s="21"/>
      <c r="B565" s="77"/>
      <c r="C565" s="22"/>
      <c r="D565" s="14"/>
      <c r="E565" s="20"/>
      <c r="F565" s="16">
        <f t="shared" si="14"/>
        <v>0</v>
      </c>
    </row>
    <row r="566" spans="1:6">
      <c r="A566" s="21"/>
      <c r="B566" s="77"/>
      <c r="C566" s="22"/>
      <c r="D566" s="14"/>
      <c r="E566" s="20"/>
      <c r="F566" s="16">
        <f t="shared" si="14"/>
        <v>0</v>
      </c>
    </row>
    <row r="567" spans="1:6">
      <c r="A567" s="21"/>
      <c r="B567" s="77"/>
      <c r="C567" s="22"/>
      <c r="D567" s="14"/>
      <c r="E567" s="20"/>
      <c r="F567" s="16">
        <f t="shared" si="14"/>
        <v>0</v>
      </c>
    </row>
    <row r="568" spans="1:6">
      <c r="A568" s="21"/>
      <c r="B568" s="77"/>
      <c r="C568" s="22"/>
      <c r="D568" s="14"/>
      <c r="E568" s="20"/>
      <c r="F568" s="16">
        <f t="shared" si="14"/>
        <v>0</v>
      </c>
    </row>
    <row r="569" spans="1:6">
      <c r="A569" s="21"/>
      <c r="B569" s="77"/>
      <c r="C569" s="22"/>
      <c r="D569" s="14"/>
      <c r="E569" s="20"/>
      <c r="F569" s="16">
        <f t="shared" si="14"/>
        <v>0</v>
      </c>
    </row>
    <row r="570" spans="1:6">
      <c r="A570" s="21"/>
      <c r="B570" s="77"/>
      <c r="C570" s="22"/>
      <c r="D570" s="14"/>
      <c r="E570" s="20"/>
      <c r="F570" s="16">
        <f t="shared" si="14"/>
        <v>0</v>
      </c>
    </row>
    <row r="571" spans="1:6">
      <c r="A571" s="21"/>
      <c r="B571" s="77"/>
      <c r="C571" s="22"/>
      <c r="D571" s="14"/>
      <c r="E571" s="20"/>
      <c r="F571" s="16">
        <f t="shared" si="14"/>
        <v>0</v>
      </c>
    </row>
    <row r="572" spans="1:6">
      <c r="A572" s="21"/>
      <c r="B572" s="77"/>
      <c r="C572" s="22"/>
      <c r="D572" s="14"/>
      <c r="E572" s="20"/>
      <c r="F572" s="16">
        <f t="shared" si="14"/>
        <v>0</v>
      </c>
    </row>
    <row r="573" spans="1:6">
      <c r="A573" s="21"/>
      <c r="B573" s="76" t="s">
        <v>146</v>
      </c>
      <c r="C573" s="24" t="s">
        <v>147</v>
      </c>
      <c r="D573" s="25"/>
      <c r="E573" s="25"/>
      <c r="F573" s="25">
        <f>SUM(F527:F572)</f>
        <v>21404</v>
      </c>
    </row>
    <row r="574" spans="1:6">
      <c r="A574" s="21"/>
      <c r="B574" s="77"/>
      <c r="C574" s="22"/>
      <c r="D574" s="14"/>
      <c r="E574" s="20"/>
      <c r="F574" s="16"/>
    </row>
    <row r="575" spans="1:6">
      <c r="A575" s="21"/>
      <c r="B575" s="74" t="s">
        <v>59</v>
      </c>
      <c r="C575" s="22"/>
      <c r="D575" s="14"/>
      <c r="E575" s="20"/>
      <c r="F575" s="16"/>
    </row>
    <row r="576" spans="1:6">
      <c r="A576" s="21"/>
      <c r="B576" s="74"/>
      <c r="C576" s="22"/>
      <c r="D576" s="14"/>
      <c r="E576" s="20"/>
      <c r="F576" s="16"/>
    </row>
    <row r="577" spans="1:6">
      <c r="A577" s="21"/>
      <c r="B577" s="74"/>
      <c r="C577" s="22"/>
      <c r="D577" s="14"/>
      <c r="E577" s="20"/>
      <c r="F577" s="16"/>
    </row>
    <row r="578" spans="1:6">
      <c r="A578" s="21"/>
      <c r="B578" s="74" t="s">
        <v>5</v>
      </c>
      <c r="C578" s="34"/>
      <c r="D578" s="14"/>
      <c r="E578" s="20"/>
      <c r="F578" s="16"/>
    </row>
    <row r="579" spans="1:6">
      <c r="A579" s="21"/>
      <c r="B579" s="92"/>
      <c r="C579" s="34"/>
      <c r="D579" s="14"/>
      <c r="E579" s="20"/>
      <c r="F579" s="16"/>
    </row>
    <row r="580" spans="1:6">
      <c r="A580" s="21"/>
      <c r="B580" s="74"/>
      <c r="C580" s="34"/>
      <c r="D580" s="14"/>
      <c r="E580" s="20"/>
      <c r="F580" s="16"/>
    </row>
    <row r="581" spans="1:6">
      <c r="A581" s="21"/>
      <c r="B581" s="93">
        <v>1</v>
      </c>
      <c r="C581" s="34"/>
      <c r="D581" s="53"/>
      <c r="E581" s="53"/>
      <c r="F581" s="53">
        <f>F19</f>
        <v>5070</v>
      </c>
    </row>
    <row r="582" spans="1:6">
      <c r="A582" s="21"/>
      <c r="B582" s="92"/>
      <c r="C582" s="34"/>
      <c r="D582" s="53"/>
      <c r="E582" s="53"/>
      <c r="F582" s="53"/>
    </row>
    <row r="583" spans="1:6">
      <c r="A583" s="21"/>
      <c r="B583" s="93">
        <v>2</v>
      </c>
      <c r="C583" s="34"/>
      <c r="D583" s="53"/>
      <c r="E583" s="53"/>
      <c r="F583" s="53">
        <f>F90</f>
        <v>49094.990000000005</v>
      </c>
    </row>
    <row r="584" spans="1:6">
      <c r="A584" s="21"/>
      <c r="B584" s="93"/>
      <c r="C584" s="34"/>
      <c r="D584" s="53"/>
      <c r="E584" s="53"/>
      <c r="F584" s="53"/>
    </row>
    <row r="585" spans="1:6">
      <c r="A585" s="21"/>
      <c r="B585" s="93">
        <v>3</v>
      </c>
      <c r="C585" s="34"/>
      <c r="D585" s="53"/>
      <c r="E585" s="53"/>
      <c r="F585" s="53">
        <f>F188</f>
        <v>191420.28352000008</v>
      </c>
    </row>
    <row r="586" spans="1:6">
      <c r="A586" s="21"/>
      <c r="B586" s="93"/>
      <c r="C586" s="34"/>
      <c r="D586" s="53"/>
      <c r="E586" s="53"/>
      <c r="F586" s="53"/>
    </row>
    <row r="587" spans="1:6">
      <c r="A587" s="21"/>
      <c r="B587" s="93">
        <v>4</v>
      </c>
      <c r="C587" s="34"/>
      <c r="D587" s="53"/>
      <c r="E587" s="53"/>
      <c r="F587" s="53">
        <f>F254</f>
        <v>35488.800000000003</v>
      </c>
    </row>
    <row r="588" spans="1:6">
      <c r="A588" s="21"/>
      <c r="B588" s="93"/>
      <c r="C588" s="34"/>
      <c r="D588" s="53"/>
      <c r="E588" s="53"/>
      <c r="F588" s="53"/>
    </row>
    <row r="589" spans="1:6">
      <c r="A589" s="21"/>
      <c r="B589" s="93">
        <v>5</v>
      </c>
      <c r="C589" s="34"/>
      <c r="D589" s="53"/>
      <c r="E589" s="53"/>
      <c r="F589" s="53">
        <f>F319</f>
        <v>24395.4</v>
      </c>
    </row>
    <row r="590" spans="1:6">
      <c r="A590" s="21"/>
      <c r="B590" s="93"/>
      <c r="C590" s="34"/>
      <c r="D590" s="53"/>
      <c r="E590" s="53"/>
      <c r="F590" s="53"/>
    </row>
    <row r="591" spans="1:6">
      <c r="A591" s="21"/>
      <c r="B591" s="93">
        <v>6</v>
      </c>
      <c r="C591" s="34"/>
      <c r="D591" s="53"/>
      <c r="E591" s="53"/>
      <c r="F591" s="53">
        <f>F377</f>
        <v>51974.2</v>
      </c>
    </row>
    <row r="592" spans="1:6">
      <c r="A592" s="21"/>
      <c r="B592" s="93"/>
      <c r="C592" s="34"/>
      <c r="D592" s="53"/>
      <c r="E592" s="53"/>
      <c r="F592" s="53"/>
    </row>
    <row r="593" spans="1:6">
      <c r="A593" s="21"/>
      <c r="B593" s="93">
        <v>7</v>
      </c>
      <c r="C593" s="34"/>
      <c r="D593" s="53"/>
      <c r="E593" s="53"/>
      <c r="F593" s="53">
        <f>F452</f>
        <v>20190</v>
      </c>
    </row>
    <row r="594" spans="1:6">
      <c r="A594" s="21"/>
      <c r="B594" s="93"/>
      <c r="C594" s="34"/>
      <c r="D594" s="53"/>
      <c r="E594" s="53"/>
      <c r="F594" s="53"/>
    </row>
    <row r="595" spans="1:6">
      <c r="A595" s="21"/>
      <c r="B595" s="93">
        <v>8</v>
      </c>
      <c r="C595" s="34"/>
      <c r="D595" s="53"/>
      <c r="E595" s="53"/>
      <c r="F595" s="53">
        <f>F516</f>
        <v>1500</v>
      </c>
    </row>
    <row r="596" spans="1:6">
      <c r="A596" s="21"/>
      <c r="B596" s="93"/>
      <c r="C596" s="34"/>
      <c r="D596" s="53"/>
      <c r="E596" s="53"/>
      <c r="F596" s="53"/>
    </row>
    <row r="597" spans="1:6">
      <c r="A597" s="21"/>
      <c r="B597" s="93">
        <v>9</v>
      </c>
      <c r="C597" s="34"/>
      <c r="D597" s="53"/>
      <c r="E597" s="53"/>
      <c r="F597" s="53">
        <f>F573</f>
        <v>21404</v>
      </c>
    </row>
    <row r="598" spans="1:6">
      <c r="A598" s="21"/>
      <c r="B598" s="93"/>
      <c r="C598" s="34"/>
      <c r="D598" s="14"/>
      <c r="E598" s="20"/>
      <c r="F598" s="16"/>
    </row>
    <row r="599" spans="1:6">
      <c r="A599" s="21"/>
      <c r="B599" s="93"/>
      <c r="C599" s="34"/>
      <c r="D599" s="14"/>
      <c r="E599" s="20"/>
      <c r="F599" s="16"/>
    </row>
    <row r="600" spans="1:6">
      <c r="A600" s="21"/>
      <c r="B600" s="93"/>
      <c r="C600" s="34"/>
      <c r="D600" s="14"/>
      <c r="E600" s="20"/>
      <c r="F600" s="16"/>
    </row>
    <row r="601" spans="1:6">
      <c r="A601" s="21"/>
      <c r="B601" s="93"/>
      <c r="C601" s="34"/>
      <c r="D601" s="14"/>
      <c r="E601" s="20"/>
      <c r="F601" s="16"/>
    </row>
    <row r="602" spans="1:6">
      <c r="A602" s="21"/>
      <c r="B602" s="93"/>
      <c r="C602" s="34"/>
      <c r="D602" s="14"/>
      <c r="E602" s="20"/>
      <c r="F602" s="16"/>
    </row>
    <row r="603" spans="1:6">
      <c r="A603" s="21"/>
      <c r="B603" s="93"/>
      <c r="C603" s="34"/>
      <c r="D603" s="14"/>
      <c r="E603" s="20"/>
      <c r="F603" s="16"/>
    </row>
    <row r="604" spans="1:6">
      <c r="A604" s="21"/>
      <c r="B604" s="77"/>
      <c r="C604" s="34"/>
      <c r="D604" s="14"/>
      <c r="E604" s="20"/>
      <c r="F604" s="16"/>
    </row>
    <row r="605" spans="1:6">
      <c r="A605" s="21"/>
      <c r="B605" s="76" t="s">
        <v>220</v>
      </c>
      <c r="C605" s="34"/>
      <c r="D605" s="25"/>
      <c r="E605" s="25"/>
      <c r="F605" s="59">
        <f>SUM(F581:F604)</f>
        <v>400537.67352000013</v>
      </c>
    </row>
    <row r="606" spans="1:6">
      <c r="A606" s="21"/>
      <c r="B606" s="76"/>
      <c r="C606" s="34"/>
      <c r="D606" s="25"/>
      <c r="E606" s="25"/>
      <c r="F606" s="59"/>
    </row>
    <row r="607" spans="1:6">
      <c r="A607" s="21"/>
      <c r="B607" s="77"/>
      <c r="C607" s="34"/>
      <c r="D607" s="53"/>
      <c r="E607" s="53"/>
      <c r="F607" s="60"/>
    </row>
    <row r="608" spans="1:6">
      <c r="A608" s="21"/>
      <c r="B608" s="77"/>
      <c r="C608" s="34"/>
      <c r="D608" s="53"/>
      <c r="E608" s="53"/>
      <c r="F608" s="60"/>
    </row>
    <row r="609" spans="1:6">
      <c r="A609" s="21"/>
      <c r="B609" s="77"/>
      <c r="C609" s="34"/>
      <c r="D609" s="53"/>
      <c r="E609" s="53"/>
      <c r="F609" s="60"/>
    </row>
    <row r="610" spans="1:6">
      <c r="A610" s="21"/>
      <c r="B610" s="94"/>
      <c r="C610" s="34"/>
      <c r="D610" s="53"/>
      <c r="E610" s="53"/>
      <c r="F610" s="60"/>
    </row>
    <row r="611" spans="1:6">
      <c r="A611" s="61"/>
      <c r="B611" s="95"/>
      <c r="C611" s="62"/>
      <c r="D611" s="63"/>
      <c r="E611" s="63"/>
      <c r="F611" s="64"/>
    </row>
    <row r="612" spans="1:6" ht="30">
      <c r="A612" s="21"/>
      <c r="B612" s="74" t="s">
        <v>221</v>
      </c>
      <c r="C612" s="62"/>
      <c r="D612" s="25"/>
      <c r="E612" s="25"/>
      <c r="F612" s="59">
        <f>F605</f>
        <v>400537.67352000013</v>
      </c>
    </row>
    <row r="613" spans="1:6">
      <c r="A613" s="21"/>
      <c r="B613" s="76"/>
      <c r="C613" s="22"/>
      <c r="D613" s="14"/>
      <c r="E613" s="20"/>
      <c r="F613" s="16"/>
    </row>
    <row r="614" spans="1:6">
      <c r="A614" s="21"/>
      <c r="B614" s="77"/>
      <c r="C614" s="24"/>
      <c r="D614" s="14"/>
      <c r="E614" s="20"/>
      <c r="F614" s="16"/>
    </row>
    <row r="615" spans="1:6">
      <c r="A615" s="21"/>
      <c r="B615" s="77"/>
      <c r="C615" s="24"/>
      <c r="D615" s="14"/>
      <c r="E615" s="20"/>
      <c r="F615" s="16"/>
    </row>
    <row r="616" spans="1:6">
      <c r="A616" s="21"/>
      <c r="B616" s="77"/>
      <c r="C616" s="24"/>
      <c r="D616" s="14"/>
      <c r="E616" s="20"/>
      <c r="F616" s="16"/>
    </row>
    <row r="617" spans="1:6">
      <c r="A617" s="21"/>
      <c r="B617" s="96"/>
      <c r="C617" s="22"/>
      <c r="D617" s="14"/>
      <c r="E617" s="20"/>
      <c r="F617" s="16"/>
    </row>
    <row r="618" spans="1:6">
      <c r="A618" s="21"/>
      <c r="B618" s="96"/>
      <c r="C618" s="22"/>
      <c r="D618" s="14"/>
      <c r="E618" s="20"/>
      <c r="F618" s="16"/>
    </row>
    <row r="619" spans="1:6">
      <c r="A619" s="21"/>
      <c r="B619" s="96"/>
      <c r="C619" s="22"/>
      <c r="D619" s="14"/>
      <c r="E619" s="20"/>
      <c r="F619" s="16"/>
    </row>
    <row r="620" spans="1:6">
      <c r="A620" s="21"/>
      <c r="B620" s="96"/>
      <c r="C620" s="22"/>
      <c r="D620" s="14"/>
      <c r="E620" s="20"/>
      <c r="F620" s="16"/>
    </row>
  </sheetData>
  <pageMargins left="0.7" right="0.7" top="0.75" bottom="0.75" header="0.3" footer="0.3"/>
  <pageSetup scale="80" orientation="portrait" horizontalDpi="1200" verticalDpi="1200" r:id="rId1"/>
  <rowBreaks count="3" manualBreakCount="3">
    <brk id="210" max="16383" man="1"/>
    <brk id="254" max="5" man="1"/>
    <brk id="3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P201"/>
  <sheetViews>
    <sheetView view="pageBreakPreview" zoomScaleNormal="100" zoomScaleSheetLayoutView="100" workbookViewId="0">
      <pane xSplit="1" ySplit="3" topLeftCell="B190" activePane="bottomRight" state="frozen"/>
      <selection pane="topRight" activeCell="B1" sqref="B1"/>
      <selection pane="bottomLeft" activeCell="A4" sqref="A4"/>
      <selection pane="bottomRight" activeCell="I7" sqref="I7"/>
    </sheetView>
  </sheetViews>
  <sheetFormatPr defaultColWidth="9.140625" defaultRowHeight="15"/>
  <cols>
    <col min="1" max="1" width="6.5703125" style="154" bestFit="1" customWidth="1"/>
    <col min="2" max="2" width="55.5703125" style="118" customWidth="1"/>
    <col min="3" max="3" width="5.42578125" style="116" bestFit="1" customWidth="1"/>
    <col min="4" max="4" width="6.5703125" style="117" bestFit="1" customWidth="1"/>
    <col min="5" max="5" width="7.140625" style="119" bestFit="1" customWidth="1"/>
    <col min="6" max="6" width="11.140625" style="155" bestFit="1" customWidth="1"/>
    <col min="7" max="7" width="12.5703125" style="113" bestFit="1" customWidth="1"/>
    <col min="8" max="17" width="9.140625" style="103"/>
    <col min="18" max="18" width="6.140625" style="103" customWidth="1"/>
    <col min="19" max="16384" width="9.140625" style="103"/>
  </cols>
  <sheetData>
    <row r="1" spans="1:7">
      <c r="A1" s="555" t="s">
        <v>0</v>
      </c>
      <c r="B1" s="556" t="s">
        <v>1</v>
      </c>
      <c r="C1" s="557" t="s">
        <v>2</v>
      </c>
      <c r="D1" s="558" t="s">
        <v>422</v>
      </c>
      <c r="E1" s="559" t="s">
        <v>366</v>
      </c>
      <c r="F1" s="560" t="s">
        <v>444</v>
      </c>
      <c r="G1" s="553"/>
    </row>
    <row r="2" spans="1:7" s="11" customFormat="1" ht="30">
      <c r="A2" s="561"/>
      <c r="B2" s="562" t="str">
        <f>'1 Preliminaries'!B2</f>
        <v>PROPOSED NEW EXTENSION OF MALE TRANSITION CENTER IN KISMAYO</v>
      </c>
      <c r="C2" s="563"/>
      <c r="D2" s="564"/>
      <c r="E2" s="565"/>
      <c r="F2" s="566"/>
      <c r="G2" s="114"/>
    </row>
    <row r="3" spans="1:7" s="101" customFormat="1" ht="18" customHeight="1">
      <c r="A3" s="567">
        <v>2</v>
      </c>
      <c r="B3" s="568" t="s">
        <v>954</v>
      </c>
      <c r="C3" s="569"/>
      <c r="D3" s="570"/>
      <c r="E3" s="571"/>
      <c r="F3" s="572"/>
      <c r="G3" s="141"/>
    </row>
    <row r="4" spans="1:7" s="11" customFormat="1">
      <c r="A4" s="573">
        <v>2.1</v>
      </c>
      <c r="B4" s="562" t="s">
        <v>431</v>
      </c>
      <c r="C4" s="574"/>
      <c r="D4" s="575"/>
      <c r="E4" s="576"/>
      <c r="F4" s="577"/>
      <c r="G4" s="114"/>
    </row>
    <row r="5" spans="1:7" s="11" customFormat="1">
      <c r="A5" s="578" t="s">
        <v>484</v>
      </c>
      <c r="B5" s="579" t="s">
        <v>143</v>
      </c>
      <c r="C5" s="570" t="s">
        <v>32</v>
      </c>
      <c r="D5" s="575">
        <v>118</v>
      </c>
      <c r="E5" s="576"/>
      <c r="F5" s="577">
        <f>D5*E5</f>
        <v>0</v>
      </c>
      <c r="G5" s="114"/>
    </row>
    <row r="6" spans="1:7" s="11" customFormat="1">
      <c r="A6" s="578" t="s">
        <v>33</v>
      </c>
      <c r="B6" s="579" t="s">
        <v>144</v>
      </c>
      <c r="C6" s="574"/>
      <c r="D6" s="575"/>
      <c r="E6" s="576"/>
      <c r="F6" s="577">
        <f t="shared" ref="F6:F25" si="0">D6*E6</f>
        <v>0</v>
      </c>
      <c r="G6" s="114"/>
    </row>
    <row r="7" spans="1:7" s="11" customFormat="1" ht="30">
      <c r="A7" s="578" t="s">
        <v>485</v>
      </c>
      <c r="B7" s="579" t="s">
        <v>432</v>
      </c>
      <c r="C7" s="570" t="s">
        <v>32</v>
      </c>
      <c r="D7" s="575">
        <f>D5</f>
        <v>118</v>
      </c>
      <c r="E7" s="576"/>
      <c r="F7" s="577">
        <f t="shared" si="0"/>
        <v>0</v>
      </c>
      <c r="G7" s="114"/>
    </row>
    <row r="8" spans="1:7" s="141" customFormat="1" ht="30">
      <c r="A8" s="580" t="s">
        <v>486</v>
      </c>
      <c r="B8" s="581" t="s">
        <v>686</v>
      </c>
      <c r="C8" s="570" t="s">
        <v>592</v>
      </c>
      <c r="D8" s="570">
        <v>30</v>
      </c>
      <c r="E8" s="571"/>
      <c r="F8" s="582">
        <f t="shared" si="0"/>
        <v>0</v>
      </c>
    </row>
    <row r="9" spans="1:7" s="141" customFormat="1" ht="17.25">
      <c r="A9" s="580" t="s">
        <v>487</v>
      </c>
      <c r="B9" s="581" t="s">
        <v>688</v>
      </c>
      <c r="C9" s="570" t="s">
        <v>569</v>
      </c>
      <c r="D9" s="570">
        <v>17</v>
      </c>
      <c r="E9" s="571"/>
      <c r="F9" s="582">
        <f t="shared" si="0"/>
        <v>0</v>
      </c>
    </row>
    <row r="10" spans="1:7" s="141" customFormat="1" ht="17.25">
      <c r="A10" s="580" t="s">
        <v>488</v>
      </c>
      <c r="B10" s="581" t="s">
        <v>683</v>
      </c>
      <c r="C10" s="570" t="s">
        <v>569</v>
      </c>
      <c r="D10" s="570">
        <v>7</v>
      </c>
      <c r="E10" s="571"/>
      <c r="F10" s="582">
        <f t="shared" si="0"/>
        <v>0</v>
      </c>
    </row>
    <row r="11" spans="1:7" s="141" customFormat="1" ht="17.25">
      <c r="A11" s="580" t="s">
        <v>489</v>
      </c>
      <c r="B11" s="581" t="s">
        <v>684</v>
      </c>
      <c r="C11" s="570" t="s">
        <v>569</v>
      </c>
      <c r="D11" s="570">
        <v>5</v>
      </c>
      <c r="E11" s="571"/>
      <c r="F11" s="582">
        <f t="shared" si="0"/>
        <v>0</v>
      </c>
    </row>
    <row r="12" spans="1:7" s="141" customFormat="1">
      <c r="A12" s="580" t="s">
        <v>490</v>
      </c>
      <c r="B12" s="581" t="s">
        <v>685</v>
      </c>
      <c r="C12" s="570" t="s">
        <v>439</v>
      </c>
      <c r="D12" s="570">
        <v>9</v>
      </c>
      <c r="E12" s="571"/>
      <c r="F12" s="582">
        <f t="shared" si="0"/>
        <v>0</v>
      </c>
    </row>
    <row r="13" spans="1:7" customFormat="1">
      <c r="A13" s="583"/>
      <c r="B13" s="568" t="s">
        <v>29</v>
      </c>
      <c r="C13" s="569"/>
      <c r="D13" s="570"/>
      <c r="E13" s="571"/>
      <c r="F13" s="584"/>
      <c r="G13" s="145"/>
    </row>
    <row r="14" spans="1:7" s="11" customFormat="1" ht="30">
      <c r="A14" s="585" t="s">
        <v>491</v>
      </c>
      <c r="B14" s="579" t="s">
        <v>442</v>
      </c>
      <c r="C14" s="570" t="s">
        <v>32</v>
      </c>
      <c r="D14" s="575">
        <f>D7</f>
        <v>118</v>
      </c>
      <c r="E14" s="576"/>
      <c r="F14" s="577">
        <f t="shared" si="0"/>
        <v>0</v>
      </c>
      <c r="G14" s="114"/>
    </row>
    <row r="15" spans="1:7" s="11" customFormat="1" ht="30">
      <c r="A15" s="585" t="s">
        <v>492</v>
      </c>
      <c r="B15" s="579" t="s">
        <v>365</v>
      </c>
      <c r="C15" s="570" t="s">
        <v>32</v>
      </c>
      <c r="D15" s="575">
        <f>D14</f>
        <v>118</v>
      </c>
      <c r="E15" s="576"/>
      <c r="F15" s="577">
        <f t="shared" si="0"/>
        <v>0</v>
      </c>
      <c r="G15" s="114"/>
    </row>
    <row r="16" spans="1:7" s="11" customFormat="1">
      <c r="A16" s="578"/>
      <c r="B16" s="562" t="s">
        <v>34</v>
      </c>
      <c r="C16" s="574"/>
      <c r="D16" s="575"/>
      <c r="E16" s="576"/>
      <c r="F16" s="577">
        <f>D16*E16</f>
        <v>0</v>
      </c>
      <c r="G16" s="114"/>
    </row>
    <row r="17" spans="1:7" s="11" customFormat="1" ht="45">
      <c r="A17" s="578" t="s">
        <v>492</v>
      </c>
      <c r="B17" s="579" t="s">
        <v>535</v>
      </c>
      <c r="C17" s="570" t="s">
        <v>32</v>
      </c>
      <c r="D17" s="575">
        <f>D15</f>
        <v>118</v>
      </c>
      <c r="E17" s="576"/>
      <c r="F17" s="577">
        <f>D17*E17</f>
        <v>0</v>
      </c>
      <c r="G17" s="114"/>
    </row>
    <row r="18" spans="1:7" s="11" customFormat="1">
      <c r="A18" s="578"/>
      <c r="B18" s="562" t="s">
        <v>37</v>
      </c>
      <c r="C18" s="574"/>
      <c r="D18" s="575"/>
      <c r="E18" s="576"/>
      <c r="F18" s="577">
        <f>D18*E18</f>
        <v>0</v>
      </c>
      <c r="G18" s="114"/>
    </row>
    <row r="19" spans="1:7" s="11" customFormat="1" ht="45">
      <c r="A19" s="578" t="s">
        <v>493</v>
      </c>
      <c r="B19" s="579" t="s">
        <v>536</v>
      </c>
      <c r="C19" s="570" t="s">
        <v>32</v>
      </c>
      <c r="D19" s="575">
        <f>D17</f>
        <v>118</v>
      </c>
      <c r="E19" s="576"/>
      <c r="F19" s="577">
        <f>D19*E19</f>
        <v>0</v>
      </c>
      <c r="G19" s="114"/>
    </row>
    <row r="20" spans="1:7" s="11" customFormat="1">
      <c r="A20" s="578"/>
      <c r="B20" s="562" t="s">
        <v>437</v>
      </c>
      <c r="C20" s="574"/>
      <c r="D20" s="575"/>
      <c r="E20" s="576"/>
      <c r="F20" s="577">
        <f t="shared" si="0"/>
        <v>0</v>
      </c>
      <c r="G20" s="114"/>
    </row>
    <row r="21" spans="1:7" s="11" customFormat="1" ht="30">
      <c r="A21" s="578" t="s">
        <v>492</v>
      </c>
      <c r="B21" s="579" t="s">
        <v>689</v>
      </c>
      <c r="C21" s="570" t="s">
        <v>32</v>
      </c>
      <c r="D21" s="575">
        <f>14*1*0.1</f>
        <v>1.4000000000000001</v>
      </c>
      <c r="E21" s="576"/>
      <c r="F21" s="577">
        <f t="shared" si="0"/>
        <v>0</v>
      </c>
      <c r="G21" s="114"/>
    </row>
    <row r="22" spans="1:7" s="11" customFormat="1">
      <c r="A22" s="578" t="s">
        <v>494</v>
      </c>
      <c r="B22" s="562" t="s">
        <v>440</v>
      </c>
      <c r="C22" s="575"/>
      <c r="D22" s="575"/>
      <c r="E22" s="576"/>
      <c r="F22" s="577">
        <f t="shared" si="0"/>
        <v>0</v>
      </c>
      <c r="G22" s="114"/>
    </row>
    <row r="23" spans="1:7" s="283" customFormat="1" ht="45">
      <c r="A23" s="586"/>
      <c r="B23" s="587" t="s">
        <v>595</v>
      </c>
      <c r="C23" s="569"/>
      <c r="D23" s="571"/>
      <c r="E23" s="569"/>
      <c r="F23" s="577"/>
    </row>
    <row r="24" spans="1:7" s="283" customFormat="1">
      <c r="A24" s="586"/>
      <c r="B24" s="568" t="s">
        <v>600</v>
      </c>
      <c r="C24" s="569"/>
      <c r="D24" s="571"/>
      <c r="E24" s="569"/>
      <c r="F24" s="577"/>
    </row>
    <row r="25" spans="1:7" s="283" customFormat="1">
      <c r="A25" s="586" t="s">
        <v>533</v>
      </c>
      <c r="B25" s="581" t="s">
        <v>596</v>
      </c>
      <c r="C25" s="569" t="s">
        <v>19</v>
      </c>
      <c r="D25" s="571">
        <v>65</v>
      </c>
      <c r="E25" s="569"/>
      <c r="F25" s="577">
        <f t="shared" si="0"/>
        <v>0</v>
      </c>
    </row>
    <row r="26" spans="1:7" s="283" customFormat="1">
      <c r="A26" s="586" t="s">
        <v>534</v>
      </c>
      <c r="B26" s="581" t="s">
        <v>597</v>
      </c>
      <c r="C26" s="569" t="s">
        <v>19</v>
      </c>
      <c r="D26" s="571">
        <v>207</v>
      </c>
      <c r="E26" s="569"/>
      <c r="F26" s="588">
        <f>E26*D26</f>
        <v>0</v>
      </c>
      <c r="G26" s="554"/>
    </row>
    <row r="27" spans="1:7" s="283" customFormat="1">
      <c r="A27" s="586"/>
      <c r="B27" s="568" t="s">
        <v>604</v>
      </c>
      <c r="C27" s="569"/>
      <c r="D27" s="571"/>
      <c r="E27" s="569"/>
      <c r="F27" s="588"/>
      <c r="G27" s="285"/>
    </row>
    <row r="28" spans="1:7" s="283" customFormat="1">
      <c r="A28" s="586" t="s">
        <v>533</v>
      </c>
      <c r="B28" s="581" t="s">
        <v>596</v>
      </c>
      <c r="C28" s="569" t="s">
        <v>578</v>
      </c>
      <c r="D28" s="571">
        <v>215</v>
      </c>
      <c r="E28" s="569"/>
      <c r="F28" s="588">
        <f>E28*D28</f>
        <v>0</v>
      </c>
    </row>
    <row r="29" spans="1:7" s="283" customFormat="1">
      <c r="A29" s="586" t="s">
        <v>534</v>
      </c>
      <c r="B29" s="581" t="s">
        <v>597</v>
      </c>
      <c r="C29" s="569" t="s">
        <v>578</v>
      </c>
      <c r="D29" s="571">
        <v>271</v>
      </c>
      <c r="E29" s="569"/>
      <c r="F29" s="588">
        <f>E29*D29</f>
        <v>0</v>
      </c>
      <c r="G29" s="554"/>
    </row>
    <row r="30" spans="1:7" s="283" customFormat="1">
      <c r="A30" s="586"/>
      <c r="B30" s="589" t="s">
        <v>687</v>
      </c>
      <c r="C30" s="569"/>
      <c r="D30" s="569"/>
      <c r="E30" s="569"/>
      <c r="F30" s="588"/>
      <c r="G30" s="285"/>
    </row>
    <row r="31" spans="1:7" s="283" customFormat="1">
      <c r="A31" s="586" t="s">
        <v>503</v>
      </c>
      <c r="B31" s="581" t="s">
        <v>596</v>
      </c>
      <c r="C31" s="569" t="s">
        <v>19</v>
      </c>
      <c r="D31" s="569">
        <v>43</v>
      </c>
      <c r="E31" s="569"/>
      <c r="F31" s="588">
        <f>E31*D31</f>
        <v>0</v>
      </c>
      <c r="G31" s="285"/>
    </row>
    <row r="32" spans="1:7" s="283" customFormat="1">
      <c r="A32" s="586" t="s">
        <v>598</v>
      </c>
      <c r="B32" s="581" t="s">
        <v>597</v>
      </c>
      <c r="C32" s="569" t="s">
        <v>19</v>
      </c>
      <c r="D32" s="569">
        <v>212</v>
      </c>
      <c r="E32" s="569"/>
      <c r="F32" s="588">
        <f>E32*D32</f>
        <v>0</v>
      </c>
    </row>
    <row r="33" spans="1:7" s="283" customFormat="1">
      <c r="A33" s="586"/>
      <c r="B33" s="589" t="s">
        <v>690</v>
      </c>
      <c r="C33" s="569"/>
      <c r="D33" s="569"/>
      <c r="E33" s="569"/>
      <c r="F33" s="588"/>
    </row>
    <row r="34" spans="1:7" s="141" customFormat="1" ht="30">
      <c r="A34" s="586" t="s">
        <v>599</v>
      </c>
      <c r="B34" s="581" t="s">
        <v>441</v>
      </c>
      <c r="C34" s="570" t="s">
        <v>532</v>
      </c>
      <c r="D34" s="570">
        <v>113</v>
      </c>
      <c r="E34" s="571"/>
      <c r="F34" s="582">
        <f>D34*E34</f>
        <v>0</v>
      </c>
    </row>
    <row r="35" spans="1:7" s="141" customFormat="1">
      <c r="A35" s="580"/>
      <c r="B35" s="589" t="s">
        <v>434</v>
      </c>
      <c r="C35" s="569"/>
      <c r="D35" s="570"/>
      <c r="E35" s="571"/>
      <c r="F35" s="582"/>
    </row>
    <row r="36" spans="1:7" s="141" customFormat="1" ht="30">
      <c r="A36" s="580"/>
      <c r="B36" s="587" t="s">
        <v>234</v>
      </c>
      <c r="C36" s="569"/>
      <c r="D36" s="570"/>
      <c r="E36" s="571"/>
      <c r="F36" s="582">
        <f>D36*E36</f>
        <v>0</v>
      </c>
    </row>
    <row r="37" spans="1:7" s="141" customFormat="1" ht="17.25">
      <c r="A37" s="580" t="s">
        <v>602</v>
      </c>
      <c r="B37" s="581" t="s">
        <v>687</v>
      </c>
      <c r="C37" s="570" t="s">
        <v>569</v>
      </c>
      <c r="D37" s="570">
        <v>3</v>
      </c>
      <c r="E37" s="571"/>
      <c r="F37" s="582">
        <f>D37*E37</f>
        <v>0</v>
      </c>
    </row>
    <row r="38" spans="1:7" s="141" customFormat="1">
      <c r="A38" s="580" t="s">
        <v>625</v>
      </c>
      <c r="B38" s="581" t="s">
        <v>600</v>
      </c>
      <c r="C38" s="570" t="s">
        <v>601</v>
      </c>
      <c r="D38" s="570">
        <f>74.3*1.2*0.4</f>
        <v>35.664000000000001</v>
      </c>
      <c r="E38" s="571"/>
      <c r="F38" s="582">
        <f>D38*E38</f>
        <v>0</v>
      </c>
    </row>
    <row r="39" spans="1:7" s="141" customFormat="1">
      <c r="A39" s="580" t="s">
        <v>952</v>
      </c>
      <c r="B39" s="581" t="s">
        <v>603</v>
      </c>
      <c r="C39" s="570" t="s">
        <v>601</v>
      </c>
      <c r="D39" s="570">
        <f>74.3*0.2*0.4</f>
        <v>5.944</v>
      </c>
      <c r="E39" s="571"/>
      <c r="F39" s="582">
        <f>D39*E39</f>
        <v>0</v>
      </c>
    </row>
    <row r="40" spans="1:7" s="141" customFormat="1">
      <c r="A40" s="580"/>
      <c r="B40" s="589" t="s">
        <v>691</v>
      </c>
      <c r="C40" s="570"/>
      <c r="D40" s="570"/>
      <c r="E40" s="571"/>
      <c r="F40" s="582"/>
    </row>
    <row r="41" spans="1:7" s="141" customFormat="1" ht="30">
      <c r="A41" s="580" t="s">
        <v>488</v>
      </c>
      <c r="B41" s="581" t="s">
        <v>594</v>
      </c>
      <c r="C41" s="570" t="s">
        <v>532</v>
      </c>
      <c r="D41" s="570">
        <v>35</v>
      </c>
      <c r="E41" s="571"/>
      <c r="F41" s="582">
        <f>D41*E41</f>
        <v>0</v>
      </c>
    </row>
    <row r="42" spans="1:7" s="115" customFormat="1">
      <c r="A42" s="573"/>
      <c r="B42" s="590" t="s">
        <v>659</v>
      </c>
      <c r="C42" s="591"/>
      <c r="D42" s="591"/>
      <c r="E42" s="592"/>
      <c r="F42" s="593">
        <f>SUM(F3:F41)</f>
        <v>0</v>
      </c>
    </row>
    <row r="43" spans="1:7" s="113" customFormat="1">
      <c r="A43" s="555" t="s">
        <v>0</v>
      </c>
      <c r="B43" s="556" t="s">
        <v>1</v>
      </c>
      <c r="C43" s="557" t="s">
        <v>2</v>
      </c>
      <c r="D43" s="558" t="s">
        <v>422</v>
      </c>
      <c r="E43" s="559" t="s">
        <v>366</v>
      </c>
      <c r="F43" s="560" t="s">
        <v>444</v>
      </c>
      <c r="G43" s="553"/>
    </row>
    <row r="44" spans="1:7" s="114" customFormat="1" ht="30">
      <c r="A44" s="561"/>
      <c r="B44" s="562" t="s">
        <v>626</v>
      </c>
      <c r="C44" s="563"/>
      <c r="D44" s="564"/>
      <c r="E44" s="565"/>
      <c r="F44" s="566"/>
    </row>
    <row r="45" spans="1:7" s="291" customFormat="1">
      <c r="A45" s="594">
        <v>2.2000000000000002</v>
      </c>
      <c r="B45" s="568" t="s">
        <v>605</v>
      </c>
      <c r="C45" s="569"/>
      <c r="D45" s="570"/>
      <c r="E45" s="571"/>
      <c r="F45" s="595"/>
    </row>
    <row r="46" spans="1:7" s="291" customFormat="1">
      <c r="A46" s="580"/>
      <c r="B46" s="581"/>
      <c r="C46" s="569"/>
      <c r="D46" s="570"/>
      <c r="E46" s="571"/>
      <c r="F46" s="595"/>
    </row>
    <row r="47" spans="1:7" s="283" customFormat="1">
      <c r="A47" s="586"/>
      <c r="B47" s="587" t="s">
        <v>606</v>
      </c>
      <c r="C47" s="569"/>
      <c r="D47" s="571"/>
      <c r="E47" s="569"/>
      <c r="F47" s="588"/>
    </row>
    <row r="48" spans="1:7" s="294" customFormat="1">
      <c r="A48" s="596" t="s">
        <v>495</v>
      </c>
      <c r="B48" s="597" t="s">
        <v>607</v>
      </c>
      <c r="C48" s="598" t="s">
        <v>421</v>
      </c>
      <c r="D48" s="570">
        <v>3</v>
      </c>
      <c r="E48" s="598"/>
      <c r="F48" s="599">
        <f>E48*D48</f>
        <v>0</v>
      </c>
    </row>
    <row r="49" spans="1:7" s="283" customFormat="1" ht="17.45" customHeight="1">
      <c r="A49" s="586"/>
      <c r="B49" s="587" t="s">
        <v>564</v>
      </c>
      <c r="C49" s="569"/>
      <c r="D49" s="571"/>
      <c r="E49" s="569"/>
      <c r="F49" s="588"/>
    </row>
    <row r="50" spans="1:7" s="283" customFormat="1">
      <c r="A50" s="586"/>
      <c r="B50" s="587" t="s">
        <v>565</v>
      </c>
      <c r="C50" s="569"/>
      <c r="D50" s="571"/>
      <c r="E50" s="569"/>
      <c r="F50" s="588"/>
    </row>
    <row r="51" spans="1:7" s="283" customFormat="1">
      <c r="A51" s="586" t="s">
        <v>496</v>
      </c>
      <c r="B51" s="581" t="s">
        <v>608</v>
      </c>
      <c r="C51" s="569" t="s">
        <v>19</v>
      </c>
      <c r="D51" s="570">
        <v>350</v>
      </c>
      <c r="E51" s="569"/>
      <c r="F51" s="588">
        <f>E51*D51</f>
        <v>0</v>
      </c>
    </row>
    <row r="52" spans="1:7" s="283" customFormat="1">
      <c r="A52" s="586" t="s">
        <v>497</v>
      </c>
      <c r="B52" s="581" t="s">
        <v>609</v>
      </c>
      <c r="C52" s="569" t="s">
        <v>19</v>
      </c>
      <c r="D52" s="571">
        <v>375</v>
      </c>
      <c r="E52" s="569"/>
      <c r="F52" s="588">
        <f>E52*D52</f>
        <v>0</v>
      </c>
      <c r="G52" s="554"/>
    </row>
    <row r="53" spans="1:7" s="283" customFormat="1">
      <c r="A53" s="586"/>
      <c r="B53" s="568" t="s">
        <v>610</v>
      </c>
      <c r="C53" s="569"/>
      <c r="D53" s="571"/>
      <c r="E53" s="569"/>
      <c r="F53" s="588"/>
    </row>
    <row r="54" spans="1:7" s="283" customFormat="1">
      <c r="A54" s="586" t="s">
        <v>498</v>
      </c>
      <c r="B54" s="581" t="s">
        <v>611</v>
      </c>
      <c r="C54" s="569" t="s">
        <v>32</v>
      </c>
      <c r="D54" s="570">
        <v>190</v>
      </c>
      <c r="E54" s="569"/>
      <c r="F54" s="588">
        <f>D54*E54</f>
        <v>0</v>
      </c>
    </row>
    <row r="55" spans="1:7" s="141" customFormat="1">
      <c r="A55" s="580" t="s">
        <v>599</v>
      </c>
      <c r="B55" s="581" t="s">
        <v>682</v>
      </c>
      <c r="C55" s="570" t="s">
        <v>32</v>
      </c>
      <c r="D55" s="570">
        <v>114</v>
      </c>
      <c r="E55" s="571"/>
      <c r="F55" s="582">
        <f>D55*E55</f>
        <v>0</v>
      </c>
    </row>
    <row r="56" spans="1:7" s="297" customFormat="1">
      <c r="A56" s="589"/>
      <c r="B56" s="589" t="s">
        <v>612</v>
      </c>
      <c r="C56" s="600"/>
      <c r="D56" s="601"/>
      <c r="E56" s="600"/>
      <c r="F56" s="602">
        <f>SUM(F45:F54)</f>
        <v>0</v>
      </c>
    </row>
    <row r="57" spans="1:7" s="297" customFormat="1">
      <c r="A57" s="589"/>
      <c r="B57" s="589"/>
      <c r="C57" s="600"/>
      <c r="D57" s="601"/>
      <c r="E57" s="600"/>
      <c r="F57" s="602"/>
    </row>
    <row r="58" spans="1:7" s="283" customFormat="1">
      <c r="A58" s="603">
        <v>2.2999999999999998</v>
      </c>
      <c r="B58" s="568" t="s">
        <v>613</v>
      </c>
      <c r="C58" s="569"/>
      <c r="D58" s="571"/>
      <c r="E58" s="569"/>
      <c r="F58" s="588"/>
    </row>
    <row r="59" spans="1:7" s="283" customFormat="1">
      <c r="A59" s="586"/>
      <c r="B59" s="587" t="s">
        <v>614</v>
      </c>
      <c r="C59" s="569"/>
      <c r="D59" s="571"/>
      <c r="E59" s="569"/>
      <c r="F59" s="588"/>
    </row>
    <row r="60" spans="1:7" s="283" customFormat="1" ht="30">
      <c r="A60" s="586"/>
      <c r="B60" s="604" t="s">
        <v>615</v>
      </c>
      <c r="C60" s="569"/>
      <c r="D60" s="571"/>
      <c r="E60" s="569"/>
      <c r="F60" s="588"/>
    </row>
    <row r="61" spans="1:7" s="283" customFormat="1">
      <c r="A61" s="586"/>
      <c r="B61" s="587" t="s">
        <v>51</v>
      </c>
      <c r="C61" s="569"/>
      <c r="D61" s="571"/>
      <c r="E61" s="569"/>
      <c r="F61" s="588"/>
    </row>
    <row r="62" spans="1:7" s="283" customFormat="1">
      <c r="A62" s="586"/>
      <c r="B62" s="587" t="s">
        <v>52</v>
      </c>
      <c r="C62" s="569"/>
      <c r="D62" s="571"/>
      <c r="E62" s="569"/>
      <c r="F62" s="588"/>
    </row>
    <row r="63" spans="1:7" s="283" customFormat="1">
      <c r="A63" s="586"/>
      <c r="B63" s="587" t="s">
        <v>53</v>
      </c>
      <c r="C63" s="569"/>
      <c r="D63" s="571"/>
      <c r="E63" s="569"/>
      <c r="F63" s="588"/>
    </row>
    <row r="64" spans="1:7" s="283" customFormat="1">
      <c r="A64" s="586" t="s">
        <v>499</v>
      </c>
      <c r="B64" s="581" t="s">
        <v>616</v>
      </c>
      <c r="C64" s="569" t="s">
        <v>32</v>
      </c>
      <c r="D64" s="605">
        <f>55.7*3</f>
        <v>167.10000000000002</v>
      </c>
      <c r="E64" s="569"/>
      <c r="F64" s="588">
        <f>E64*D64</f>
        <v>0</v>
      </c>
    </row>
    <row r="65" spans="1:198" s="283" customFormat="1">
      <c r="A65" s="586" t="s">
        <v>500</v>
      </c>
      <c r="B65" s="581" t="s">
        <v>617</v>
      </c>
      <c r="C65" s="569" t="s">
        <v>32</v>
      </c>
      <c r="D65" s="605">
        <f>12.6*3</f>
        <v>37.799999999999997</v>
      </c>
      <c r="E65" s="569"/>
      <c r="F65" s="588">
        <f>E65*D65</f>
        <v>0</v>
      </c>
    </row>
    <row r="66" spans="1:198" s="283" customFormat="1">
      <c r="A66" s="586" t="s">
        <v>501</v>
      </c>
      <c r="B66" s="587" t="s">
        <v>581</v>
      </c>
      <c r="C66" s="569"/>
      <c r="D66" s="571"/>
      <c r="E66" s="569"/>
      <c r="F66" s="588"/>
    </row>
    <row r="67" spans="1:198" s="283" customFormat="1">
      <c r="A67" s="586" t="s">
        <v>502</v>
      </c>
      <c r="B67" s="581" t="s">
        <v>582</v>
      </c>
      <c r="C67" s="569" t="s">
        <v>49</v>
      </c>
      <c r="D67" s="605">
        <v>35</v>
      </c>
      <c r="E67" s="569"/>
      <c r="F67" s="588">
        <f>E67*D67</f>
        <v>0</v>
      </c>
    </row>
    <row r="68" spans="1:198" s="283" customFormat="1" ht="30">
      <c r="A68" s="586"/>
      <c r="B68" s="589" t="s">
        <v>618</v>
      </c>
      <c r="C68" s="600"/>
      <c r="D68" s="571"/>
      <c r="E68" s="569"/>
      <c r="F68" s="602">
        <f>SUM(F59:F67)</f>
        <v>0</v>
      </c>
    </row>
    <row r="69" spans="1:198" s="132" customFormat="1" ht="15.75">
      <c r="A69" s="606"/>
      <c r="B69" s="607"/>
      <c r="C69" s="608"/>
      <c r="D69" s="608"/>
      <c r="E69" s="609"/>
      <c r="F69" s="610"/>
      <c r="G69" s="147"/>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row>
    <row r="70" spans="1:198" s="134" customFormat="1" ht="15.75">
      <c r="A70" s="606">
        <v>2.4</v>
      </c>
      <c r="B70" s="611" t="s">
        <v>630</v>
      </c>
      <c r="C70" s="612"/>
      <c r="D70" s="612"/>
      <c r="E70" s="613"/>
      <c r="F70" s="614"/>
      <c r="G70" s="146"/>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row>
    <row r="71" spans="1:198" s="136" customFormat="1" ht="29.45" customHeight="1">
      <c r="A71" s="615" t="s">
        <v>33</v>
      </c>
      <c r="B71" s="616" t="s">
        <v>458</v>
      </c>
      <c r="C71" s="617" t="s">
        <v>33</v>
      </c>
      <c r="D71" s="617"/>
      <c r="E71" s="617"/>
      <c r="F71" s="618"/>
      <c r="G71" s="148"/>
    </row>
    <row r="72" spans="1:198" s="134" customFormat="1" ht="29.45" customHeight="1">
      <c r="A72" s="619" t="s">
        <v>504</v>
      </c>
      <c r="B72" s="620" t="s">
        <v>459</v>
      </c>
      <c r="C72" s="575" t="s">
        <v>32</v>
      </c>
      <c r="D72" s="575">
        <f>D5*1.4</f>
        <v>165.2</v>
      </c>
      <c r="E72" s="576"/>
      <c r="F72" s="614">
        <f>D72*E72</f>
        <v>0</v>
      </c>
      <c r="G72" s="146"/>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row>
    <row r="73" spans="1:198" s="136" customFormat="1" ht="19.350000000000001" customHeight="1">
      <c r="A73" s="619" t="s">
        <v>505</v>
      </c>
      <c r="B73" s="617" t="s">
        <v>377</v>
      </c>
      <c r="C73" s="570" t="s">
        <v>49</v>
      </c>
      <c r="D73" s="570">
        <v>112</v>
      </c>
      <c r="E73" s="571"/>
      <c r="F73" s="614">
        <f t="shared" ref="F73:F78" si="1">D73*E73</f>
        <v>0</v>
      </c>
      <c r="G73" s="148"/>
    </row>
    <row r="74" spans="1:198" s="136" customFormat="1" ht="19.350000000000001" customHeight="1">
      <c r="A74" s="619" t="s">
        <v>506</v>
      </c>
      <c r="B74" s="617" t="s">
        <v>378</v>
      </c>
      <c r="C74" s="570" t="s">
        <v>49</v>
      </c>
      <c r="D74" s="570">
        <v>95</v>
      </c>
      <c r="E74" s="571"/>
      <c r="F74" s="614">
        <f t="shared" si="1"/>
        <v>0</v>
      </c>
      <c r="G74" s="148"/>
    </row>
    <row r="75" spans="1:198" s="136" customFormat="1" ht="19.350000000000001" customHeight="1">
      <c r="A75" s="619" t="s">
        <v>507</v>
      </c>
      <c r="B75" s="617" t="s">
        <v>379</v>
      </c>
      <c r="C75" s="569" t="s">
        <v>49</v>
      </c>
      <c r="D75" s="570">
        <v>64</v>
      </c>
      <c r="E75" s="571"/>
      <c r="F75" s="614">
        <f t="shared" si="1"/>
        <v>0</v>
      </c>
      <c r="G75" s="148"/>
    </row>
    <row r="76" spans="1:198" s="136" customFormat="1" ht="19.350000000000001" customHeight="1">
      <c r="A76" s="619" t="s">
        <v>508</v>
      </c>
      <c r="B76" s="617" t="s">
        <v>380</v>
      </c>
      <c r="C76" s="575" t="s">
        <v>49</v>
      </c>
      <c r="D76" s="575">
        <v>43</v>
      </c>
      <c r="E76" s="576"/>
      <c r="F76" s="614">
        <f t="shared" si="1"/>
        <v>0</v>
      </c>
      <c r="G76" s="148"/>
    </row>
    <row r="77" spans="1:198" s="136" customFormat="1" ht="19.350000000000001" customHeight="1">
      <c r="A77" s="619" t="s">
        <v>509</v>
      </c>
      <c r="B77" s="617" t="s">
        <v>381</v>
      </c>
      <c r="C77" s="575" t="s">
        <v>49</v>
      </c>
      <c r="D77" s="575">
        <v>21</v>
      </c>
      <c r="E77" s="576"/>
      <c r="F77" s="614">
        <f t="shared" si="1"/>
        <v>0</v>
      </c>
      <c r="G77" s="148"/>
    </row>
    <row r="78" spans="1:198" s="136" customFormat="1" ht="19.350000000000001" customHeight="1">
      <c r="A78" s="619" t="s">
        <v>510</v>
      </c>
      <c r="B78" s="617" t="s">
        <v>382</v>
      </c>
      <c r="C78" s="575" t="s">
        <v>49</v>
      </c>
      <c r="D78" s="575">
        <v>5</v>
      </c>
      <c r="E78" s="576"/>
      <c r="F78" s="614">
        <f t="shared" si="1"/>
        <v>0</v>
      </c>
      <c r="G78" s="148"/>
    </row>
    <row r="79" spans="1:198" s="136" customFormat="1" ht="15.75">
      <c r="A79" s="615" t="s">
        <v>33</v>
      </c>
      <c r="B79" s="621" t="s">
        <v>386</v>
      </c>
      <c r="C79" s="617" t="s">
        <v>33</v>
      </c>
      <c r="D79" s="617" t="s">
        <v>33</v>
      </c>
      <c r="E79" s="617"/>
      <c r="F79" s="622"/>
      <c r="G79" s="148"/>
    </row>
    <row r="80" spans="1:198" s="134" customFormat="1" ht="29.45" customHeight="1">
      <c r="A80" s="619" t="s">
        <v>511</v>
      </c>
      <c r="B80" s="620" t="s">
        <v>480</v>
      </c>
      <c r="C80" s="575" t="s">
        <v>32</v>
      </c>
      <c r="D80" s="575">
        <v>74</v>
      </c>
      <c r="E80" s="576"/>
      <c r="F80" s="577">
        <f>D80*E80</f>
        <v>0</v>
      </c>
      <c r="G80" s="146"/>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c r="EW80" s="133"/>
      <c r="EX80" s="133"/>
      <c r="EY80" s="133"/>
      <c r="EZ80" s="133"/>
      <c r="FA80" s="133"/>
      <c r="FB80" s="133"/>
      <c r="FC80" s="133"/>
      <c r="FD80" s="133"/>
      <c r="FE80" s="133"/>
      <c r="FF80" s="133"/>
      <c r="FG80" s="133"/>
      <c r="FH80" s="133"/>
      <c r="FI80" s="133"/>
      <c r="FJ80" s="133"/>
      <c r="FK80" s="133"/>
      <c r="FL80" s="133"/>
      <c r="FM80" s="133"/>
      <c r="FN80" s="133"/>
      <c r="FO80" s="133"/>
      <c r="FP80" s="133"/>
      <c r="FQ80" s="133"/>
      <c r="FR80" s="133"/>
      <c r="FS80" s="133"/>
      <c r="FT80" s="133"/>
      <c r="FU80" s="133"/>
      <c r="FV80" s="133"/>
      <c r="FW80" s="133"/>
      <c r="FX80" s="133"/>
      <c r="FY80" s="133"/>
      <c r="FZ80" s="133"/>
      <c r="GA80" s="133"/>
      <c r="GB80" s="133"/>
      <c r="GC80" s="133"/>
      <c r="GD80" s="133"/>
      <c r="GE80" s="133"/>
      <c r="GF80" s="133"/>
      <c r="GG80" s="133"/>
      <c r="GH80" s="133"/>
      <c r="GI80" s="133"/>
      <c r="GJ80" s="133"/>
      <c r="GK80" s="133"/>
      <c r="GL80" s="133"/>
      <c r="GM80" s="133"/>
      <c r="GN80" s="133"/>
      <c r="GO80" s="133"/>
      <c r="GP80" s="133"/>
    </row>
    <row r="81" spans="1:198" s="134" customFormat="1" ht="29.45" customHeight="1">
      <c r="A81" s="619" t="s">
        <v>512</v>
      </c>
      <c r="B81" s="620" t="s">
        <v>457</v>
      </c>
      <c r="C81" s="570" t="s">
        <v>32</v>
      </c>
      <c r="D81" s="570">
        <f>D80</f>
        <v>74</v>
      </c>
      <c r="E81" s="571"/>
      <c r="F81" s="577">
        <f>D81*E81</f>
        <v>0</v>
      </c>
      <c r="G81" s="146"/>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row>
    <row r="82" spans="1:198" s="136" customFormat="1" ht="31.5">
      <c r="A82" s="619" t="s">
        <v>631</v>
      </c>
      <c r="B82" s="617" t="s">
        <v>389</v>
      </c>
      <c r="C82" s="570" t="s">
        <v>49</v>
      </c>
      <c r="D82" s="570">
        <v>47</v>
      </c>
      <c r="E82" s="571"/>
      <c r="F82" s="577">
        <f t="shared" ref="F82:F114" si="2">E82*D82</f>
        <v>0</v>
      </c>
      <c r="G82" s="148"/>
    </row>
    <row r="83" spans="1:198" s="136" customFormat="1" ht="31.5">
      <c r="A83" s="619" t="s">
        <v>632</v>
      </c>
      <c r="B83" s="621" t="s">
        <v>393</v>
      </c>
      <c r="C83" s="569" t="s">
        <v>33</v>
      </c>
      <c r="D83" s="570" t="s">
        <v>33</v>
      </c>
      <c r="E83" s="571"/>
      <c r="F83" s="577"/>
      <c r="G83" s="148"/>
    </row>
    <row r="84" spans="1:198" s="136" customFormat="1" ht="29.45" customHeight="1">
      <c r="A84" s="619" t="s">
        <v>633</v>
      </c>
      <c r="B84" s="617" t="s">
        <v>947</v>
      </c>
      <c r="C84" s="575" t="s">
        <v>49</v>
      </c>
      <c r="D84" s="575">
        <f>D82</f>
        <v>47</v>
      </c>
      <c r="E84" s="576"/>
      <c r="F84" s="577">
        <f t="shared" si="2"/>
        <v>0</v>
      </c>
      <c r="G84" s="148"/>
    </row>
    <row r="85" spans="1:198" s="136" customFormat="1" ht="15.75">
      <c r="A85" s="615" t="s">
        <v>33</v>
      </c>
      <c r="B85" s="621" t="s">
        <v>460</v>
      </c>
      <c r="C85" s="575" t="s">
        <v>33</v>
      </c>
      <c r="D85" s="575" t="s">
        <v>33</v>
      </c>
      <c r="E85" s="576"/>
      <c r="F85" s="577"/>
      <c r="G85" s="148"/>
    </row>
    <row r="86" spans="1:198" s="136" customFormat="1" ht="29.45" customHeight="1">
      <c r="A86" s="615" t="s">
        <v>512</v>
      </c>
      <c r="B86" s="617" t="s">
        <v>396</v>
      </c>
      <c r="C86" s="575" t="s">
        <v>49</v>
      </c>
      <c r="D86" s="575">
        <v>11</v>
      </c>
      <c r="E86" s="576"/>
      <c r="F86" s="577">
        <f>E86*D86</f>
        <v>0</v>
      </c>
      <c r="G86" s="148"/>
    </row>
    <row r="87" spans="1:198" s="136" customFormat="1" ht="15.75">
      <c r="A87" s="619"/>
      <c r="B87" s="617"/>
      <c r="C87" s="575"/>
      <c r="D87" s="575"/>
      <c r="E87" s="576"/>
      <c r="F87" s="577"/>
      <c r="G87" s="148"/>
    </row>
    <row r="88" spans="1:198" s="137" customFormat="1" ht="15.75">
      <c r="A88" s="693"/>
      <c r="B88" s="689" t="s">
        <v>931</v>
      </c>
      <c r="C88" s="690"/>
      <c r="D88" s="591"/>
      <c r="E88" s="691"/>
      <c r="F88" s="692">
        <f>SUM(F72:F86)</f>
        <v>0</v>
      </c>
      <c r="G88" s="149"/>
    </row>
    <row r="89" spans="1:198">
      <c r="A89" s="555" t="s">
        <v>0</v>
      </c>
      <c r="B89" s="556" t="s">
        <v>1</v>
      </c>
      <c r="C89" s="557" t="s">
        <v>2</v>
      </c>
      <c r="D89" s="558" t="s">
        <v>422</v>
      </c>
      <c r="E89" s="559" t="s">
        <v>366</v>
      </c>
      <c r="F89" s="560" t="s">
        <v>444</v>
      </c>
      <c r="G89" s="553"/>
    </row>
    <row r="90" spans="1:198" s="11" customFormat="1">
      <c r="A90" s="555"/>
      <c r="B90" s="556" t="s">
        <v>453</v>
      </c>
      <c r="C90" s="557"/>
      <c r="D90" s="558"/>
      <c r="E90" s="559"/>
      <c r="F90" s="560">
        <f>F88</f>
        <v>0</v>
      </c>
      <c r="G90" s="114"/>
    </row>
    <row r="91" spans="1:198" s="11" customFormat="1">
      <c r="A91" s="561"/>
      <c r="B91" s="562" t="s">
        <v>627</v>
      </c>
      <c r="C91" s="563"/>
      <c r="D91" s="564"/>
      <c r="E91" s="565"/>
      <c r="F91" s="566"/>
      <c r="G91" s="114"/>
    </row>
    <row r="92" spans="1:198" s="136" customFormat="1" ht="19.350000000000001" customHeight="1">
      <c r="A92" s="615" t="s">
        <v>631</v>
      </c>
      <c r="B92" s="617" t="s">
        <v>397</v>
      </c>
      <c r="C92" s="575" t="s">
        <v>385</v>
      </c>
      <c r="D92" s="575">
        <v>3</v>
      </c>
      <c r="E92" s="576"/>
      <c r="F92" s="577">
        <f t="shared" si="2"/>
        <v>0</v>
      </c>
      <c r="G92" s="148"/>
    </row>
    <row r="93" spans="1:198" s="136" customFormat="1" ht="18.600000000000001" customHeight="1">
      <c r="A93" s="615" t="s">
        <v>632</v>
      </c>
      <c r="B93" s="617" t="s">
        <v>398</v>
      </c>
      <c r="C93" s="570" t="s">
        <v>385</v>
      </c>
      <c r="D93" s="570">
        <f>D92</f>
        <v>3</v>
      </c>
      <c r="E93" s="571"/>
      <c r="F93" s="577">
        <f t="shared" si="2"/>
        <v>0</v>
      </c>
      <c r="G93" s="148"/>
    </row>
    <row r="94" spans="1:198" s="136" customFormat="1" ht="19.350000000000001" customHeight="1">
      <c r="A94" s="615" t="s">
        <v>633</v>
      </c>
      <c r="B94" s="617" t="s">
        <v>399</v>
      </c>
      <c r="C94" s="570" t="s">
        <v>33</v>
      </c>
      <c r="D94" s="570" t="s">
        <v>33</v>
      </c>
      <c r="E94" s="571"/>
      <c r="F94" s="577"/>
      <c r="G94" s="148"/>
    </row>
    <row r="95" spans="1:198" s="136" customFormat="1" ht="31.5">
      <c r="A95" s="615" t="s">
        <v>634</v>
      </c>
      <c r="B95" s="617" t="s">
        <v>401</v>
      </c>
      <c r="C95" s="569" t="s">
        <v>49</v>
      </c>
      <c r="D95" s="570">
        <v>43</v>
      </c>
      <c r="E95" s="571"/>
      <c r="F95" s="577">
        <f t="shared" si="2"/>
        <v>0</v>
      </c>
      <c r="G95" s="148"/>
    </row>
    <row r="96" spans="1:198" s="136" customFormat="1" ht="19.350000000000001" customHeight="1">
      <c r="A96" s="615" t="s">
        <v>635</v>
      </c>
      <c r="B96" s="617" t="s">
        <v>402</v>
      </c>
      <c r="C96" s="575" t="s">
        <v>49</v>
      </c>
      <c r="D96" s="575">
        <f>D95</f>
        <v>43</v>
      </c>
      <c r="E96" s="576"/>
      <c r="F96" s="577">
        <f t="shared" si="2"/>
        <v>0</v>
      </c>
      <c r="G96" s="148"/>
    </row>
    <row r="97" spans="1:198" s="137" customFormat="1" ht="19.350000000000001" customHeight="1">
      <c r="A97" s="623"/>
      <c r="B97" s="616" t="s">
        <v>628</v>
      </c>
      <c r="C97" s="591"/>
      <c r="D97" s="591"/>
      <c r="E97" s="592"/>
      <c r="F97" s="593">
        <f>SUM(F90:F96)</f>
        <v>0</v>
      </c>
      <c r="G97" s="149"/>
    </row>
    <row r="98" spans="1:198" s="136" customFormat="1" ht="15.75">
      <c r="A98" s="624"/>
      <c r="B98" s="621"/>
      <c r="C98" s="575"/>
      <c r="D98" s="575"/>
      <c r="E98" s="576"/>
      <c r="F98" s="577">
        <f t="shared" si="2"/>
        <v>0</v>
      </c>
      <c r="G98" s="148"/>
    </row>
    <row r="99" spans="1:198" s="134" customFormat="1" ht="15.75">
      <c r="A99" s="625">
        <v>2.5</v>
      </c>
      <c r="B99" s="611" t="s">
        <v>636</v>
      </c>
      <c r="C99" s="575"/>
      <c r="D99" s="575"/>
      <c r="E99" s="576"/>
      <c r="F99" s="577">
        <f t="shared" si="2"/>
        <v>0</v>
      </c>
      <c r="G99" s="146"/>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3"/>
      <c r="CY99" s="133"/>
      <c r="CZ99" s="133"/>
      <c r="DA99" s="133"/>
      <c r="DB99" s="133"/>
      <c r="DC99" s="133"/>
      <c r="DD99" s="133"/>
      <c r="DE99" s="133"/>
      <c r="DF99" s="133"/>
      <c r="DG99" s="133"/>
      <c r="DH99" s="133"/>
      <c r="DI99" s="133"/>
      <c r="DJ99" s="133"/>
      <c r="DK99" s="133"/>
      <c r="DL99" s="133"/>
      <c r="DM99" s="133"/>
      <c r="DN99" s="133"/>
      <c r="DO99" s="133"/>
      <c r="DP99" s="133"/>
      <c r="DQ99" s="133"/>
      <c r="DR99" s="133"/>
      <c r="DS99" s="133"/>
      <c r="DT99" s="133"/>
      <c r="DU99" s="133"/>
      <c r="DV99" s="133"/>
      <c r="DW99" s="133"/>
      <c r="DX99" s="133"/>
      <c r="DY99" s="133"/>
      <c r="DZ99" s="133"/>
      <c r="EA99" s="133"/>
      <c r="EB99" s="133"/>
      <c r="EC99" s="133"/>
      <c r="ED99" s="133"/>
      <c r="EE99" s="133"/>
      <c r="EF99" s="133"/>
      <c r="EG99" s="133"/>
      <c r="EH99" s="133"/>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133"/>
      <c r="FE99" s="133"/>
      <c r="FF99" s="133"/>
      <c r="FG99" s="133"/>
      <c r="FH99" s="133"/>
      <c r="FI99" s="133"/>
      <c r="FJ99" s="133"/>
      <c r="FK99" s="133"/>
      <c r="FL99" s="133"/>
      <c r="FM99" s="133"/>
      <c r="FN99" s="133"/>
      <c r="FO99" s="133"/>
      <c r="FP99" s="133"/>
      <c r="FQ99" s="133"/>
      <c r="FR99" s="133"/>
      <c r="FS99" s="133"/>
      <c r="FT99" s="133"/>
      <c r="FU99" s="133"/>
      <c r="FV99" s="133"/>
      <c r="FW99" s="133"/>
      <c r="FX99" s="133"/>
      <c r="FY99" s="133"/>
      <c r="FZ99" s="133"/>
      <c r="GA99" s="133"/>
      <c r="GB99" s="133"/>
      <c r="GC99" s="133"/>
      <c r="GD99" s="133"/>
      <c r="GE99" s="133"/>
      <c r="GF99" s="133"/>
      <c r="GG99" s="133"/>
      <c r="GH99" s="133"/>
      <c r="GI99" s="133"/>
      <c r="GJ99" s="133"/>
      <c r="GK99" s="133"/>
      <c r="GL99" s="133"/>
      <c r="GM99" s="133"/>
      <c r="GN99" s="133"/>
      <c r="GO99" s="133"/>
      <c r="GP99" s="133"/>
    </row>
    <row r="100" spans="1:198" s="136" customFormat="1" ht="29.45" customHeight="1">
      <c r="A100" s="626" t="s">
        <v>513</v>
      </c>
      <c r="B100" s="617" t="s">
        <v>461</v>
      </c>
      <c r="C100" s="575" t="s">
        <v>385</v>
      </c>
      <c r="D100" s="575">
        <v>4</v>
      </c>
      <c r="E100" s="576"/>
      <c r="F100" s="577">
        <f t="shared" si="2"/>
        <v>0</v>
      </c>
      <c r="G100" s="148"/>
    </row>
    <row r="101" spans="1:198" s="136" customFormat="1" ht="29.45" customHeight="1">
      <c r="A101" s="626" t="s">
        <v>637</v>
      </c>
      <c r="B101" s="617" t="s">
        <v>462</v>
      </c>
      <c r="C101" s="570" t="s">
        <v>49</v>
      </c>
      <c r="D101" s="570">
        <v>20</v>
      </c>
      <c r="E101" s="571"/>
      <c r="F101" s="577">
        <f t="shared" si="2"/>
        <v>0</v>
      </c>
      <c r="G101" s="148"/>
    </row>
    <row r="102" spans="1:198" s="136" customFormat="1" ht="15.75">
      <c r="A102" s="626" t="s">
        <v>638</v>
      </c>
      <c r="B102" s="617" t="s">
        <v>463</v>
      </c>
      <c r="C102" s="570" t="s">
        <v>49</v>
      </c>
      <c r="D102" s="570">
        <f>D101*2</f>
        <v>40</v>
      </c>
      <c r="E102" s="571"/>
      <c r="F102" s="577">
        <f t="shared" si="2"/>
        <v>0</v>
      </c>
      <c r="G102" s="148"/>
    </row>
    <row r="103" spans="1:198" s="136" customFormat="1" ht="15.75">
      <c r="A103" s="626" t="s">
        <v>639</v>
      </c>
      <c r="B103" s="617" t="s">
        <v>464</v>
      </c>
      <c r="C103" s="569" t="s">
        <v>49</v>
      </c>
      <c r="D103" s="570">
        <f>D102</f>
        <v>40</v>
      </c>
      <c r="E103" s="571"/>
      <c r="F103" s="577">
        <f t="shared" si="2"/>
        <v>0</v>
      </c>
      <c r="G103" s="148"/>
    </row>
    <row r="104" spans="1:198" s="136" customFormat="1" ht="15.75">
      <c r="A104" s="626" t="s">
        <v>33</v>
      </c>
      <c r="B104" s="621" t="s">
        <v>465</v>
      </c>
      <c r="C104" s="575" t="s">
        <v>33</v>
      </c>
      <c r="D104" s="575" t="s">
        <v>33</v>
      </c>
      <c r="E104" s="576"/>
      <c r="F104" s="577"/>
      <c r="G104" s="148"/>
    </row>
    <row r="105" spans="1:198" s="136" customFormat="1" ht="29.45" customHeight="1">
      <c r="A105" s="626" t="s">
        <v>640</v>
      </c>
      <c r="B105" s="617" t="s">
        <v>466</v>
      </c>
      <c r="C105" s="575" t="s">
        <v>33</v>
      </c>
      <c r="D105" s="575" t="s">
        <v>33</v>
      </c>
      <c r="E105" s="576"/>
      <c r="F105" s="577"/>
      <c r="G105" s="148"/>
    </row>
    <row r="106" spans="1:198" s="136" customFormat="1" ht="15.75">
      <c r="A106" s="626" t="s">
        <v>641</v>
      </c>
      <c r="B106" s="617" t="s">
        <v>467</v>
      </c>
      <c r="C106" s="575" t="s">
        <v>385</v>
      </c>
      <c r="D106" s="575">
        <f>D100</f>
        <v>4</v>
      </c>
      <c r="E106" s="576"/>
      <c r="F106" s="577">
        <f t="shared" si="2"/>
        <v>0</v>
      </c>
      <c r="G106" s="148"/>
    </row>
    <row r="107" spans="1:198" s="136" customFormat="1" ht="15.75">
      <c r="A107" s="626" t="s">
        <v>642</v>
      </c>
      <c r="B107" s="617" t="s">
        <v>468</v>
      </c>
      <c r="C107" s="575" t="s">
        <v>469</v>
      </c>
      <c r="D107" s="575">
        <f>CEILING(D100*3/2,1)</f>
        <v>6</v>
      </c>
      <c r="E107" s="576"/>
      <c r="F107" s="577">
        <f t="shared" si="2"/>
        <v>0</v>
      </c>
      <c r="G107" s="148"/>
    </row>
    <row r="108" spans="1:198" s="136" customFormat="1" ht="15.75">
      <c r="A108" s="626" t="s">
        <v>643</v>
      </c>
      <c r="B108" s="617" t="s">
        <v>470</v>
      </c>
      <c r="C108" s="570" t="s">
        <v>385</v>
      </c>
      <c r="D108" s="570">
        <f>D100</f>
        <v>4</v>
      </c>
      <c r="E108" s="571"/>
      <c r="F108" s="577">
        <f t="shared" si="2"/>
        <v>0</v>
      </c>
      <c r="G108" s="148"/>
    </row>
    <row r="109" spans="1:198" s="136" customFormat="1" ht="15.75">
      <c r="A109" s="626" t="s">
        <v>33</v>
      </c>
      <c r="B109" s="621" t="s">
        <v>471</v>
      </c>
      <c r="C109" s="570" t="s">
        <v>33</v>
      </c>
      <c r="D109" s="570" t="s">
        <v>33</v>
      </c>
      <c r="E109" s="571"/>
      <c r="F109" s="577"/>
      <c r="G109" s="148"/>
    </row>
    <row r="110" spans="1:198" s="136" customFormat="1" ht="29.45" customHeight="1">
      <c r="A110" s="626" t="s">
        <v>644</v>
      </c>
      <c r="B110" s="617" t="s">
        <v>472</v>
      </c>
      <c r="C110" s="569" t="s">
        <v>145</v>
      </c>
      <c r="D110" s="570" t="s">
        <v>433</v>
      </c>
      <c r="E110" s="571"/>
      <c r="F110" s="577">
        <f>E110</f>
        <v>0</v>
      </c>
      <c r="G110" s="148"/>
    </row>
    <row r="111" spans="1:198" s="137" customFormat="1" ht="15.75">
      <c r="A111" s="627"/>
      <c r="B111" s="616" t="s">
        <v>629</v>
      </c>
      <c r="C111" s="600"/>
      <c r="D111" s="628"/>
      <c r="E111" s="601"/>
      <c r="F111" s="593">
        <f>SUM(F100:F110)</f>
        <v>0</v>
      </c>
      <c r="G111" s="149"/>
    </row>
    <row r="112" spans="1:198" s="137" customFormat="1" ht="15.75">
      <c r="A112" s="627"/>
      <c r="B112" s="616"/>
      <c r="C112" s="600"/>
      <c r="D112" s="628"/>
      <c r="E112" s="601"/>
      <c r="F112" s="593"/>
      <c r="G112" s="149"/>
    </row>
    <row r="113" spans="1:198" s="132" customFormat="1" ht="15.75">
      <c r="A113" s="606">
        <v>2.6</v>
      </c>
      <c r="B113" s="611" t="s">
        <v>645</v>
      </c>
      <c r="C113" s="575"/>
      <c r="D113" s="575"/>
      <c r="E113" s="576"/>
      <c r="F113" s="577"/>
      <c r="G113" s="147"/>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c r="CD113" s="135"/>
      <c r="CE113" s="135"/>
      <c r="CF113" s="135"/>
      <c r="CG113" s="135"/>
      <c r="CH113" s="135"/>
      <c r="CI113" s="135"/>
      <c r="CJ113" s="135"/>
      <c r="CK113" s="135"/>
      <c r="CL113" s="135"/>
      <c r="CM113" s="135"/>
      <c r="CN113" s="135"/>
      <c r="CO113" s="135"/>
      <c r="CP113" s="135"/>
      <c r="CQ113" s="135"/>
      <c r="CR113" s="135"/>
      <c r="CS113" s="135"/>
      <c r="CT113" s="135"/>
      <c r="CU113" s="135"/>
      <c r="CV113" s="135"/>
      <c r="CW113" s="135"/>
      <c r="CX113" s="135"/>
      <c r="CY113" s="135"/>
      <c r="CZ113" s="135"/>
      <c r="DA113" s="135"/>
      <c r="DB113" s="135"/>
      <c r="DC113" s="135"/>
      <c r="DD113" s="135"/>
      <c r="DE113" s="135"/>
      <c r="DF113" s="135"/>
      <c r="DG113" s="135"/>
      <c r="DH113" s="135"/>
      <c r="DI113" s="135"/>
      <c r="DJ113" s="135"/>
      <c r="DK113" s="135"/>
      <c r="DL113" s="135"/>
      <c r="DM113" s="135"/>
      <c r="DN113" s="135"/>
      <c r="DO113" s="135"/>
      <c r="DP113" s="135"/>
      <c r="DQ113" s="135"/>
      <c r="DR113" s="135"/>
      <c r="DS113" s="135"/>
      <c r="DT113" s="135"/>
      <c r="DU113" s="135"/>
      <c r="DV113" s="135"/>
      <c r="DW113" s="135"/>
      <c r="DX113" s="135"/>
      <c r="DY113" s="135"/>
      <c r="DZ113" s="135"/>
      <c r="EA113" s="135"/>
      <c r="EB113" s="135"/>
      <c r="EC113" s="135"/>
      <c r="ED113" s="135"/>
      <c r="EE113" s="135"/>
      <c r="EF113" s="135"/>
      <c r="EG113" s="135"/>
      <c r="EH113" s="135"/>
      <c r="EI113" s="135"/>
      <c r="EJ113" s="135"/>
      <c r="EK113" s="135"/>
      <c r="EL113" s="135"/>
      <c r="EM113" s="135"/>
      <c r="EN113" s="135"/>
      <c r="EO113" s="135"/>
      <c r="EP113" s="135"/>
      <c r="EQ113" s="135"/>
      <c r="ER113" s="135"/>
      <c r="ES113" s="135"/>
      <c r="ET113" s="135"/>
      <c r="EU113" s="135"/>
      <c r="EV113" s="135"/>
      <c r="EW113" s="135"/>
      <c r="EX113" s="135"/>
      <c r="EY113" s="135"/>
      <c r="EZ113" s="135"/>
      <c r="FA113" s="135"/>
      <c r="FB113" s="135"/>
      <c r="FC113" s="135"/>
      <c r="FD113" s="135"/>
      <c r="FE113" s="135"/>
      <c r="FF113" s="135"/>
      <c r="FG113" s="135"/>
      <c r="FH113" s="135"/>
      <c r="FI113" s="135"/>
      <c r="FJ113" s="135"/>
      <c r="FK113" s="135"/>
      <c r="FL113" s="135"/>
      <c r="FM113" s="135"/>
      <c r="FN113" s="135"/>
      <c r="FO113" s="135"/>
      <c r="FP113" s="135"/>
      <c r="FQ113" s="135"/>
      <c r="FR113" s="135"/>
      <c r="FS113" s="135"/>
      <c r="FT113" s="135"/>
      <c r="FU113" s="135"/>
      <c r="FV113" s="135"/>
      <c r="FW113" s="135"/>
      <c r="FX113" s="135"/>
      <c r="FY113" s="135"/>
      <c r="FZ113" s="135"/>
      <c r="GA113" s="135"/>
      <c r="GB113" s="135"/>
      <c r="GC113" s="135"/>
      <c r="GD113" s="135"/>
      <c r="GE113" s="135"/>
      <c r="GF113" s="135"/>
      <c r="GG113" s="135"/>
      <c r="GH113" s="135"/>
      <c r="GI113" s="135"/>
      <c r="GJ113" s="135"/>
      <c r="GK113" s="135"/>
      <c r="GL113" s="135"/>
      <c r="GM113" s="135"/>
      <c r="GN113" s="135"/>
      <c r="GO113" s="135"/>
      <c r="GP113" s="135"/>
    </row>
    <row r="114" spans="1:198" s="134" customFormat="1" ht="33.6" customHeight="1">
      <c r="A114" s="619" t="s">
        <v>514</v>
      </c>
      <c r="B114" s="620" t="s">
        <v>953</v>
      </c>
      <c r="C114" s="575" t="s">
        <v>12</v>
      </c>
      <c r="D114" s="575">
        <v>8</v>
      </c>
      <c r="E114" s="576"/>
      <c r="F114" s="577">
        <f t="shared" si="2"/>
        <v>0</v>
      </c>
      <c r="G114" s="146"/>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row>
    <row r="115" spans="1:198" s="132" customFormat="1" ht="15.75">
      <c r="A115" s="606"/>
      <c r="B115" s="607" t="s">
        <v>646</v>
      </c>
      <c r="C115" s="591"/>
      <c r="D115" s="591"/>
      <c r="E115" s="592"/>
      <c r="F115" s="593">
        <f>SUM(F114)</f>
        <v>0</v>
      </c>
      <c r="G115" s="147"/>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c r="CO115" s="135"/>
      <c r="CP115" s="135"/>
      <c r="CQ115" s="135"/>
      <c r="CR115" s="135"/>
      <c r="CS115" s="135"/>
      <c r="CT115" s="135"/>
      <c r="CU115" s="135"/>
      <c r="CV115" s="135"/>
      <c r="CW115" s="135"/>
      <c r="CX115" s="135"/>
      <c r="CY115" s="135"/>
      <c r="CZ115" s="135"/>
      <c r="DA115" s="135"/>
      <c r="DB115" s="135"/>
      <c r="DC115" s="135"/>
      <c r="DD115" s="135"/>
      <c r="DE115" s="135"/>
      <c r="DF115" s="135"/>
      <c r="DG115" s="135"/>
      <c r="DH115" s="135"/>
      <c r="DI115" s="135"/>
      <c r="DJ115" s="135"/>
      <c r="DK115" s="135"/>
      <c r="DL115" s="135"/>
      <c r="DM115" s="135"/>
      <c r="DN115" s="135"/>
      <c r="DO115" s="135"/>
      <c r="DP115" s="135"/>
      <c r="DQ115" s="135"/>
      <c r="DR115" s="135"/>
      <c r="DS115" s="135"/>
      <c r="DT115" s="135"/>
      <c r="DU115" s="135"/>
      <c r="DV115" s="135"/>
      <c r="DW115" s="135"/>
      <c r="DX115" s="135"/>
      <c r="DY115" s="135"/>
      <c r="DZ115" s="135"/>
      <c r="EA115" s="135"/>
      <c r="EB115" s="135"/>
      <c r="EC115" s="135"/>
      <c r="ED115" s="135"/>
      <c r="EE115" s="135"/>
      <c r="EF115" s="135"/>
      <c r="EG115" s="135"/>
      <c r="EH115" s="135"/>
      <c r="EI115" s="135"/>
      <c r="EJ115" s="135"/>
      <c r="EK115" s="135"/>
      <c r="EL115" s="135"/>
      <c r="EM115" s="135"/>
      <c r="EN115" s="135"/>
      <c r="EO115" s="135"/>
      <c r="EP115" s="135"/>
      <c r="EQ115" s="135"/>
      <c r="ER115" s="135"/>
      <c r="ES115" s="135"/>
      <c r="ET115" s="135"/>
      <c r="EU115" s="135"/>
      <c r="EV115" s="135"/>
      <c r="EW115" s="135"/>
      <c r="EX115" s="135"/>
      <c r="EY115" s="135"/>
      <c r="EZ115" s="135"/>
      <c r="FA115" s="135"/>
      <c r="FB115" s="135"/>
      <c r="FC115" s="135"/>
      <c r="FD115" s="135"/>
      <c r="FE115" s="135"/>
      <c r="FF115" s="135"/>
      <c r="FG115" s="135"/>
      <c r="FH115" s="135"/>
      <c r="FI115" s="135"/>
      <c r="FJ115" s="135"/>
      <c r="FK115" s="135"/>
      <c r="FL115" s="135"/>
      <c r="FM115" s="135"/>
      <c r="FN115" s="135"/>
      <c r="FO115" s="135"/>
      <c r="FP115" s="135"/>
      <c r="FQ115" s="135"/>
      <c r="FR115" s="135"/>
      <c r="FS115" s="135"/>
      <c r="FT115" s="135"/>
      <c r="FU115" s="135"/>
      <c r="FV115" s="135"/>
      <c r="FW115" s="135"/>
      <c r="FX115" s="135"/>
      <c r="FY115" s="135"/>
      <c r="FZ115" s="135"/>
      <c r="GA115" s="135"/>
      <c r="GB115" s="135"/>
      <c r="GC115" s="135"/>
      <c r="GD115" s="135"/>
      <c r="GE115" s="135"/>
      <c r="GF115" s="135"/>
      <c r="GG115" s="135"/>
      <c r="GH115" s="135"/>
      <c r="GI115" s="135"/>
      <c r="GJ115" s="135"/>
      <c r="GK115" s="135"/>
      <c r="GL115" s="135"/>
      <c r="GM115" s="135"/>
      <c r="GN115" s="135"/>
      <c r="GO115" s="135"/>
      <c r="GP115" s="135"/>
    </row>
    <row r="116" spans="1:198" s="132" customFormat="1" ht="3.6" customHeight="1">
      <c r="A116" s="606"/>
      <c r="B116" s="607"/>
      <c r="C116" s="591"/>
      <c r="D116" s="591"/>
      <c r="E116" s="592"/>
      <c r="F116" s="593"/>
      <c r="G116" s="147"/>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c r="CN116" s="135"/>
      <c r="CO116" s="135"/>
      <c r="CP116" s="135"/>
      <c r="CQ116" s="135"/>
      <c r="CR116" s="135"/>
      <c r="CS116" s="135"/>
      <c r="CT116" s="135"/>
      <c r="CU116" s="135"/>
      <c r="CV116" s="135"/>
      <c r="CW116" s="135"/>
      <c r="CX116" s="135"/>
      <c r="CY116" s="135"/>
      <c r="CZ116" s="135"/>
      <c r="DA116" s="135"/>
      <c r="DB116" s="135"/>
      <c r="DC116" s="135"/>
      <c r="DD116" s="135"/>
      <c r="DE116" s="135"/>
      <c r="DF116" s="135"/>
      <c r="DG116" s="135"/>
      <c r="DH116" s="135"/>
      <c r="DI116" s="135"/>
      <c r="DJ116" s="135"/>
      <c r="DK116" s="135"/>
      <c r="DL116" s="135"/>
      <c r="DM116" s="135"/>
      <c r="DN116" s="135"/>
      <c r="DO116" s="135"/>
      <c r="DP116" s="135"/>
      <c r="DQ116" s="135"/>
      <c r="DR116" s="135"/>
      <c r="DS116" s="135"/>
      <c r="DT116" s="135"/>
      <c r="DU116" s="135"/>
      <c r="DV116" s="135"/>
      <c r="DW116" s="135"/>
      <c r="DX116" s="135"/>
      <c r="DY116" s="135"/>
      <c r="DZ116" s="135"/>
      <c r="EA116" s="135"/>
      <c r="EB116" s="135"/>
      <c r="EC116" s="135"/>
      <c r="ED116" s="135"/>
      <c r="EE116" s="135"/>
      <c r="EF116" s="135"/>
      <c r="EG116" s="135"/>
      <c r="EH116" s="135"/>
      <c r="EI116" s="135"/>
      <c r="EJ116" s="135"/>
      <c r="EK116" s="135"/>
      <c r="EL116" s="135"/>
      <c r="EM116" s="135"/>
      <c r="EN116" s="135"/>
      <c r="EO116" s="135"/>
      <c r="EP116" s="135"/>
      <c r="EQ116" s="135"/>
      <c r="ER116" s="135"/>
      <c r="ES116" s="135"/>
      <c r="ET116" s="135"/>
      <c r="EU116" s="135"/>
      <c r="EV116" s="135"/>
      <c r="EW116" s="135"/>
      <c r="EX116" s="135"/>
      <c r="EY116" s="135"/>
      <c r="EZ116" s="135"/>
      <c r="FA116" s="135"/>
      <c r="FB116" s="135"/>
      <c r="FC116" s="135"/>
      <c r="FD116" s="135"/>
      <c r="FE116" s="135"/>
      <c r="FF116" s="135"/>
      <c r="FG116" s="135"/>
      <c r="FH116" s="135"/>
      <c r="FI116" s="135"/>
      <c r="FJ116" s="135"/>
      <c r="FK116" s="135"/>
      <c r="FL116" s="135"/>
      <c r="FM116" s="135"/>
      <c r="FN116" s="135"/>
      <c r="FO116" s="135"/>
      <c r="FP116" s="135"/>
      <c r="FQ116" s="135"/>
      <c r="FR116" s="135"/>
      <c r="FS116" s="135"/>
      <c r="FT116" s="135"/>
      <c r="FU116" s="135"/>
      <c r="FV116" s="135"/>
      <c r="FW116" s="135"/>
      <c r="FX116" s="135"/>
      <c r="FY116" s="135"/>
      <c r="FZ116" s="135"/>
      <c r="GA116" s="135"/>
      <c r="GB116" s="135"/>
      <c r="GC116" s="135"/>
      <c r="GD116" s="135"/>
      <c r="GE116" s="135"/>
      <c r="GF116" s="135"/>
      <c r="GG116" s="135"/>
      <c r="GH116" s="135"/>
      <c r="GI116" s="135"/>
      <c r="GJ116" s="135"/>
      <c r="GK116" s="135"/>
      <c r="GL116" s="135"/>
      <c r="GM116" s="135"/>
      <c r="GN116" s="135"/>
      <c r="GO116" s="135"/>
      <c r="GP116" s="135"/>
    </row>
    <row r="117" spans="1:198" s="132" customFormat="1" ht="3.6" customHeight="1">
      <c r="A117" s="606"/>
      <c r="B117" s="607"/>
      <c r="C117" s="591"/>
      <c r="D117" s="591"/>
      <c r="E117" s="592"/>
      <c r="F117" s="593"/>
      <c r="G117" s="147"/>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FI117" s="135"/>
      <c r="FJ117" s="135"/>
      <c r="FK117" s="135"/>
      <c r="FL117" s="135"/>
      <c r="FM117" s="135"/>
      <c r="FN117" s="135"/>
      <c r="FO117" s="135"/>
      <c r="FP117" s="135"/>
      <c r="FQ117" s="135"/>
      <c r="FR117" s="135"/>
      <c r="FS117" s="135"/>
      <c r="FT117" s="135"/>
      <c r="FU117" s="135"/>
      <c r="FV117" s="135"/>
      <c r="FW117" s="135"/>
      <c r="FX117" s="135"/>
      <c r="FY117" s="135"/>
      <c r="FZ117" s="135"/>
      <c r="GA117" s="135"/>
      <c r="GB117" s="135"/>
      <c r="GC117" s="135"/>
      <c r="GD117" s="135"/>
      <c r="GE117" s="135"/>
      <c r="GF117" s="135"/>
      <c r="GG117" s="135"/>
      <c r="GH117" s="135"/>
      <c r="GI117" s="135"/>
      <c r="GJ117" s="135"/>
      <c r="GK117" s="135"/>
      <c r="GL117" s="135"/>
      <c r="GM117" s="135"/>
      <c r="GN117" s="135"/>
      <c r="GO117" s="135"/>
      <c r="GP117" s="135"/>
    </row>
    <row r="118" spans="1:198" s="283" customFormat="1">
      <c r="A118" s="603">
        <v>2.7</v>
      </c>
      <c r="B118" s="568" t="s">
        <v>619</v>
      </c>
      <c r="C118" s="569"/>
      <c r="D118" s="571"/>
      <c r="E118" s="569"/>
      <c r="F118" s="588"/>
    </row>
    <row r="119" spans="1:198" s="283" customFormat="1">
      <c r="A119" s="586"/>
      <c r="B119" s="587" t="s">
        <v>54</v>
      </c>
      <c r="C119" s="569"/>
      <c r="D119" s="571"/>
      <c r="E119" s="569"/>
      <c r="F119" s="588"/>
    </row>
    <row r="120" spans="1:198" s="283" customFormat="1">
      <c r="A120" s="586"/>
      <c r="B120" s="587" t="s">
        <v>55</v>
      </c>
      <c r="C120" s="569"/>
      <c r="D120" s="571"/>
      <c r="E120" s="569"/>
      <c r="F120" s="588"/>
    </row>
    <row r="121" spans="1:198" s="283" customFormat="1">
      <c r="A121" s="586" t="s">
        <v>515</v>
      </c>
      <c r="B121" s="581" t="s">
        <v>579</v>
      </c>
      <c r="C121" s="569" t="s">
        <v>32</v>
      </c>
      <c r="D121" s="571">
        <f>D64</f>
        <v>167.10000000000002</v>
      </c>
      <c r="E121" s="569"/>
      <c r="F121" s="588">
        <f>E121*D121</f>
        <v>0</v>
      </c>
    </row>
    <row r="122" spans="1:198" s="283" customFormat="1">
      <c r="A122" s="586"/>
      <c r="B122" s="587" t="s">
        <v>583</v>
      </c>
      <c r="C122" s="569"/>
      <c r="D122" s="571"/>
      <c r="E122" s="569"/>
      <c r="F122" s="588"/>
    </row>
    <row r="123" spans="1:198" s="283" customFormat="1">
      <c r="A123" s="586" t="s">
        <v>516</v>
      </c>
      <c r="B123" s="581" t="s">
        <v>584</v>
      </c>
      <c r="C123" s="569" t="s">
        <v>32</v>
      </c>
      <c r="D123" s="571">
        <v>265</v>
      </c>
      <c r="E123" s="569"/>
      <c r="F123" s="588">
        <f>E123*D123</f>
        <v>0</v>
      </c>
    </row>
    <row r="124" spans="1:198" s="283" customFormat="1">
      <c r="A124" s="586"/>
      <c r="B124" s="581" t="s">
        <v>692</v>
      </c>
      <c r="C124" s="569" t="s">
        <v>435</v>
      </c>
      <c r="D124" s="571">
        <v>112</v>
      </c>
      <c r="E124" s="569"/>
      <c r="F124" s="588">
        <f>E124*D124</f>
        <v>0</v>
      </c>
    </row>
    <row r="125" spans="1:198" s="283" customFormat="1">
      <c r="A125" s="586"/>
      <c r="B125" s="568" t="s">
        <v>18</v>
      </c>
      <c r="C125" s="569"/>
      <c r="D125" s="571"/>
      <c r="E125" s="569"/>
      <c r="F125" s="588"/>
    </row>
    <row r="126" spans="1:198" s="283" customFormat="1">
      <c r="A126" s="586"/>
      <c r="B126" s="587" t="s">
        <v>456</v>
      </c>
      <c r="C126" s="569"/>
      <c r="D126" s="571"/>
      <c r="E126" s="569"/>
      <c r="F126" s="588"/>
    </row>
    <row r="127" spans="1:198" s="283" customFormat="1" ht="30">
      <c r="A127" s="586" t="s">
        <v>517</v>
      </c>
      <c r="B127" s="581" t="s">
        <v>1082</v>
      </c>
      <c r="C127" s="569" t="s">
        <v>32</v>
      </c>
      <c r="D127" s="571">
        <f>D15</f>
        <v>118</v>
      </c>
      <c r="E127" s="569"/>
      <c r="F127" s="588">
        <f>E127*D127</f>
        <v>0</v>
      </c>
    </row>
    <row r="128" spans="1:198" s="283" customFormat="1">
      <c r="A128" s="586" t="s">
        <v>518</v>
      </c>
      <c r="B128" s="581" t="s">
        <v>620</v>
      </c>
      <c r="C128" s="569" t="s">
        <v>49</v>
      </c>
      <c r="D128" s="571">
        <v>147</v>
      </c>
      <c r="E128" s="569"/>
      <c r="F128" s="588">
        <f>D128*E128</f>
        <v>0</v>
      </c>
    </row>
    <row r="129" spans="1:7" s="148" customFormat="1" ht="15.75">
      <c r="A129" s="629" t="s">
        <v>621</v>
      </c>
      <c r="B129" s="630" t="s">
        <v>481</v>
      </c>
      <c r="C129" s="570" t="s">
        <v>32</v>
      </c>
      <c r="D129" s="570">
        <v>21</v>
      </c>
      <c r="E129" s="571"/>
      <c r="F129" s="577">
        <f>E129*D129</f>
        <v>0</v>
      </c>
    </row>
    <row r="130" spans="1:7" s="283" customFormat="1">
      <c r="A130" s="586"/>
      <c r="B130" s="568" t="s">
        <v>390</v>
      </c>
      <c r="C130" s="569"/>
      <c r="D130" s="571"/>
      <c r="E130" s="569"/>
      <c r="F130" s="588"/>
    </row>
    <row r="131" spans="1:7" s="283" customFormat="1">
      <c r="A131" s="586"/>
      <c r="B131" s="568" t="s">
        <v>585</v>
      </c>
      <c r="C131" s="569"/>
      <c r="D131" s="571"/>
      <c r="E131" s="569"/>
      <c r="F131" s="588"/>
    </row>
    <row r="132" spans="1:7" s="283" customFormat="1">
      <c r="A132" s="586"/>
      <c r="B132" s="568" t="s">
        <v>586</v>
      </c>
      <c r="C132" s="569"/>
      <c r="D132" s="571"/>
      <c r="E132" s="569"/>
      <c r="F132" s="588"/>
    </row>
    <row r="133" spans="1:7" s="283" customFormat="1">
      <c r="A133" s="586" t="s">
        <v>622</v>
      </c>
      <c r="B133" s="581" t="s">
        <v>587</v>
      </c>
      <c r="C133" s="569" t="s">
        <v>32</v>
      </c>
      <c r="D133" s="571">
        <f>D121</f>
        <v>167.10000000000002</v>
      </c>
      <c r="E133" s="569"/>
      <c r="F133" s="588">
        <f>E133*D133</f>
        <v>0</v>
      </c>
    </row>
    <row r="134" spans="1:7" s="283" customFormat="1">
      <c r="A134" s="586"/>
      <c r="B134" s="568" t="s">
        <v>588</v>
      </c>
      <c r="C134" s="569"/>
      <c r="D134" s="571"/>
      <c r="E134" s="569"/>
      <c r="F134" s="588"/>
    </row>
    <row r="135" spans="1:7" s="283" customFormat="1">
      <c r="A135" s="586"/>
      <c r="B135" s="568" t="s">
        <v>589</v>
      </c>
      <c r="C135" s="569"/>
      <c r="D135" s="571"/>
      <c r="E135" s="569"/>
      <c r="F135" s="588"/>
    </row>
    <row r="136" spans="1:7" s="283" customFormat="1">
      <c r="A136" s="586" t="s">
        <v>623</v>
      </c>
      <c r="B136" s="581" t="s">
        <v>590</v>
      </c>
      <c r="C136" s="569" t="s">
        <v>32</v>
      </c>
      <c r="D136" s="571">
        <f>D123+D124</f>
        <v>377</v>
      </c>
      <c r="E136" s="569"/>
      <c r="F136" s="588">
        <f>E136*D136</f>
        <v>0</v>
      </c>
    </row>
    <row r="137" spans="1:7" s="137" customFormat="1" ht="15.75">
      <c r="A137" s="631"/>
      <c r="B137" s="632" t="s">
        <v>647</v>
      </c>
      <c r="C137" s="633"/>
      <c r="D137" s="631"/>
      <c r="E137" s="631"/>
      <c r="F137" s="634">
        <f>SUM(F120:F136)</f>
        <v>0</v>
      </c>
      <c r="G137" s="149"/>
    </row>
    <row r="138" spans="1:7" s="138" customFormat="1" ht="15.75">
      <c r="A138" s="635"/>
      <c r="B138" s="636"/>
      <c r="C138" s="637"/>
      <c r="D138" s="638"/>
      <c r="E138" s="639"/>
      <c r="F138" s="640">
        <f t="shared" ref="F138:F155" si="3">E138*D138</f>
        <v>0</v>
      </c>
      <c r="G138" s="150"/>
    </row>
    <row r="139" spans="1:7" s="157" customFormat="1" ht="15.75">
      <c r="A139" s="641">
        <v>2.8</v>
      </c>
      <c r="B139" s="642" t="s">
        <v>648</v>
      </c>
      <c r="C139" s="643"/>
      <c r="D139" s="644"/>
      <c r="E139" s="643"/>
      <c r="F139" s="645">
        <f t="shared" si="3"/>
        <v>0</v>
      </c>
      <c r="G139" s="152"/>
    </row>
    <row r="140" spans="1:7" s="139" customFormat="1" ht="29.45" customHeight="1">
      <c r="A140" s="548"/>
      <c r="B140" s="646" t="s">
        <v>451</v>
      </c>
      <c r="C140" s="550"/>
      <c r="D140" s="647"/>
      <c r="E140" s="648"/>
      <c r="F140" s="640">
        <f t="shared" si="3"/>
        <v>0</v>
      </c>
      <c r="G140" s="151"/>
    </row>
    <row r="141" spans="1:7" s="139" customFormat="1" ht="20.45" customHeight="1">
      <c r="A141" s="548" t="s">
        <v>443</v>
      </c>
      <c r="B141" s="649" t="s">
        <v>473</v>
      </c>
      <c r="C141" s="550" t="s">
        <v>5</v>
      </c>
      <c r="D141" s="570">
        <v>4</v>
      </c>
      <c r="E141" s="576"/>
      <c r="F141" s="577">
        <f t="shared" si="3"/>
        <v>0</v>
      </c>
      <c r="G141" s="151"/>
    </row>
    <row r="142" spans="1:7" s="139" customFormat="1" ht="15.75">
      <c r="A142" s="548"/>
      <c r="B142" s="650" t="s">
        <v>197</v>
      </c>
      <c r="C142" s="550"/>
      <c r="D142" s="570"/>
      <c r="E142" s="576"/>
      <c r="F142" s="577">
        <f t="shared" si="3"/>
        <v>0</v>
      </c>
      <c r="G142" s="151"/>
    </row>
    <row r="143" spans="1:7" s="139" customFormat="1" ht="20.45" customHeight="1">
      <c r="A143" s="548" t="s">
        <v>649</v>
      </c>
      <c r="B143" s="649" t="s">
        <v>267</v>
      </c>
      <c r="C143" s="550" t="s">
        <v>12</v>
      </c>
      <c r="D143" s="570">
        <v>3</v>
      </c>
      <c r="E143" s="576"/>
      <c r="F143" s="577">
        <f t="shared" si="3"/>
        <v>0</v>
      </c>
      <c r="G143" s="151"/>
    </row>
    <row r="144" spans="1:7" s="139" customFormat="1" ht="15.75">
      <c r="A144" s="548"/>
      <c r="B144" s="642" t="s">
        <v>198</v>
      </c>
      <c r="C144" s="648"/>
      <c r="D144" s="570"/>
      <c r="E144" s="576"/>
      <c r="F144" s="577">
        <f t="shared" si="3"/>
        <v>0</v>
      </c>
      <c r="G144" s="151"/>
    </row>
    <row r="145" spans="1:7" s="139" customFormat="1" ht="29.45" customHeight="1">
      <c r="A145" s="548"/>
      <c r="B145" s="651" t="s">
        <v>452</v>
      </c>
      <c r="C145" s="550"/>
      <c r="D145" s="570"/>
      <c r="E145" s="576"/>
      <c r="F145" s="577">
        <f t="shared" si="3"/>
        <v>0</v>
      </c>
      <c r="G145" s="151"/>
    </row>
    <row r="146" spans="1:7" s="139" customFormat="1" ht="15.75">
      <c r="A146" s="548"/>
      <c r="B146" s="549" t="s">
        <v>205</v>
      </c>
      <c r="C146" s="550"/>
      <c r="D146" s="570"/>
      <c r="E146" s="576"/>
      <c r="F146" s="577">
        <f t="shared" si="3"/>
        <v>0</v>
      </c>
      <c r="G146" s="151"/>
    </row>
    <row r="147" spans="1:7" s="139" customFormat="1" ht="15.75">
      <c r="A147" s="548" t="s">
        <v>650</v>
      </c>
      <c r="B147" s="549" t="s">
        <v>206</v>
      </c>
      <c r="C147" s="550" t="s">
        <v>12</v>
      </c>
      <c r="D147" s="570">
        <v>5</v>
      </c>
      <c r="E147" s="576"/>
      <c r="F147" s="577">
        <f t="shared" si="3"/>
        <v>0</v>
      </c>
      <c r="G147" s="151"/>
    </row>
    <row r="148" spans="1:7" s="139" customFormat="1" ht="15.75">
      <c r="A148" s="548"/>
      <c r="B148" s="650" t="s">
        <v>474</v>
      </c>
      <c r="C148" s="550"/>
      <c r="D148" s="570"/>
      <c r="E148" s="576"/>
      <c r="F148" s="577">
        <f t="shared" si="3"/>
        <v>0</v>
      </c>
      <c r="G148" s="151"/>
    </row>
    <row r="149" spans="1:7" s="139" customFormat="1" ht="81.599999999999994" customHeight="1">
      <c r="A149" s="548"/>
      <c r="B149" s="649" t="s">
        <v>475</v>
      </c>
      <c r="C149" s="688"/>
      <c r="D149" s="570"/>
      <c r="E149" s="576"/>
      <c r="F149" s="577"/>
      <c r="G149" s="151"/>
    </row>
    <row r="150" spans="1:7" s="139" customFormat="1" ht="15.75">
      <c r="A150" s="548" t="s">
        <v>656</v>
      </c>
      <c r="B150" s="549" t="s">
        <v>476</v>
      </c>
      <c r="C150" s="550" t="s">
        <v>4</v>
      </c>
      <c r="D150" s="570">
        <v>75</v>
      </c>
      <c r="E150" s="576"/>
      <c r="F150" s="577">
        <f t="shared" si="3"/>
        <v>0</v>
      </c>
      <c r="G150" s="151"/>
    </row>
    <row r="151" spans="1:7" s="157" customFormat="1" ht="15.75">
      <c r="A151" s="641"/>
      <c r="B151" s="646" t="s">
        <v>651</v>
      </c>
      <c r="C151" s="652"/>
      <c r="D151" s="628"/>
      <c r="E151" s="592"/>
      <c r="F151" s="593">
        <f>SUM(F140:F150)</f>
        <v>0</v>
      </c>
      <c r="G151" s="152"/>
    </row>
    <row r="152" spans="1:7" s="139" customFormat="1" ht="15.75">
      <c r="A152" s="548"/>
      <c r="B152" s="549"/>
      <c r="C152" s="550"/>
      <c r="D152" s="570"/>
      <c r="E152" s="576"/>
      <c r="F152" s="577"/>
      <c r="G152" s="151"/>
    </row>
    <row r="153" spans="1:7" s="157" customFormat="1" ht="15.75">
      <c r="A153" s="653">
        <v>2.9</v>
      </c>
      <c r="B153" s="642" t="s">
        <v>655</v>
      </c>
      <c r="C153" s="652"/>
      <c r="D153" s="570"/>
      <c r="E153" s="576"/>
      <c r="F153" s="577"/>
      <c r="G153" s="152"/>
    </row>
    <row r="154" spans="1:7" s="139" customFormat="1" ht="47.25">
      <c r="A154" s="654"/>
      <c r="B154" s="636" t="s">
        <v>477</v>
      </c>
      <c r="C154" s="655"/>
      <c r="D154" s="570"/>
      <c r="E154" s="576"/>
      <c r="F154" s="577">
        <f t="shared" si="3"/>
        <v>0</v>
      </c>
      <c r="G154" s="151"/>
    </row>
    <row r="155" spans="1:7" s="139" customFormat="1" ht="15.75">
      <c r="A155" s="654" t="s">
        <v>519</v>
      </c>
      <c r="B155" s="656" t="s">
        <v>478</v>
      </c>
      <c r="C155" s="655" t="s">
        <v>479</v>
      </c>
      <c r="D155" s="570">
        <v>4</v>
      </c>
      <c r="E155" s="576"/>
      <c r="F155" s="577">
        <f t="shared" si="3"/>
        <v>0</v>
      </c>
      <c r="G155" s="151"/>
    </row>
    <row r="156" spans="1:7" s="157" customFormat="1" ht="15.75">
      <c r="A156" s="635"/>
      <c r="B156" s="657" t="s">
        <v>653</v>
      </c>
      <c r="C156" s="658"/>
      <c r="D156" s="628"/>
      <c r="E156" s="592"/>
      <c r="F156" s="593">
        <f>F155</f>
        <v>0</v>
      </c>
      <c r="G156" s="152"/>
    </row>
    <row r="157" spans="1:7" s="139" customFormat="1" ht="15.75">
      <c r="A157" s="654"/>
      <c r="B157" s="656"/>
      <c r="C157" s="655"/>
      <c r="D157" s="570"/>
      <c r="E157" s="576"/>
      <c r="F157" s="577"/>
      <c r="G157" s="151"/>
    </row>
    <row r="158" spans="1:7" s="140" customFormat="1" ht="15.75">
      <c r="A158" s="635" t="s">
        <v>658</v>
      </c>
      <c r="B158" s="659" t="s">
        <v>657</v>
      </c>
      <c r="C158" s="658"/>
      <c r="D158" s="570"/>
      <c r="E158" s="576"/>
      <c r="F158" s="577"/>
      <c r="G158" s="152"/>
    </row>
    <row r="159" spans="1:7" s="131" customFormat="1" ht="47.25">
      <c r="A159" s="654" t="s">
        <v>652</v>
      </c>
      <c r="B159" s="656" t="s">
        <v>482</v>
      </c>
      <c r="C159" s="655" t="s">
        <v>145</v>
      </c>
      <c r="D159" s="570" t="s">
        <v>433</v>
      </c>
      <c r="E159" s="576"/>
      <c r="F159" s="577"/>
      <c r="G159" s="151"/>
    </row>
    <row r="160" spans="1:7" s="140" customFormat="1" ht="15.75">
      <c r="A160" s="635"/>
      <c r="B160" s="590" t="s">
        <v>654</v>
      </c>
      <c r="C160" s="660"/>
      <c r="D160" s="592"/>
      <c r="E160" s="661"/>
      <c r="F160" s="662">
        <f>F159</f>
        <v>0</v>
      </c>
      <c r="G160" s="152"/>
    </row>
    <row r="161" spans="1:7" s="140" customFormat="1" ht="15.75">
      <c r="A161" s="635"/>
      <c r="B161" s="590"/>
      <c r="C161" s="660"/>
      <c r="D161" s="592"/>
      <c r="E161" s="661"/>
      <c r="F161" s="663"/>
      <c r="G161" s="152"/>
    </row>
    <row r="162" spans="1:7" s="140" customFormat="1" ht="15.75">
      <c r="A162" s="635"/>
      <c r="B162" s="590"/>
      <c r="C162" s="660"/>
      <c r="D162" s="592"/>
      <c r="E162" s="661"/>
      <c r="F162" s="663"/>
      <c r="G162" s="152"/>
    </row>
    <row r="163" spans="1:7" s="140" customFormat="1" ht="15.75">
      <c r="A163" s="635"/>
      <c r="B163" s="590"/>
      <c r="C163" s="660"/>
      <c r="D163" s="592"/>
      <c r="E163" s="661"/>
      <c r="F163" s="663"/>
      <c r="G163" s="152"/>
    </row>
    <row r="164" spans="1:7" s="140" customFormat="1" ht="15.75">
      <c r="A164" s="635"/>
      <c r="B164" s="590"/>
      <c r="C164" s="660"/>
      <c r="D164" s="592"/>
      <c r="E164" s="661"/>
      <c r="F164" s="663"/>
      <c r="G164" s="152"/>
    </row>
    <row r="165" spans="1:7" s="140" customFormat="1" ht="15.75">
      <c r="A165" s="635"/>
      <c r="B165" s="590"/>
      <c r="C165" s="660"/>
      <c r="D165" s="592"/>
      <c r="E165" s="661"/>
      <c r="F165" s="663"/>
      <c r="G165" s="152"/>
    </row>
    <row r="166" spans="1:7" s="140" customFormat="1" ht="15.75">
      <c r="A166" s="635"/>
      <c r="B166" s="590"/>
      <c r="C166" s="660"/>
      <c r="D166" s="592"/>
      <c r="E166" s="661"/>
      <c r="F166" s="663"/>
      <c r="G166" s="152"/>
    </row>
    <row r="167" spans="1:7" s="140" customFormat="1" ht="15.75">
      <c r="A167" s="635"/>
      <c r="B167" s="590"/>
      <c r="C167" s="660"/>
      <c r="D167" s="592"/>
      <c r="E167" s="661"/>
      <c r="F167" s="663"/>
      <c r="G167" s="152"/>
    </row>
    <row r="168" spans="1:7" s="140" customFormat="1" ht="15.75">
      <c r="A168" s="635"/>
      <c r="B168" s="590"/>
      <c r="C168" s="660"/>
      <c r="D168" s="592"/>
      <c r="E168" s="661"/>
      <c r="F168" s="663"/>
      <c r="G168" s="152"/>
    </row>
    <row r="169" spans="1:7" s="140" customFormat="1" ht="15.75">
      <c r="A169" s="635"/>
      <c r="B169" s="590"/>
      <c r="C169" s="660"/>
      <c r="D169" s="592"/>
      <c r="E169" s="661"/>
      <c r="F169" s="663"/>
      <c r="G169" s="152"/>
    </row>
    <row r="170" spans="1:7" s="131" customFormat="1" ht="15.75">
      <c r="A170" s="654"/>
      <c r="B170" s="579" t="s">
        <v>943</v>
      </c>
      <c r="C170" s="664"/>
      <c r="D170" s="576"/>
      <c r="E170" s="574"/>
      <c r="F170" s="665"/>
      <c r="G170" s="151"/>
    </row>
    <row r="171" spans="1:7" s="131" customFormat="1" ht="15.75">
      <c r="A171" s="654"/>
      <c r="B171" s="579"/>
      <c r="C171" s="664"/>
      <c r="D171" s="576"/>
      <c r="E171" s="574"/>
      <c r="F171" s="665"/>
      <c r="G171" s="151"/>
    </row>
    <row r="172" spans="1:7" s="131" customFormat="1" ht="15.75">
      <c r="A172" s="654"/>
      <c r="B172" s="579" t="str">
        <f>B4</f>
        <v>ELEMENT NO. 1 : SUB-STRUCTURES (all provisional)</v>
      </c>
      <c r="C172" s="664"/>
      <c r="D172" s="576"/>
      <c r="E172" s="574"/>
      <c r="F172" s="665">
        <f>F42</f>
        <v>0</v>
      </c>
      <c r="G172" s="151"/>
    </row>
    <row r="173" spans="1:7" s="131" customFormat="1" ht="15.75">
      <c r="A173" s="654"/>
      <c r="B173" s="579"/>
      <c r="C173" s="664"/>
      <c r="D173" s="576"/>
      <c r="E173" s="574"/>
      <c r="F173" s="665"/>
      <c r="G173" s="151"/>
    </row>
    <row r="174" spans="1:7" s="131" customFormat="1" ht="15.75">
      <c r="A174" s="654"/>
      <c r="B174" s="579" t="str">
        <f>B45</f>
        <v>ELEMENT NO. 2: SUPER STRUCTURE CONCRETE</v>
      </c>
      <c r="C174" s="664"/>
      <c r="D174" s="576"/>
      <c r="E174" s="574"/>
      <c r="F174" s="665">
        <f>F56</f>
        <v>0</v>
      </c>
      <c r="G174" s="151"/>
    </row>
    <row r="175" spans="1:7" s="131" customFormat="1" ht="15.75">
      <c r="A175" s="654"/>
      <c r="B175" s="579"/>
      <c r="C175" s="664"/>
      <c r="D175" s="576"/>
      <c r="E175" s="574"/>
      <c r="F175" s="665"/>
      <c r="G175" s="151"/>
    </row>
    <row r="176" spans="1:7" s="131" customFormat="1" ht="15.75">
      <c r="A176" s="654"/>
      <c r="B176" s="579" t="str">
        <f>B58</f>
        <v>ELEMENT NO. 3 SUPERSTRUCTURE WALLING</v>
      </c>
      <c r="C176" s="664"/>
      <c r="D176" s="576"/>
      <c r="E176" s="574"/>
      <c r="F176" s="666">
        <f>F68</f>
        <v>0</v>
      </c>
      <c r="G176" s="151"/>
    </row>
    <row r="177" spans="1:7" s="131" customFormat="1" ht="15.75">
      <c r="A177" s="654"/>
      <c r="B177" s="579"/>
      <c r="C177" s="664"/>
      <c r="D177" s="576"/>
      <c r="E177" s="574"/>
      <c r="F177" s="666"/>
      <c r="G177" s="151"/>
    </row>
    <row r="178" spans="1:7" s="131" customFormat="1" ht="15.75">
      <c r="A178" s="654"/>
      <c r="B178" s="579" t="str">
        <f>B70</f>
        <v>BILL NO. 4: ROOF</v>
      </c>
      <c r="C178" s="664"/>
      <c r="D178" s="576"/>
      <c r="E178" s="574"/>
      <c r="F178" s="666">
        <f>F97</f>
        <v>0</v>
      </c>
      <c r="G178" s="151"/>
    </row>
    <row r="179" spans="1:7" s="131" customFormat="1" ht="15.75">
      <c r="A179" s="654"/>
      <c r="B179" s="579"/>
      <c r="C179" s="664"/>
      <c r="D179" s="576"/>
      <c r="E179" s="574"/>
      <c r="F179" s="666"/>
      <c r="G179" s="151"/>
    </row>
    <row r="180" spans="1:7" s="131" customFormat="1" ht="15.75">
      <c r="A180" s="654"/>
      <c r="B180" s="579" t="str">
        <f>B99</f>
        <v>BILL NO. 5 : DOORS</v>
      </c>
      <c r="C180" s="664"/>
      <c r="D180" s="576"/>
      <c r="E180" s="574"/>
      <c r="F180" s="666">
        <f>F111</f>
        <v>0</v>
      </c>
      <c r="G180" s="151"/>
    </row>
    <row r="181" spans="1:7" s="131" customFormat="1" ht="15.75">
      <c r="A181" s="654"/>
      <c r="B181" s="579"/>
      <c r="C181" s="664"/>
      <c r="D181" s="576"/>
      <c r="E181" s="574"/>
      <c r="F181" s="666"/>
      <c r="G181" s="151"/>
    </row>
    <row r="182" spans="1:7" s="131" customFormat="1" ht="15.75">
      <c r="A182" s="654"/>
      <c r="B182" s="656" t="str">
        <f>B113</f>
        <v>BILL NO. 6 : WINDOWS</v>
      </c>
      <c r="C182" s="655"/>
      <c r="D182" s="647"/>
      <c r="E182" s="648"/>
      <c r="F182" s="667">
        <f>F115</f>
        <v>0</v>
      </c>
      <c r="G182" s="151"/>
    </row>
    <row r="183" spans="1:7" s="131" customFormat="1" ht="15.75">
      <c r="A183" s="654"/>
      <c r="B183" s="656"/>
      <c r="C183" s="655"/>
      <c r="D183" s="647"/>
      <c r="E183" s="648"/>
      <c r="F183" s="667"/>
      <c r="G183" s="151"/>
    </row>
    <row r="184" spans="1:7" s="131" customFormat="1" ht="15.75">
      <c r="A184" s="654"/>
      <c r="B184" s="656" t="str">
        <f>B118</f>
        <v>ELEMENT NO 7: FINISHES</v>
      </c>
      <c r="C184" s="655"/>
      <c r="D184" s="647"/>
      <c r="E184" s="648"/>
      <c r="F184" s="667">
        <f>F137</f>
        <v>0</v>
      </c>
      <c r="G184" s="151"/>
    </row>
    <row r="185" spans="1:7" s="131" customFormat="1" ht="15.75">
      <c r="A185" s="654"/>
      <c r="B185" s="656"/>
      <c r="C185" s="655"/>
      <c r="D185" s="647"/>
      <c r="E185" s="648"/>
      <c r="F185" s="667"/>
      <c r="G185" s="151"/>
    </row>
    <row r="186" spans="1:7" s="131" customFormat="1" ht="15.75">
      <c r="A186" s="654"/>
      <c r="B186" s="549" t="str">
        <f>B139</f>
        <v xml:space="preserve">BILL NO. 8 : LIGHTING &amp; POWER FITTINGS </v>
      </c>
      <c r="C186" s="655"/>
      <c r="D186" s="647"/>
      <c r="E186" s="648"/>
      <c r="F186" s="667">
        <f>F151</f>
        <v>0</v>
      </c>
      <c r="G186" s="151"/>
    </row>
    <row r="187" spans="1:7" s="131" customFormat="1" ht="15.75">
      <c r="A187" s="654"/>
      <c r="B187" s="656"/>
      <c r="C187" s="655"/>
      <c r="D187" s="647"/>
      <c r="E187" s="648"/>
      <c r="F187" s="667"/>
      <c r="G187" s="151"/>
    </row>
    <row r="188" spans="1:7" s="131" customFormat="1" ht="15.75">
      <c r="A188" s="654"/>
      <c r="B188" s="549" t="str">
        <f>B153</f>
        <v>BILL NO. 9: FANS</v>
      </c>
      <c r="C188" s="655"/>
      <c r="D188" s="647"/>
      <c r="E188" s="648"/>
      <c r="F188" s="667">
        <f>F151</f>
        <v>0</v>
      </c>
      <c r="G188" s="151"/>
    </row>
    <row r="189" spans="1:7" s="131" customFormat="1" ht="15.75">
      <c r="A189" s="654"/>
      <c r="B189" s="656"/>
      <c r="C189" s="655"/>
      <c r="D189" s="647"/>
      <c r="E189" s="648"/>
      <c r="F189" s="667"/>
      <c r="G189" s="151"/>
    </row>
    <row r="190" spans="1:7" s="131" customFormat="1" ht="15.75">
      <c r="A190" s="654"/>
      <c r="B190" s="656" t="str">
        <f>B158</f>
        <v xml:space="preserve"> BILL NO. 10: POWER SUPPLY AND CONNECTION </v>
      </c>
      <c r="C190" s="655"/>
      <c r="D190" s="647"/>
      <c r="E190" s="648"/>
      <c r="F190" s="667">
        <f>F160</f>
        <v>0</v>
      </c>
      <c r="G190" s="151"/>
    </row>
    <row r="191" spans="1:7" s="131" customFormat="1" ht="15.75">
      <c r="A191" s="654"/>
      <c r="B191" s="656"/>
      <c r="C191" s="655"/>
      <c r="D191" s="647"/>
      <c r="E191" s="648"/>
      <c r="F191" s="668"/>
      <c r="G191" s="151"/>
    </row>
    <row r="192" spans="1:7" s="131" customFormat="1" ht="15.75">
      <c r="A192" s="654"/>
      <c r="B192" s="656"/>
      <c r="C192" s="655"/>
      <c r="D192" s="647"/>
      <c r="E192" s="648"/>
      <c r="F192" s="668"/>
      <c r="G192" s="151"/>
    </row>
    <row r="193" spans="1:7" s="131" customFormat="1" ht="15.75">
      <c r="A193" s="654"/>
      <c r="B193" s="656"/>
      <c r="C193" s="655"/>
      <c r="D193" s="647"/>
      <c r="E193" s="648"/>
      <c r="F193" s="668"/>
      <c r="G193" s="151"/>
    </row>
    <row r="194" spans="1:7" s="102" customFormat="1" ht="33.75">
      <c r="A194" s="567"/>
      <c r="B194" s="669" t="s">
        <v>955</v>
      </c>
      <c r="C194" s="670"/>
      <c r="D194" s="671"/>
      <c r="E194" s="672"/>
      <c r="F194" s="673">
        <f>SUM(F172:F193)</f>
        <v>0</v>
      </c>
      <c r="G194" s="521"/>
    </row>
    <row r="195" spans="1:7" s="102" customFormat="1" ht="18">
      <c r="A195" s="567"/>
      <c r="B195" s="669"/>
      <c r="C195" s="670"/>
      <c r="D195" s="671"/>
      <c r="E195" s="672"/>
      <c r="F195" s="673"/>
      <c r="G195" s="153"/>
    </row>
    <row r="196" spans="1:7" s="102" customFormat="1" ht="18">
      <c r="A196" s="567"/>
      <c r="B196" s="669"/>
      <c r="C196" s="670"/>
      <c r="D196" s="671"/>
      <c r="E196" s="672"/>
      <c r="F196" s="673"/>
      <c r="G196" s="153"/>
    </row>
    <row r="197" spans="1:7" s="102" customFormat="1" ht="33.75">
      <c r="A197" s="567"/>
      <c r="B197" s="669" t="s">
        <v>956</v>
      </c>
      <c r="C197" s="670"/>
      <c r="D197" s="671"/>
      <c r="E197" s="672"/>
      <c r="F197" s="673">
        <f>F194</f>
        <v>0</v>
      </c>
      <c r="G197" s="153"/>
    </row>
    <row r="198" spans="1:7" s="101" customFormat="1" ht="18">
      <c r="A198" s="583"/>
      <c r="B198" s="669"/>
      <c r="C198" s="674"/>
      <c r="D198" s="675"/>
      <c r="E198" s="676"/>
      <c r="F198" s="673"/>
      <c r="G198" s="141"/>
    </row>
    <row r="199" spans="1:7" s="101" customFormat="1" ht="18">
      <c r="A199" s="583"/>
      <c r="B199" s="669"/>
      <c r="C199" s="674"/>
      <c r="D199" s="675"/>
      <c r="E199" s="676"/>
      <c r="F199" s="673"/>
      <c r="G199" s="141"/>
    </row>
    <row r="200" spans="1:7" ht="15.75">
      <c r="A200" s="654"/>
      <c r="B200" s="656"/>
      <c r="C200" s="655"/>
      <c r="D200" s="570"/>
      <c r="E200" s="576"/>
      <c r="F200" s="577"/>
      <c r="G200" s="553"/>
    </row>
    <row r="201" spans="1:7">
      <c r="A201" s="399"/>
      <c r="B201" s="400"/>
      <c r="C201" s="401"/>
      <c r="D201" s="402"/>
      <c r="E201" s="403"/>
      <c r="F201" s="404"/>
    </row>
  </sheetData>
  <pageMargins left="0.7" right="0.7" top="0.75" bottom="0.75" header="0.3" footer="0.3"/>
  <pageSetup paperSize="9" scale="88" orientation="portrait" r:id="rId1"/>
  <rowBreaks count="2" manualBreakCount="2">
    <brk id="42" max="5" man="1"/>
    <brk id="1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P205"/>
  <sheetViews>
    <sheetView view="pageBreakPreview" zoomScale="131" zoomScaleNormal="100" zoomScaleSheetLayoutView="131" workbookViewId="0">
      <pane xSplit="1" ySplit="3" topLeftCell="B31" activePane="bottomRight" state="frozen"/>
      <selection pane="topRight" activeCell="B1" sqref="B1"/>
      <selection pane="bottomLeft" activeCell="A4" sqref="A4"/>
      <selection pane="bottomRight" activeCell="M80" sqref="M80"/>
    </sheetView>
  </sheetViews>
  <sheetFormatPr defaultColWidth="9.140625" defaultRowHeight="15"/>
  <cols>
    <col min="1" max="1" width="6.5703125" style="154" bestFit="1" customWidth="1"/>
    <col min="2" max="2" width="51.85546875" style="118" customWidth="1"/>
    <col min="3" max="3" width="5.42578125" style="116" bestFit="1" customWidth="1"/>
    <col min="4" max="4" width="8.5703125" style="117" customWidth="1"/>
    <col min="5" max="5" width="8" style="119" bestFit="1" customWidth="1"/>
    <col min="6" max="6" width="11.42578125" style="155" bestFit="1" customWidth="1"/>
    <col min="7" max="7" width="12.5703125" style="113" bestFit="1" customWidth="1"/>
    <col min="8" max="10" width="9.140625" style="113"/>
    <col min="11" max="11" width="10.140625" style="113" bestFit="1" customWidth="1"/>
    <col min="12" max="17" width="9.140625" style="113"/>
    <col min="18" max="18" width="6.140625" style="113" customWidth="1"/>
    <col min="19" max="16384" width="9.140625" style="113"/>
  </cols>
  <sheetData>
    <row r="1" spans="1:7">
      <c r="A1" s="301" t="s">
        <v>0</v>
      </c>
      <c r="B1" s="302" t="s">
        <v>1</v>
      </c>
      <c r="C1" s="234" t="s">
        <v>2</v>
      </c>
      <c r="D1" s="235" t="s">
        <v>422</v>
      </c>
      <c r="E1" s="236" t="s">
        <v>366</v>
      </c>
      <c r="F1" s="237" t="s">
        <v>444</v>
      </c>
      <c r="G1" s="158"/>
    </row>
    <row r="2" spans="1:7" s="114" customFormat="1" ht="30">
      <c r="A2" s="303"/>
      <c r="B2" s="562" t="str">
        <f>'1 Preliminaries'!B2</f>
        <v>PROPOSED NEW EXTENSION OF MALE TRANSITION CENTER IN KISMAYO</v>
      </c>
      <c r="C2" s="304"/>
      <c r="D2" s="305"/>
      <c r="E2" s="249"/>
      <c r="F2" s="229"/>
    </row>
    <row r="3" spans="1:7" s="141" customFormat="1">
      <c r="A3" s="311">
        <v>3</v>
      </c>
      <c r="B3" s="307" t="s">
        <v>962</v>
      </c>
      <c r="C3" s="287"/>
      <c r="D3" s="257"/>
      <c r="E3" s="258"/>
      <c r="F3" s="308"/>
    </row>
    <row r="4" spans="1:7" s="114" customFormat="1">
      <c r="A4" s="309">
        <v>4.0999999999999996</v>
      </c>
      <c r="B4" s="226" t="s">
        <v>537</v>
      </c>
      <c r="C4" s="239"/>
      <c r="D4" s="248"/>
      <c r="E4" s="228"/>
      <c r="F4" s="252"/>
    </row>
    <row r="5" spans="1:7" s="114" customFormat="1" ht="29.45" customHeight="1">
      <c r="A5" s="310" t="s">
        <v>540</v>
      </c>
      <c r="B5" s="696" t="s">
        <v>963</v>
      </c>
      <c r="C5" s="574" t="s">
        <v>49</v>
      </c>
      <c r="D5" s="248">
        <v>1</v>
      </c>
      <c r="E5" s="248"/>
      <c r="F5" s="697">
        <f>D5*E5</f>
        <v>0</v>
      </c>
    </row>
    <row r="6" spans="1:7" s="114" customFormat="1" ht="30">
      <c r="A6" s="310" t="s">
        <v>701</v>
      </c>
      <c r="B6" s="232" t="s">
        <v>538</v>
      </c>
      <c r="C6" s="257" t="s">
        <v>32</v>
      </c>
      <c r="D6" s="248">
        <v>65.28</v>
      </c>
      <c r="E6" s="228"/>
      <c r="F6" s="252">
        <f>D6*E6</f>
        <v>0</v>
      </c>
    </row>
    <row r="7" spans="1:7" s="114" customFormat="1" ht="30">
      <c r="A7" s="310" t="s">
        <v>702</v>
      </c>
      <c r="B7" s="232" t="s">
        <v>432</v>
      </c>
      <c r="C7" s="257" t="s">
        <v>32</v>
      </c>
      <c r="D7" s="248">
        <f>D6</f>
        <v>65.28</v>
      </c>
      <c r="E7" s="228"/>
      <c r="F7" s="252">
        <f t="shared" ref="F7:F22" si="0">D7*E7</f>
        <v>0</v>
      </c>
    </row>
    <row r="8" spans="1:7" s="141" customFormat="1" ht="30">
      <c r="A8" s="310" t="s">
        <v>703</v>
      </c>
      <c r="B8" s="256" t="s">
        <v>695</v>
      </c>
      <c r="C8" s="257" t="s">
        <v>592</v>
      </c>
      <c r="D8" s="257">
        <v>8</v>
      </c>
      <c r="E8" s="258"/>
      <c r="F8" s="259">
        <f t="shared" si="0"/>
        <v>0</v>
      </c>
    </row>
    <row r="9" spans="1:7" s="141" customFormat="1" ht="17.25">
      <c r="A9" s="310" t="s">
        <v>704</v>
      </c>
      <c r="B9" s="256" t="s">
        <v>688</v>
      </c>
      <c r="C9" s="257" t="s">
        <v>569</v>
      </c>
      <c r="D9" s="257">
        <v>7.2</v>
      </c>
      <c r="E9" s="258"/>
      <c r="F9" s="259">
        <f t="shared" si="0"/>
        <v>0</v>
      </c>
    </row>
    <row r="10" spans="1:7" s="141" customFormat="1" ht="30">
      <c r="A10" s="310" t="s">
        <v>705</v>
      </c>
      <c r="B10" s="256" t="s">
        <v>683</v>
      </c>
      <c r="C10" s="257" t="s">
        <v>569</v>
      </c>
      <c r="D10" s="257">
        <v>6</v>
      </c>
      <c r="E10" s="258"/>
      <c r="F10" s="259">
        <f t="shared" si="0"/>
        <v>0</v>
      </c>
    </row>
    <row r="11" spans="1:7" s="141" customFormat="1" ht="17.25">
      <c r="A11" s="310" t="s">
        <v>706</v>
      </c>
      <c r="B11" s="256" t="s">
        <v>684</v>
      </c>
      <c r="C11" s="257" t="s">
        <v>569</v>
      </c>
      <c r="D11" s="257">
        <v>6</v>
      </c>
      <c r="E11" s="258"/>
      <c r="F11" s="259">
        <f t="shared" si="0"/>
        <v>0</v>
      </c>
    </row>
    <row r="12" spans="1:7" s="141" customFormat="1">
      <c r="A12" s="310" t="s">
        <v>707</v>
      </c>
      <c r="B12" s="256" t="s">
        <v>685</v>
      </c>
      <c r="C12" s="257"/>
      <c r="D12" s="257"/>
      <c r="E12" s="258"/>
      <c r="F12" s="259"/>
    </row>
    <row r="13" spans="1:7" s="145" customFormat="1">
      <c r="A13" s="310" t="s">
        <v>708</v>
      </c>
      <c r="B13" s="307" t="s">
        <v>29</v>
      </c>
      <c r="C13" s="287"/>
      <c r="D13" s="257"/>
      <c r="E13" s="258"/>
      <c r="F13" s="312"/>
    </row>
    <row r="14" spans="1:7" s="114" customFormat="1" ht="30">
      <c r="A14" s="310" t="s">
        <v>709</v>
      </c>
      <c r="B14" s="232" t="s">
        <v>442</v>
      </c>
      <c r="C14" s="257" t="s">
        <v>32</v>
      </c>
      <c r="D14" s="248">
        <f>D7</f>
        <v>65.28</v>
      </c>
      <c r="E14" s="228"/>
      <c r="F14" s="252">
        <f t="shared" si="0"/>
        <v>0</v>
      </c>
    </row>
    <row r="15" spans="1:7" s="114" customFormat="1" ht="30">
      <c r="A15" s="310" t="s">
        <v>710</v>
      </c>
      <c r="B15" s="232" t="s">
        <v>365</v>
      </c>
      <c r="C15" s="257" t="s">
        <v>32</v>
      </c>
      <c r="D15" s="248">
        <f>D14</f>
        <v>65.28</v>
      </c>
      <c r="E15" s="228"/>
      <c r="F15" s="252">
        <f t="shared" si="0"/>
        <v>0</v>
      </c>
    </row>
    <row r="16" spans="1:7" s="114" customFormat="1">
      <c r="A16" s="310" t="s">
        <v>730</v>
      </c>
      <c r="B16" s="226" t="s">
        <v>34</v>
      </c>
      <c r="C16" s="239"/>
      <c r="D16" s="248"/>
      <c r="E16" s="228"/>
      <c r="F16" s="252">
        <f t="shared" si="0"/>
        <v>0</v>
      </c>
    </row>
    <row r="17" spans="1:7" s="114" customFormat="1" ht="45.75" customHeight="1">
      <c r="A17" s="310" t="s">
        <v>731</v>
      </c>
      <c r="B17" s="232" t="s">
        <v>535</v>
      </c>
      <c r="C17" s="257" t="s">
        <v>32</v>
      </c>
      <c r="D17" s="248">
        <f>D15</f>
        <v>65.28</v>
      </c>
      <c r="E17" s="228"/>
      <c r="F17" s="252">
        <f t="shared" si="0"/>
        <v>0</v>
      </c>
    </row>
    <row r="18" spans="1:7" s="114" customFormat="1">
      <c r="A18" s="310" t="s">
        <v>732</v>
      </c>
      <c r="B18" s="226" t="s">
        <v>37</v>
      </c>
      <c r="C18" s="239"/>
      <c r="D18" s="248"/>
      <c r="E18" s="228"/>
      <c r="F18" s="252">
        <f t="shared" si="0"/>
        <v>0</v>
      </c>
    </row>
    <row r="19" spans="1:7" s="114" customFormat="1" ht="46.5" customHeight="1">
      <c r="A19" s="310" t="s">
        <v>733</v>
      </c>
      <c r="B19" s="232" t="s">
        <v>536</v>
      </c>
      <c r="C19" s="257" t="s">
        <v>32</v>
      </c>
      <c r="D19" s="248">
        <f>D17</f>
        <v>65.28</v>
      </c>
      <c r="E19" s="228"/>
      <c r="F19" s="252">
        <f t="shared" si="0"/>
        <v>0</v>
      </c>
    </row>
    <row r="20" spans="1:7" s="114" customFormat="1">
      <c r="A20" s="310" t="s">
        <v>734</v>
      </c>
      <c r="B20" s="226" t="s">
        <v>437</v>
      </c>
      <c r="C20" s="239"/>
      <c r="D20" s="248"/>
      <c r="E20" s="228"/>
      <c r="F20" s="252">
        <f t="shared" si="0"/>
        <v>0</v>
      </c>
    </row>
    <row r="21" spans="1:7" s="114" customFormat="1" ht="30">
      <c r="A21" s="310" t="s">
        <v>735</v>
      </c>
      <c r="B21" s="232" t="s">
        <v>689</v>
      </c>
      <c r="C21" s="257" t="s">
        <v>32</v>
      </c>
      <c r="D21" s="248">
        <v>45</v>
      </c>
      <c r="E21" s="228"/>
      <c r="F21" s="252">
        <f t="shared" si="0"/>
        <v>0</v>
      </c>
    </row>
    <row r="22" spans="1:7" s="114" customFormat="1">
      <c r="A22" s="310"/>
      <c r="B22" s="226" t="s">
        <v>440</v>
      </c>
      <c r="C22" s="248"/>
      <c r="D22" s="248"/>
      <c r="E22" s="228"/>
      <c r="F22" s="252">
        <f t="shared" si="0"/>
        <v>0</v>
      </c>
    </row>
    <row r="23" spans="1:7" s="283" customFormat="1" ht="45">
      <c r="A23" s="314"/>
      <c r="B23" s="288" t="s">
        <v>595</v>
      </c>
      <c r="C23" s="287"/>
      <c r="D23" s="258"/>
      <c r="E23" s="287"/>
      <c r="F23" s="315"/>
    </row>
    <row r="24" spans="1:7" s="283" customFormat="1">
      <c r="A24" s="314"/>
      <c r="B24" s="307" t="s">
        <v>600</v>
      </c>
      <c r="C24" s="287"/>
      <c r="D24" s="258"/>
      <c r="E24" s="287"/>
      <c r="F24" s="315"/>
    </row>
    <row r="25" spans="1:7" s="283" customFormat="1">
      <c r="A25" s="314" t="s">
        <v>731</v>
      </c>
      <c r="B25" s="256" t="s">
        <v>596</v>
      </c>
      <c r="C25" s="287" t="s">
        <v>19</v>
      </c>
      <c r="D25" s="258">
        <v>65</v>
      </c>
      <c r="E25" s="287"/>
      <c r="F25" s="315">
        <f>E25*G26</f>
        <v>0</v>
      </c>
    </row>
    <row r="26" spans="1:7" s="283" customFormat="1">
      <c r="A26" s="314" t="s">
        <v>732</v>
      </c>
      <c r="B26" s="256" t="s">
        <v>597</v>
      </c>
      <c r="C26" s="287" t="s">
        <v>19</v>
      </c>
      <c r="D26" s="258">
        <v>161</v>
      </c>
      <c r="E26" s="287"/>
      <c r="F26" s="315">
        <f>E26*D26</f>
        <v>0</v>
      </c>
      <c r="G26" s="300"/>
    </row>
    <row r="27" spans="1:7" s="283" customFormat="1">
      <c r="A27" s="314"/>
      <c r="B27" s="307" t="s">
        <v>604</v>
      </c>
      <c r="C27" s="287"/>
      <c r="D27" s="258"/>
      <c r="E27" s="287"/>
      <c r="F27" s="315"/>
      <c r="G27" s="285"/>
    </row>
    <row r="28" spans="1:7" s="283" customFormat="1">
      <c r="A28" s="314" t="s">
        <v>733</v>
      </c>
      <c r="B28" s="256" t="s">
        <v>596</v>
      </c>
      <c r="C28" s="287" t="s">
        <v>578</v>
      </c>
      <c r="D28" s="258">
        <v>212</v>
      </c>
      <c r="E28" s="287"/>
      <c r="F28" s="315">
        <f>E28*D28</f>
        <v>0</v>
      </c>
    </row>
    <row r="29" spans="1:7" s="283" customFormat="1">
      <c r="A29" s="314" t="s">
        <v>734</v>
      </c>
      <c r="B29" s="256" t="s">
        <v>597</v>
      </c>
      <c r="C29" s="287" t="s">
        <v>578</v>
      </c>
      <c r="D29" s="258">
        <v>212</v>
      </c>
      <c r="E29" s="287"/>
      <c r="F29" s="315">
        <f>E29*D29</f>
        <v>0</v>
      </c>
      <c r="G29" s="300"/>
    </row>
    <row r="30" spans="1:7" s="283" customFormat="1">
      <c r="A30" s="314"/>
      <c r="B30" s="274" t="s">
        <v>687</v>
      </c>
      <c r="C30" s="287"/>
      <c r="D30" s="287"/>
      <c r="E30" s="287"/>
      <c r="F30" s="315"/>
      <c r="G30" s="285"/>
    </row>
    <row r="31" spans="1:7" s="283" customFormat="1">
      <c r="A31" s="314" t="s">
        <v>735</v>
      </c>
      <c r="B31" s="256" t="s">
        <v>596</v>
      </c>
      <c r="C31" s="287" t="s">
        <v>19</v>
      </c>
      <c r="D31" s="287">
        <v>31</v>
      </c>
      <c r="E31" s="287"/>
      <c r="F31" s="315">
        <f>E31*D31</f>
        <v>0</v>
      </c>
      <c r="G31" s="285"/>
    </row>
    <row r="32" spans="1:7" s="283" customFormat="1">
      <c r="A32" s="314" t="s">
        <v>736</v>
      </c>
      <c r="B32" s="256" t="s">
        <v>597</v>
      </c>
      <c r="C32" s="287" t="s">
        <v>19</v>
      </c>
      <c r="D32" s="287">
        <v>210</v>
      </c>
      <c r="E32" s="287"/>
      <c r="F32" s="315">
        <f>E32*D32</f>
        <v>0</v>
      </c>
    </row>
    <row r="33" spans="1:198" s="283" customFormat="1">
      <c r="A33" s="314"/>
      <c r="B33" s="256"/>
      <c r="C33" s="287"/>
      <c r="D33" s="287"/>
      <c r="E33" s="287"/>
      <c r="F33" s="315"/>
    </row>
    <row r="34" spans="1:198" s="297" customFormat="1">
      <c r="A34" s="322"/>
      <c r="B34" s="274" t="s">
        <v>693</v>
      </c>
      <c r="C34" s="278"/>
      <c r="D34" s="278"/>
      <c r="E34" s="278"/>
      <c r="F34" s="321">
        <f>SUM(F3:F32)</f>
        <v>0</v>
      </c>
    </row>
    <row r="35" spans="1:198">
      <c r="A35" s="301" t="s">
        <v>0</v>
      </c>
      <c r="B35" s="302" t="s">
        <v>1</v>
      </c>
      <c r="C35" s="234" t="s">
        <v>2</v>
      </c>
      <c r="D35" s="235" t="s">
        <v>422</v>
      </c>
      <c r="E35" s="236" t="s">
        <v>366</v>
      </c>
      <c r="F35" s="237" t="s">
        <v>444</v>
      </c>
      <c r="G35" s="158"/>
    </row>
    <row r="36" spans="1:198" s="114" customFormat="1">
      <c r="A36" s="301"/>
      <c r="B36" s="302" t="s">
        <v>694</v>
      </c>
      <c r="C36" s="234"/>
      <c r="D36" s="235"/>
      <c r="E36" s="236"/>
      <c r="F36" s="237">
        <f>F34</f>
        <v>0</v>
      </c>
    </row>
    <row r="37" spans="1:198" s="141" customFormat="1" ht="30">
      <c r="A37" s="314" t="s">
        <v>737</v>
      </c>
      <c r="B37" s="256" t="s">
        <v>441</v>
      </c>
      <c r="C37" s="257" t="s">
        <v>532</v>
      </c>
      <c r="D37" s="257">
        <v>54</v>
      </c>
      <c r="E37" s="258"/>
      <c r="F37" s="259">
        <f>D37*E37</f>
        <v>0</v>
      </c>
    </row>
    <row r="38" spans="1:198" s="141" customFormat="1">
      <c r="A38" s="255"/>
      <c r="B38" s="274" t="s">
        <v>434</v>
      </c>
      <c r="C38" s="287"/>
      <c r="D38" s="257"/>
      <c r="E38" s="258"/>
      <c r="F38" s="259"/>
    </row>
    <row r="39" spans="1:198" s="141" customFormat="1" ht="30">
      <c r="A39" s="255"/>
      <c r="B39" s="288" t="s">
        <v>234</v>
      </c>
      <c r="C39" s="287"/>
      <c r="D39" s="257"/>
      <c r="E39" s="258"/>
      <c r="F39" s="259">
        <f>D39*E39</f>
        <v>0</v>
      </c>
    </row>
    <row r="40" spans="1:198" s="141" customFormat="1" ht="17.25">
      <c r="A40" s="255" t="s">
        <v>738</v>
      </c>
      <c r="B40" s="256" t="s">
        <v>964</v>
      </c>
      <c r="C40" s="257" t="s">
        <v>592</v>
      </c>
      <c r="D40" s="257">
        <v>8</v>
      </c>
      <c r="E40" s="258"/>
      <c r="F40" s="259">
        <f>D40*E40</f>
        <v>0</v>
      </c>
    </row>
    <row r="41" spans="1:198" s="141" customFormat="1">
      <c r="A41" s="255" t="s">
        <v>739</v>
      </c>
      <c r="B41" s="256" t="s">
        <v>600</v>
      </c>
      <c r="C41" s="257" t="s">
        <v>601</v>
      </c>
      <c r="D41" s="257">
        <f>33.5*0.9*0.4</f>
        <v>12.060000000000002</v>
      </c>
      <c r="E41" s="258"/>
      <c r="F41" s="259">
        <f>D41*E41</f>
        <v>0</v>
      </c>
    </row>
    <row r="42" spans="1:198" s="141" customFormat="1" ht="16.7" customHeight="1">
      <c r="A42" s="255" t="s">
        <v>740</v>
      </c>
      <c r="B42" s="256" t="s">
        <v>603</v>
      </c>
      <c r="C42" s="257" t="s">
        <v>601</v>
      </c>
      <c r="D42" s="257">
        <f>D41</f>
        <v>12.060000000000002</v>
      </c>
      <c r="E42" s="258"/>
      <c r="F42" s="259">
        <f>D42*E42</f>
        <v>0</v>
      </c>
    </row>
    <row r="43" spans="1:198" s="388" customFormat="1" ht="15.75">
      <c r="A43" s="325"/>
      <c r="B43" s="326" t="s">
        <v>665</v>
      </c>
      <c r="C43" s="327"/>
      <c r="D43" s="327"/>
      <c r="E43" s="328"/>
      <c r="F43" s="329">
        <f>SUM(F36:F42)</f>
        <v>0</v>
      </c>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row>
    <row r="44" spans="1:198" s="388" customFormat="1" ht="15.75">
      <c r="A44" s="325"/>
      <c r="B44" s="326"/>
      <c r="C44" s="327"/>
      <c r="D44" s="327"/>
      <c r="E44" s="328"/>
      <c r="F44" s="329"/>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6"/>
      <c r="GB44" s="146"/>
      <c r="GC44" s="146"/>
      <c r="GD44" s="146"/>
      <c r="GE44" s="146"/>
      <c r="GF44" s="146"/>
      <c r="GG44" s="146"/>
      <c r="GH44" s="146"/>
      <c r="GI44" s="146"/>
      <c r="GJ44" s="146"/>
      <c r="GK44" s="146"/>
      <c r="GL44" s="146"/>
      <c r="GM44" s="146"/>
      <c r="GN44" s="146"/>
      <c r="GO44" s="146"/>
      <c r="GP44" s="146"/>
    </row>
    <row r="45" spans="1:198" s="141" customFormat="1">
      <c r="A45" s="311">
        <v>4</v>
      </c>
      <c r="B45" s="307" t="s">
        <v>666</v>
      </c>
      <c r="C45" s="287"/>
      <c r="D45" s="257"/>
      <c r="E45" s="258"/>
      <c r="F45" s="308"/>
    </row>
    <row r="46" spans="1:198" s="291" customFormat="1">
      <c r="A46" s="273">
        <v>4.2</v>
      </c>
      <c r="B46" s="307" t="s">
        <v>605</v>
      </c>
      <c r="C46" s="287"/>
      <c r="D46" s="257"/>
      <c r="E46" s="258"/>
      <c r="F46" s="316"/>
    </row>
    <row r="47" spans="1:198" s="291" customFormat="1">
      <c r="A47" s="255"/>
      <c r="B47" s="256"/>
      <c r="C47" s="287"/>
      <c r="D47" s="257"/>
      <c r="E47" s="258"/>
      <c r="F47" s="316"/>
    </row>
    <row r="48" spans="1:198" s="283" customFormat="1">
      <c r="A48" s="314"/>
      <c r="B48" s="288" t="s">
        <v>606</v>
      </c>
      <c r="C48" s="287"/>
      <c r="D48" s="258"/>
      <c r="E48" s="287"/>
      <c r="F48" s="315"/>
    </row>
    <row r="49" spans="1:7" s="294" customFormat="1">
      <c r="A49" s="387" t="s">
        <v>541</v>
      </c>
      <c r="B49" s="317" t="s">
        <v>607</v>
      </c>
      <c r="C49" s="318" t="s">
        <v>421</v>
      </c>
      <c r="D49" s="257">
        <v>4</v>
      </c>
      <c r="E49" s="318"/>
      <c r="F49" s="319">
        <f>E49*D49</f>
        <v>0</v>
      </c>
    </row>
    <row r="50" spans="1:7" s="141" customFormat="1" ht="17.25">
      <c r="A50" s="387" t="s">
        <v>741</v>
      </c>
      <c r="B50" s="256" t="s">
        <v>682</v>
      </c>
      <c r="C50" s="257" t="s">
        <v>542</v>
      </c>
      <c r="D50" s="257">
        <f>D37*0.15</f>
        <v>8.1</v>
      </c>
      <c r="E50" s="258"/>
      <c r="F50" s="259">
        <f>D50*E50</f>
        <v>0</v>
      </c>
    </row>
    <row r="51" spans="1:7" s="283" customFormat="1" ht="17.45" customHeight="1">
      <c r="A51" s="314"/>
      <c r="B51" s="288" t="s">
        <v>564</v>
      </c>
      <c r="C51" s="287"/>
      <c r="D51" s="258"/>
      <c r="E51" s="287"/>
      <c r="F51" s="315"/>
    </row>
    <row r="52" spans="1:7" s="283" customFormat="1">
      <c r="A52" s="314"/>
      <c r="B52" s="288" t="s">
        <v>565</v>
      </c>
      <c r="C52" s="287"/>
      <c r="D52" s="258"/>
      <c r="E52" s="287"/>
      <c r="F52" s="315"/>
    </row>
    <row r="53" spans="1:7" s="283" customFormat="1">
      <c r="A53" s="314" t="s">
        <v>742</v>
      </c>
      <c r="B53" s="256" t="s">
        <v>608</v>
      </c>
      <c r="C53" s="287" t="s">
        <v>19</v>
      </c>
      <c r="D53" s="257">
        <v>330</v>
      </c>
      <c r="E53" s="287"/>
      <c r="F53" s="315">
        <f>E53*D53</f>
        <v>0</v>
      </c>
    </row>
    <row r="54" spans="1:7" s="283" customFormat="1">
      <c r="A54" s="314" t="s">
        <v>743</v>
      </c>
      <c r="B54" s="256" t="s">
        <v>609</v>
      </c>
      <c r="C54" s="287" t="s">
        <v>19</v>
      </c>
      <c r="D54" s="258">
        <v>475</v>
      </c>
      <c r="E54" s="287"/>
      <c r="F54" s="315">
        <f>E54*D54</f>
        <v>0</v>
      </c>
      <c r="G54" s="300"/>
    </row>
    <row r="55" spans="1:7" s="283" customFormat="1">
      <c r="A55" s="314"/>
      <c r="B55" s="307" t="s">
        <v>610</v>
      </c>
      <c r="C55" s="287"/>
      <c r="D55" s="258"/>
      <c r="E55" s="287"/>
      <c r="F55" s="315"/>
    </row>
    <row r="56" spans="1:7" s="283" customFormat="1">
      <c r="A56" s="314" t="s">
        <v>743</v>
      </c>
      <c r="B56" s="256" t="s">
        <v>611</v>
      </c>
      <c r="C56" s="287" t="s">
        <v>32</v>
      </c>
      <c r="D56" s="257">
        <v>172</v>
      </c>
      <c r="E56" s="287"/>
      <c r="F56" s="315">
        <f>D56*E56</f>
        <v>0</v>
      </c>
    </row>
    <row r="57" spans="1:7" s="141" customFormat="1">
      <c r="A57" s="314" t="s">
        <v>744</v>
      </c>
      <c r="B57" s="256" t="s">
        <v>682</v>
      </c>
      <c r="C57" s="257" t="s">
        <v>32</v>
      </c>
      <c r="D57" s="257">
        <v>118</v>
      </c>
      <c r="E57" s="258"/>
      <c r="F57" s="259">
        <f>D57*E57</f>
        <v>0</v>
      </c>
    </row>
    <row r="58" spans="1:7" s="297" customFormat="1">
      <c r="A58" s="274"/>
      <c r="B58" s="274" t="s">
        <v>612</v>
      </c>
      <c r="C58" s="278"/>
      <c r="D58" s="320"/>
      <c r="E58" s="278"/>
      <c r="F58" s="321">
        <f>SUM(F46:F56)+F57</f>
        <v>0</v>
      </c>
    </row>
    <row r="59" spans="1:7" s="297" customFormat="1">
      <c r="A59" s="274"/>
      <c r="B59" s="274"/>
      <c r="C59" s="278"/>
      <c r="D59" s="320"/>
      <c r="E59" s="278"/>
      <c r="F59" s="321"/>
    </row>
    <row r="60" spans="1:7" s="283" customFormat="1">
      <c r="A60" s="322">
        <v>4.3</v>
      </c>
      <c r="B60" s="307" t="s">
        <v>613</v>
      </c>
      <c r="C60" s="287"/>
      <c r="D60" s="258"/>
      <c r="E60" s="287"/>
      <c r="F60" s="315"/>
    </row>
    <row r="61" spans="1:7" s="283" customFormat="1">
      <c r="A61" s="314"/>
      <c r="B61" s="288" t="s">
        <v>614</v>
      </c>
      <c r="C61" s="287"/>
      <c r="D61" s="258"/>
      <c r="E61" s="287"/>
      <c r="F61" s="315"/>
    </row>
    <row r="62" spans="1:7" s="283" customFormat="1" ht="30">
      <c r="A62" s="314"/>
      <c r="B62" s="323" t="s">
        <v>615</v>
      </c>
      <c r="C62" s="287"/>
      <c r="D62" s="258"/>
      <c r="E62" s="287"/>
      <c r="F62" s="315"/>
    </row>
    <row r="63" spans="1:7" s="283" customFormat="1">
      <c r="A63" s="314"/>
      <c r="B63" s="288" t="s">
        <v>51</v>
      </c>
      <c r="C63" s="287"/>
      <c r="D63" s="258"/>
      <c r="E63" s="287"/>
      <c r="F63" s="315"/>
    </row>
    <row r="64" spans="1:7" s="283" customFormat="1">
      <c r="A64" s="314"/>
      <c r="B64" s="288" t="s">
        <v>52</v>
      </c>
      <c r="C64" s="287"/>
      <c r="D64" s="258"/>
      <c r="E64" s="287"/>
      <c r="F64" s="315"/>
    </row>
    <row r="65" spans="1:198" s="283" customFormat="1">
      <c r="A65" s="314"/>
      <c r="B65" s="288" t="s">
        <v>53</v>
      </c>
      <c r="C65" s="287"/>
      <c r="D65" s="258"/>
      <c r="E65" s="287"/>
      <c r="F65" s="315"/>
    </row>
    <row r="66" spans="1:198" s="283" customFormat="1">
      <c r="A66" s="314" t="s">
        <v>745</v>
      </c>
      <c r="B66" s="256" t="s">
        <v>616</v>
      </c>
      <c r="C66" s="287" t="s">
        <v>32</v>
      </c>
      <c r="D66" s="324">
        <v>119</v>
      </c>
      <c r="E66" s="287"/>
      <c r="F66" s="315">
        <f>E66*D66</f>
        <v>0</v>
      </c>
    </row>
    <row r="67" spans="1:198" s="283" customFormat="1">
      <c r="A67" s="314" t="s">
        <v>746</v>
      </c>
      <c r="B67" s="288" t="s">
        <v>581</v>
      </c>
      <c r="C67" s="287"/>
      <c r="D67" s="258"/>
      <c r="E67" s="287"/>
      <c r="F67" s="315"/>
    </row>
    <row r="68" spans="1:198" s="283" customFormat="1">
      <c r="A68" s="314" t="s">
        <v>747</v>
      </c>
      <c r="B68" s="256" t="s">
        <v>582</v>
      </c>
      <c r="C68" s="287" t="s">
        <v>49</v>
      </c>
      <c r="D68" s="324">
        <v>15</v>
      </c>
      <c r="E68" s="287"/>
      <c r="F68" s="315">
        <f>E68*D68</f>
        <v>0</v>
      </c>
    </row>
    <row r="69" spans="1:198" s="283" customFormat="1">
      <c r="A69" s="314"/>
      <c r="B69" s="256"/>
      <c r="C69" s="287"/>
      <c r="D69" s="324"/>
      <c r="E69" s="287"/>
      <c r="F69" s="315"/>
    </row>
    <row r="70" spans="1:198" s="283" customFormat="1">
      <c r="A70" s="314"/>
      <c r="B70" s="256"/>
      <c r="C70" s="287"/>
      <c r="D70" s="324"/>
      <c r="E70" s="287"/>
      <c r="F70" s="315"/>
    </row>
    <row r="71" spans="1:198" s="283" customFormat="1" ht="30">
      <c r="A71" s="314"/>
      <c r="B71" s="274" t="s">
        <v>618</v>
      </c>
      <c r="C71" s="278"/>
      <c r="D71" s="258"/>
      <c r="E71" s="287"/>
      <c r="F71" s="321">
        <f>SUM(F61:F68)</f>
        <v>0</v>
      </c>
    </row>
    <row r="72" spans="1:198" s="283" customFormat="1">
      <c r="A72" s="314"/>
      <c r="B72" s="274"/>
      <c r="C72" s="278"/>
      <c r="D72" s="258"/>
      <c r="E72" s="287"/>
      <c r="F72" s="321"/>
    </row>
    <row r="73" spans="1:198" s="283" customFormat="1">
      <c r="A73" s="314"/>
      <c r="B73" s="274"/>
      <c r="C73" s="278"/>
      <c r="D73" s="258"/>
      <c r="E73" s="287"/>
      <c r="F73" s="321"/>
    </row>
    <row r="74" spans="1:198" s="283" customFormat="1">
      <c r="A74" s="314"/>
      <c r="B74" s="274"/>
      <c r="C74" s="278"/>
      <c r="D74" s="258"/>
      <c r="E74" s="287"/>
      <c r="F74" s="321"/>
    </row>
    <row r="75" spans="1:198" s="283" customFormat="1">
      <c r="A75" s="314"/>
      <c r="B75" s="274"/>
      <c r="C75" s="278"/>
      <c r="D75" s="258"/>
      <c r="E75" s="287"/>
      <c r="F75" s="321"/>
    </row>
    <row r="76" spans="1:198">
      <c r="A76" s="301" t="s">
        <v>0</v>
      </c>
      <c r="B76" s="302" t="s">
        <v>1</v>
      </c>
      <c r="C76" s="234" t="s">
        <v>2</v>
      </c>
      <c r="D76" s="235" t="s">
        <v>422</v>
      </c>
      <c r="E76" s="236" t="s">
        <v>366</v>
      </c>
      <c r="F76" s="237" t="s">
        <v>444</v>
      </c>
      <c r="G76" s="158"/>
    </row>
    <row r="77" spans="1:198" s="283" customFormat="1">
      <c r="A77" s="314"/>
      <c r="B77" s="274" t="s">
        <v>748</v>
      </c>
      <c r="C77" s="278"/>
      <c r="D77" s="258"/>
      <c r="E77" s="287"/>
      <c r="F77" s="321"/>
    </row>
    <row r="78" spans="1:198" s="388" customFormat="1" ht="31.5">
      <c r="A78" s="334" t="s">
        <v>33</v>
      </c>
      <c r="B78" s="335" t="s">
        <v>458</v>
      </c>
      <c r="C78" s="336" t="s">
        <v>33</v>
      </c>
      <c r="D78" s="336"/>
      <c r="E78" s="336"/>
      <c r="F78" s="337"/>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6"/>
      <c r="GB78" s="146"/>
      <c r="GC78" s="146"/>
      <c r="GD78" s="146"/>
      <c r="GE78" s="146"/>
      <c r="GF78" s="146"/>
      <c r="GG78" s="146"/>
      <c r="GH78" s="146"/>
      <c r="GI78" s="146"/>
      <c r="GJ78" s="146"/>
      <c r="GK78" s="146"/>
      <c r="GL78" s="146"/>
      <c r="GM78" s="146"/>
      <c r="GN78" s="146"/>
      <c r="GO78" s="146"/>
      <c r="GP78" s="146"/>
    </row>
    <row r="79" spans="1:198" s="388" customFormat="1" ht="29.45" customHeight="1">
      <c r="A79" s="338" t="s">
        <v>711</v>
      </c>
      <c r="B79" s="339" t="s">
        <v>459</v>
      </c>
      <c r="C79" s="248" t="s">
        <v>32</v>
      </c>
      <c r="D79" s="248">
        <f>CEILING(D6*1.4,1)</f>
        <v>92</v>
      </c>
      <c r="E79" s="228"/>
      <c r="F79" s="333">
        <f>D79*E79</f>
        <v>0</v>
      </c>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46"/>
      <c r="FV79" s="146"/>
      <c r="FW79" s="146"/>
      <c r="FX79" s="146"/>
      <c r="FY79" s="146"/>
      <c r="FZ79" s="146"/>
      <c r="GA79" s="146"/>
      <c r="GB79" s="146"/>
      <c r="GC79" s="146"/>
      <c r="GD79" s="146"/>
      <c r="GE79" s="146"/>
      <c r="GF79" s="146"/>
      <c r="GG79" s="146"/>
      <c r="GH79" s="146"/>
      <c r="GI79" s="146"/>
      <c r="GJ79" s="146"/>
      <c r="GK79" s="146"/>
      <c r="GL79" s="146"/>
      <c r="GM79" s="146"/>
      <c r="GN79" s="146"/>
      <c r="GO79" s="146"/>
      <c r="GP79" s="146"/>
    </row>
    <row r="80" spans="1:198" s="388" customFormat="1" ht="15.75">
      <c r="A80" s="334" t="s">
        <v>712</v>
      </c>
      <c r="B80" s="336" t="s">
        <v>377</v>
      </c>
      <c r="C80" s="257" t="s">
        <v>49</v>
      </c>
      <c r="D80" s="257">
        <f>21*5</f>
        <v>105</v>
      </c>
      <c r="E80" s="258"/>
      <c r="F80" s="333">
        <f t="shared" ref="F80:F85" si="1">D80*E80</f>
        <v>0</v>
      </c>
      <c r="G80" s="146"/>
      <c r="H80" s="146"/>
      <c r="I80" s="146"/>
      <c r="J80" s="146" t="s">
        <v>33</v>
      </c>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c r="CD80" s="146"/>
      <c r="CE80" s="146"/>
      <c r="CF80" s="146"/>
      <c r="CG80" s="146"/>
      <c r="CH80" s="146"/>
      <c r="CI80" s="146"/>
      <c r="CJ80" s="146"/>
      <c r="CK80" s="146"/>
      <c r="CL80" s="146"/>
      <c r="CM80" s="146"/>
      <c r="CN80" s="146"/>
      <c r="CO80" s="146"/>
      <c r="CP80" s="146"/>
      <c r="CQ80" s="146"/>
      <c r="CR80" s="146"/>
      <c r="CS80" s="146"/>
      <c r="CT80" s="146"/>
      <c r="CU80" s="146"/>
      <c r="CV80" s="146"/>
      <c r="CW80" s="146"/>
      <c r="CX80" s="146"/>
      <c r="CY80" s="146"/>
      <c r="CZ80" s="146"/>
      <c r="DA80" s="146"/>
      <c r="DB80" s="146"/>
      <c r="DC80" s="146"/>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6"/>
      <c r="EC80" s="146"/>
      <c r="ED80" s="146"/>
      <c r="EE80" s="146"/>
      <c r="EF80" s="146"/>
      <c r="EG80" s="146"/>
      <c r="EH80" s="146"/>
      <c r="EI80" s="146"/>
      <c r="EJ80" s="146"/>
      <c r="EK80" s="146"/>
      <c r="EL80" s="146"/>
      <c r="EM80" s="146"/>
      <c r="EN80" s="146"/>
      <c r="EO80" s="146"/>
      <c r="EP80" s="146"/>
      <c r="EQ80" s="146"/>
      <c r="ER80" s="146"/>
      <c r="ES80" s="146"/>
      <c r="ET80" s="146"/>
      <c r="EU80" s="146"/>
      <c r="EV80" s="146"/>
      <c r="EW80" s="146"/>
      <c r="EX80" s="146"/>
      <c r="EY80" s="146"/>
      <c r="EZ80" s="146"/>
      <c r="FA80" s="146"/>
      <c r="FB80" s="146"/>
      <c r="FC80" s="146"/>
      <c r="FD80" s="146"/>
      <c r="FE80" s="146"/>
      <c r="FF80" s="146"/>
      <c r="FG80" s="146"/>
      <c r="FH80" s="146"/>
      <c r="FI80" s="146"/>
      <c r="FJ80" s="146"/>
      <c r="FK80" s="146"/>
      <c r="FL80" s="146"/>
      <c r="FM80" s="146"/>
      <c r="FN80" s="146"/>
      <c r="FO80" s="146"/>
      <c r="FP80" s="146"/>
      <c r="FQ80" s="146"/>
      <c r="FR80" s="146"/>
      <c r="FS80" s="146"/>
      <c r="FT80" s="146"/>
      <c r="FU80" s="146"/>
      <c r="FV80" s="146"/>
      <c r="FW80" s="146"/>
      <c r="FX80" s="146"/>
      <c r="FY80" s="146"/>
      <c r="FZ80" s="146"/>
      <c r="GA80" s="146"/>
      <c r="GB80" s="146"/>
      <c r="GC80" s="146"/>
      <c r="GD80" s="146"/>
      <c r="GE80" s="146"/>
      <c r="GF80" s="146"/>
      <c r="GG80" s="146"/>
      <c r="GH80" s="146"/>
      <c r="GI80" s="146"/>
      <c r="GJ80" s="146"/>
      <c r="GK80" s="146"/>
      <c r="GL80" s="146"/>
      <c r="GM80" s="146"/>
      <c r="GN80" s="146"/>
      <c r="GO80" s="146"/>
      <c r="GP80" s="146"/>
    </row>
    <row r="81" spans="1:198" s="388" customFormat="1" ht="15.75">
      <c r="A81" s="338" t="s">
        <v>713</v>
      </c>
      <c r="B81" s="336" t="s">
        <v>378</v>
      </c>
      <c r="C81" s="257" t="s">
        <v>49</v>
      </c>
      <c r="D81" s="257">
        <f>CEILING(13.4*8,1)</f>
        <v>108</v>
      </c>
      <c r="E81" s="258"/>
      <c r="F81" s="333">
        <f t="shared" si="1"/>
        <v>0</v>
      </c>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c r="CD81" s="146"/>
      <c r="CE81" s="146"/>
      <c r="CF81" s="146"/>
      <c r="CG81" s="146"/>
      <c r="CH81" s="146"/>
      <c r="CI81" s="146"/>
      <c r="CJ81" s="146"/>
      <c r="CK81" s="146"/>
      <c r="CL81" s="146"/>
      <c r="CM81" s="146"/>
      <c r="CN81" s="146"/>
      <c r="CO81" s="146"/>
      <c r="CP81" s="146"/>
      <c r="CQ81" s="146"/>
      <c r="CR81" s="146"/>
      <c r="CS81" s="146"/>
      <c r="CT81" s="146"/>
      <c r="CU81" s="146"/>
      <c r="CV81" s="146"/>
      <c r="CW81" s="146"/>
      <c r="CX81" s="146"/>
      <c r="CY81" s="146"/>
      <c r="CZ81" s="146"/>
      <c r="DA81" s="146"/>
      <c r="DB81" s="146"/>
      <c r="DC81" s="146"/>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6"/>
      <c r="EC81" s="146"/>
      <c r="ED81" s="146"/>
      <c r="EE81" s="146"/>
      <c r="EF81" s="146"/>
      <c r="EG81" s="146"/>
      <c r="EH81" s="146"/>
      <c r="EI81" s="146"/>
      <c r="EJ81" s="146"/>
      <c r="EK81" s="146"/>
      <c r="EL81" s="146"/>
      <c r="EM81" s="146"/>
      <c r="EN81" s="146"/>
      <c r="EO81" s="146"/>
      <c r="EP81" s="146"/>
      <c r="EQ81" s="146"/>
      <c r="ER81" s="146"/>
      <c r="ES81" s="146"/>
      <c r="ET81" s="146"/>
      <c r="EU81" s="146"/>
      <c r="EV81" s="146"/>
      <c r="EW81" s="146"/>
      <c r="EX81" s="146"/>
      <c r="EY81" s="146"/>
      <c r="EZ81" s="146"/>
      <c r="FA81" s="146"/>
      <c r="FB81" s="146"/>
      <c r="FC81" s="146"/>
      <c r="FD81" s="146"/>
      <c r="FE81" s="146"/>
      <c r="FF81" s="146"/>
      <c r="FG81" s="146"/>
      <c r="FH81" s="146"/>
      <c r="FI81" s="146"/>
      <c r="FJ81" s="146"/>
      <c r="FK81" s="146"/>
      <c r="FL81" s="146"/>
      <c r="FM81" s="146"/>
      <c r="FN81" s="146"/>
      <c r="FO81" s="146"/>
      <c r="FP81" s="146"/>
      <c r="FQ81" s="146"/>
      <c r="FR81" s="146"/>
      <c r="FS81" s="146"/>
      <c r="FT81" s="146"/>
      <c r="FU81" s="146"/>
      <c r="FV81" s="146"/>
      <c r="FW81" s="146"/>
      <c r="FX81" s="146"/>
      <c r="FY81" s="146"/>
      <c r="FZ81" s="146"/>
      <c r="GA81" s="146"/>
      <c r="GB81" s="146"/>
      <c r="GC81" s="146"/>
      <c r="GD81" s="146"/>
      <c r="GE81" s="146"/>
      <c r="GF81" s="146"/>
      <c r="GG81" s="146"/>
      <c r="GH81" s="146"/>
      <c r="GI81" s="146"/>
      <c r="GJ81" s="146"/>
      <c r="GK81" s="146"/>
      <c r="GL81" s="146"/>
      <c r="GM81" s="146"/>
      <c r="GN81" s="146"/>
      <c r="GO81" s="146"/>
      <c r="GP81" s="146"/>
    </row>
    <row r="82" spans="1:198" s="148" customFormat="1" ht="15.75">
      <c r="A82" s="334" t="s">
        <v>714</v>
      </c>
      <c r="B82" s="336" t="s">
        <v>379</v>
      </c>
      <c r="C82" s="287" t="s">
        <v>49</v>
      </c>
      <c r="D82" s="257">
        <v>70</v>
      </c>
      <c r="E82" s="258"/>
      <c r="F82" s="333">
        <f t="shared" si="1"/>
        <v>0</v>
      </c>
    </row>
    <row r="83" spans="1:198" s="388" customFormat="1" ht="15.75">
      <c r="A83" s="338" t="s">
        <v>714</v>
      </c>
      <c r="B83" s="336" t="s">
        <v>380</v>
      </c>
      <c r="C83" s="248" t="s">
        <v>49</v>
      </c>
      <c r="D83" s="248">
        <v>35</v>
      </c>
      <c r="E83" s="228"/>
      <c r="F83" s="333">
        <f t="shared" si="1"/>
        <v>0</v>
      </c>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146"/>
      <c r="CH83" s="146"/>
      <c r="CI83" s="146"/>
      <c r="CJ83" s="146"/>
      <c r="CK83" s="146"/>
      <c r="CL83" s="146"/>
      <c r="CM83" s="146"/>
      <c r="CN83" s="146"/>
      <c r="CO83" s="146"/>
      <c r="CP83" s="146"/>
      <c r="CQ83" s="146"/>
      <c r="CR83" s="146"/>
      <c r="CS83" s="146"/>
      <c r="CT83" s="146"/>
      <c r="CU83" s="146"/>
      <c r="CV83" s="146"/>
      <c r="CW83" s="146"/>
      <c r="CX83" s="146"/>
      <c r="CY83" s="146"/>
      <c r="CZ83" s="146"/>
      <c r="DA83" s="146"/>
      <c r="DB83" s="146"/>
      <c r="DC83" s="146"/>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46"/>
      <c r="EV83" s="146"/>
      <c r="EW83" s="146"/>
      <c r="EX83" s="146"/>
      <c r="EY83" s="146"/>
      <c r="EZ83" s="146"/>
      <c r="FA83" s="146"/>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6"/>
      <c r="GB83" s="146"/>
      <c r="GC83" s="146"/>
      <c r="GD83" s="146"/>
      <c r="GE83" s="146"/>
      <c r="GF83" s="146"/>
      <c r="GG83" s="146"/>
      <c r="GH83" s="146"/>
      <c r="GI83" s="146"/>
      <c r="GJ83" s="146"/>
      <c r="GK83" s="146"/>
      <c r="GL83" s="146"/>
      <c r="GM83" s="146"/>
      <c r="GN83" s="146"/>
      <c r="GO83" s="146"/>
      <c r="GP83" s="146"/>
    </row>
    <row r="84" spans="1:198" s="148" customFormat="1" ht="19.350000000000001" customHeight="1">
      <c r="A84" s="334" t="s">
        <v>715</v>
      </c>
      <c r="B84" s="336" t="s">
        <v>381</v>
      </c>
      <c r="C84" s="248" t="s">
        <v>49</v>
      </c>
      <c r="D84" s="248">
        <v>15</v>
      </c>
      <c r="E84" s="228"/>
      <c r="F84" s="333">
        <f t="shared" si="1"/>
        <v>0</v>
      </c>
    </row>
    <row r="85" spans="1:198" s="148" customFormat="1" ht="19.350000000000001" customHeight="1">
      <c r="A85" s="338" t="s">
        <v>716</v>
      </c>
      <c r="B85" s="336" t="s">
        <v>382</v>
      </c>
      <c r="C85" s="248" t="s">
        <v>49</v>
      </c>
      <c r="D85" s="248">
        <v>4</v>
      </c>
      <c r="E85" s="228"/>
      <c r="F85" s="333">
        <f t="shared" si="1"/>
        <v>0</v>
      </c>
    </row>
    <row r="86" spans="1:198" s="141" customFormat="1" ht="15.75">
      <c r="A86" s="334" t="s">
        <v>33</v>
      </c>
      <c r="B86" s="340" t="s">
        <v>386</v>
      </c>
      <c r="C86" s="336" t="s">
        <v>33</v>
      </c>
      <c r="D86" s="336" t="s">
        <v>33</v>
      </c>
      <c r="E86" s="336"/>
      <c r="F86" s="341"/>
    </row>
    <row r="87" spans="1:198" s="148" customFormat="1" ht="31.5">
      <c r="A87" s="338" t="s">
        <v>717</v>
      </c>
      <c r="B87" s="339" t="s">
        <v>480</v>
      </c>
      <c r="C87" s="248" t="s">
        <v>32</v>
      </c>
      <c r="D87" s="248">
        <v>21</v>
      </c>
      <c r="E87" s="228"/>
      <c r="F87" s="252">
        <f>D87*E87</f>
        <v>0</v>
      </c>
    </row>
    <row r="88" spans="1:198" s="388" customFormat="1" ht="29.45" customHeight="1">
      <c r="A88" s="338" t="s">
        <v>718</v>
      </c>
      <c r="B88" s="339" t="s">
        <v>457</v>
      </c>
      <c r="C88" s="257" t="s">
        <v>32</v>
      </c>
      <c r="D88" s="257">
        <f>D87</f>
        <v>21</v>
      </c>
      <c r="E88" s="258"/>
      <c r="F88" s="252">
        <f>D88*E88</f>
        <v>0</v>
      </c>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c r="CA88" s="146"/>
      <c r="CB88" s="146"/>
      <c r="CC88" s="146"/>
      <c r="CD88" s="146"/>
      <c r="CE88" s="146"/>
      <c r="CF88" s="146"/>
      <c r="CG88" s="146"/>
      <c r="CH88" s="146"/>
      <c r="CI88" s="146"/>
      <c r="CJ88" s="146"/>
      <c r="CK88" s="146"/>
      <c r="CL88" s="146"/>
      <c r="CM88" s="146"/>
      <c r="CN88" s="146"/>
      <c r="CO88" s="146"/>
      <c r="CP88" s="146"/>
      <c r="CQ88" s="146"/>
      <c r="CR88" s="146"/>
      <c r="CS88" s="146"/>
      <c r="CT88" s="146"/>
      <c r="CU88" s="146"/>
      <c r="CV88" s="146"/>
      <c r="CW88" s="146"/>
      <c r="CX88" s="146"/>
      <c r="CY88" s="146"/>
      <c r="CZ88" s="146"/>
      <c r="DA88" s="146"/>
      <c r="DB88" s="146"/>
      <c r="DC88" s="146"/>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6"/>
      <c r="EC88" s="146"/>
      <c r="ED88" s="146"/>
      <c r="EE88" s="146"/>
      <c r="EF88" s="146"/>
      <c r="EG88" s="146"/>
      <c r="EH88" s="146"/>
      <c r="EI88" s="146"/>
      <c r="EJ88" s="146"/>
      <c r="EK88" s="146"/>
      <c r="EL88" s="146"/>
      <c r="EM88" s="146"/>
      <c r="EN88" s="146"/>
      <c r="EO88" s="146"/>
      <c r="EP88" s="146"/>
      <c r="EQ88" s="146"/>
      <c r="ER88" s="146"/>
      <c r="ES88" s="146"/>
      <c r="ET88" s="146"/>
      <c r="EU88" s="146"/>
      <c r="EV88" s="146"/>
      <c r="EW88" s="146"/>
      <c r="EX88" s="146"/>
      <c r="EY88" s="146"/>
      <c r="EZ88" s="146"/>
      <c r="FA88" s="146"/>
      <c r="FB88" s="146"/>
      <c r="FC88" s="146"/>
      <c r="FD88" s="146"/>
      <c r="FE88" s="146"/>
      <c r="FF88" s="146"/>
      <c r="FG88" s="146"/>
      <c r="FH88" s="146"/>
      <c r="FI88" s="146"/>
      <c r="FJ88" s="146"/>
      <c r="FK88" s="146"/>
      <c r="FL88" s="146"/>
      <c r="FM88" s="146"/>
      <c r="FN88" s="146"/>
      <c r="FO88" s="146"/>
      <c r="FP88" s="146"/>
      <c r="FQ88" s="146"/>
      <c r="FR88" s="146"/>
      <c r="FS88" s="146"/>
      <c r="FT88" s="146"/>
      <c r="FU88" s="146"/>
      <c r="FV88" s="146"/>
      <c r="FW88" s="146"/>
      <c r="FX88" s="146"/>
      <c r="FY88" s="146"/>
      <c r="FZ88" s="146"/>
      <c r="GA88" s="146"/>
      <c r="GB88" s="146"/>
      <c r="GC88" s="146"/>
      <c r="GD88" s="146"/>
      <c r="GE88" s="146"/>
      <c r="GF88" s="146"/>
      <c r="GG88" s="146"/>
      <c r="GH88" s="146"/>
      <c r="GI88" s="146"/>
      <c r="GJ88" s="146"/>
      <c r="GK88" s="146"/>
      <c r="GL88" s="146"/>
      <c r="GM88" s="146"/>
      <c r="GN88" s="146"/>
      <c r="GO88" s="146"/>
      <c r="GP88" s="146"/>
    </row>
    <row r="89" spans="1:198" s="388" customFormat="1" ht="17.25" customHeight="1">
      <c r="A89" s="334" t="s">
        <v>719</v>
      </c>
      <c r="B89" s="336" t="s">
        <v>389</v>
      </c>
      <c r="C89" s="257" t="s">
        <v>49</v>
      </c>
      <c r="D89" s="257">
        <v>33</v>
      </c>
      <c r="E89" s="258"/>
      <c r="F89" s="252">
        <f t="shared" ref="F89:F116" si="2">E89*D89</f>
        <v>0</v>
      </c>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c r="CM89" s="146"/>
      <c r="CN89" s="146"/>
      <c r="CO89" s="146"/>
      <c r="CP89" s="146"/>
      <c r="CQ89" s="146"/>
      <c r="CR89" s="146"/>
      <c r="CS89" s="146"/>
      <c r="CT89" s="146"/>
      <c r="CU89" s="146"/>
      <c r="CV89" s="146"/>
      <c r="CW89" s="146"/>
      <c r="CX89" s="146"/>
      <c r="CY89" s="146"/>
      <c r="CZ89" s="146"/>
      <c r="DA89" s="146"/>
      <c r="DB89" s="146"/>
      <c r="DC89" s="146"/>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6"/>
      <c r="EC89" s="146"/>
      <c r="ED89" s="146"/>
      <c r="EE89" s="146"/>
      <c r="EF89" s="146"/>
      <c r="EG89" s="146"/>
      <c r="EH89" s="146"/>
      <c r="EI89" s="146"/>
      <c r="EJ89" s="146"/>
      <c r="EK89" s="146"/>
      <c r="EL89" s="146"/>
      <c r="EM89" s="146"/>
      <c r="EN89" s="146"/>
      <c r="EO89" s="146"/>
      <c r="EP89" s="146"/>
      <c r="EQ89" s="146"/>
      <c r="ER89" s="146"/>
      <c r="ES89" s="146"/>
      <c r="ET89" s="146"/>
      <c r="EU89" s="146"/>
      <c r="EV89" s="146"/>
      <c r="EW89" s="146"/>
      <c r="EX89" s="146"/>
      <c r="EY89" s="146"/>
      <c r="EZ89" s="146"/>
      <c r="FA89" s="146"/>
      <c r="FB89" s="146"/>
      <c r="FC89" s="146"/>
      <c r="FD89" s="146"/>
      <c r="FE89" s="146"/>
      <c r="FF89" s="146"/>
      <c r="FG89" s="146"/>
      <c r="FH89" s="146"/>
      <c r="FI89" s="146"/>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6"/>
      <c r="GI89" s="146"/>
      <c r="GJ89" s="146"/>
      <c r="GK89" s="146"/>
      <c r="GL89" s="146"/>
      <c r="GM89" s="146"/>
      <c r="GN89" s="146"/>
      <c r="GO89" s="146"/>
      <c r="GP89" s="146"/>
    </row>
    <row r="90" spans="1:198" s="148" customFormat="1" ht="15.75">
      <c r="A90" s="394" t="s">
        <v>33</v>
      </c>
      <c r="B90" s="340" t="s">
        <v>393</v>
      </c>
      <c r="C90" s="287" t="s">
        <v>33</v>
      </c>
      <c r="D90" s="257" t="s">
        <v>33</v>
      </c>
      <c r="E90" s="258"/>
      <c r="F90" s="252"/>
    </row>
    <row r="91" spans="1:198" s="148" customFormat="1" ht="30.75" customHeight="1">
      <c r="A91" s="394" t="s">
        <v>720</v>
      </c>
      <c r="B91" s="336" t="s">
        <v>394</v>
      </c>
      <c r="C91" s="248" t="s">
        <v>49</v>
      </c>
      <c r="D91" s="248">
        <f>D89</f>
        <v>33</v>
      </c>
      <c r="E91" s="228"/>
      <c r="F91" s="252">
        <f t="shared" si="2"/>
        <v>0</v>
      </c>
    </row>
    <row r="92" spans="1:198" s="148" customFormat="1" ht="15.75">
      <c r="A92" s="334" t="s">
        <v>33</v>
      </c>
      <c r="B92" s="340" t="s">
        <v>460</v>
      </c>
      <c r="C92" s="248" t="s">
        <v>33</v>
      </c>
      <c r="D92" s="248" t="s">
        <v>33</v>
      </c>
      <c r="E92" s="228"/>
      <c r="F92" s="252"/>
    </row>
    <row r="93" spans="1:198" s="148" customFormat="1" ht="31.5">
      <c r="A93" s="334" t="s">
        <v>721</v>
      </c>
      <c r="B93" s="336" t="s">
        <v>396</v>
      </c>
      <c r="C93" s="248" t="s">
        <v>49</v>
      </c>
      <c r="D93" s="248">
        <v>9</v>
      </c>
      <c r="E93" s="228"/>
      <c r="F93" s="252">
        <f t="shared" si="2"/>
        <v>0</v>
      </c>
    </row>
    <row r="94" spans="1:198" s="148" customFormat="1" ht="16.5" customHeight="1">
      <c r="A94" s="334" t="s">
        <v>721</v>
      </c>
      <c r="B94" s="336" t="s">
        <v>397</v>
      </c>
      <c r="C94" s="248" t="s">
        <v>385</v>
      </c>
      <c r="D94" s="248">
        <v>3</v>
      </c>
      <c r="E94" s="228"/>
      <c r="F94" s="252">
        <f t="shared" si="2"/>
        <v>0</v>
      </c>
    </row>
    <row r="95" spans="1:198" s="148" customFormat="1" ht="15" customHeight="1">
      <c r="A95" s="334" t="s">
        <v>503</v>
      </c>
      <c r="B95" s="336" t="s">
        <v>398</v>
      </c>
      <c r="C95" s="257" t="s">
        <v>385</v>
      </c>
      <c r="D95" s="257">
        <f>D94</f>
        <v>3</v>
      </c>
      <c r="E95" s="258"/>
      <c r="F95" s="252">
        <f t="shared" si="2"/>
        <v>0</v>
      </c>
    </row>
    <row r="96" spans="1:198" s="148" customFormat="1" ht="15.6" customHeight="1">
      <c r="A96" s="334" t="s">
        <v>722</v>
      </c>
      <c r="B96" s="336" t="s">
        <v>399</v>
      </c>
      <c r="C96" s="257" t="s">
        <v>33</v>
      </c>
      <c r="D96" s="257" t="s">
        <v>33</v>
      </c>
      <c r="E96" s="258"/>
      <c r="F96" s="252"/>
    </row>
    <row r="97" spans="1:198" s="148" customFormat="1" ht="18.75" customHeight="1">
      <c r="A97" s="334" t="s">
        <v>723</v>
      </c>
      <c r="B97" s="336" t="s">
        <v>401</v>
      </c>
      <c r="C97" s="287" t="s">
        <v>49</v>
      </c>
      <c r="D97" s="257">
        <f>D91</f>
        <v>33</v>
      </c>
      <c r="E97" s="258"/>
      <c r="F97" s="252">
        <f t="shared" si="2"/>
        <v>0</v>
      </c>
    </row>
    <row r="98" spans="1:198" s="148" customFormat="1" ht="20.25" customHeight="1">
      <c r="A98" s="334" t="s">
        <v>724</v>
      </c>
      <c r="B98" s="336" t="s">
        <v>402</v>
      </c>
      <c r="C98" s="248" t="s">
        <v>49</v>
      </c>
      <c r="D98" s="248">
        <f>D97</f>
        <v>33</v>
      </c>
      <c r="E98" s="228"/>
      <c r="F98" s="252">
        <f t="shared" si="2"/>
        <v>0</v>
      </c>
    </row>
    <row r="99" spans="1:198" s="149" customFormat="1" ht="18.600000000000001" customHeight="1">
      <c r="A99" s="342"/>
      <c r="B99" s="340" t="s">
        <v>660</v>
      </c>
      <c r="C99" s="253"/>
      <c r="D99" s="253"/>
      <c r="E99" s="244"/>
      <c r="F99" s="247">
        <f>SUM(F79:F98)</f>
        <v>0</v>
      </c>
    </row>
    <row r="100" spans="1:198" s="148" customFormat="1" ht="18.600000000000001" customHeight="1">
      <c r="A100" s="342"/>
      <c r="B100" s="340"/>
      <c r="C100" s="248"/>
      <c r="D100" s="248"/>
      <c r="E100" s="228"/>
      <c r="F100" s="252"/>
    </row>
    <row r="101" spans="1:198" s="148" customFormat="1" ht="15.75">
      <c r="A101" s="343">
        <v>4.5</v>
      </c>
      <c r="B101" s="330" t="s">
        <v>636</v>
      </c>
      <c r="C101" s="248"/>
      <c r="D101" s="248"/>
      <c r="E101" s="228"/>
      <c r="F101" s="252">
        <f t="shared" si="2"/>
        <v>0</v>
      </c>
    </row>
    <row r="102" spans="1:198" s="388" customFormat="1" ht="31.5">
      <c r="A102" s="344" t="s">
        <v>696</v>
      </c>
      <c r="B102" s="336" t="s">
        <v>958</v>
      </c>
      <c r="C102" s="248" t="s">
        <v>385</v>
      </c>
      <c r="D102" s="248">
        <v>2</v>
      </c>
      <c r="E102" s="228"/>
      <c r="F102" s="252">
        <f t="shared" si="2"/>
        <v>0</v>
      </c>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6"/>
      <c r="FD102" s="146"/>
      <c r="FE102" s="146"/>
      <c r="FF102" s="146"/>
      <c r="FG102" s="146"/>
      <c r="FH102" s="146"/>
      <c r="FI102" s="146"/>
      <c r="FJ102" s="146"/>
      <c r="FK102" s="146"/>
      <c r="FL102" s="146"/>
      <c r="FM102" s="146"/>
      <c r="FN102" s="146"/>
      <c r="FO102" s="146"/>
      <c r="FP102" s="146"/>
      <c r="FQ102" s="146"/>
      <c r="FR102" s="146"/>
      <c r="FS102" s="146"/>
      <c r="FT102" s="146"/>
      <c r="FU102" s="146"/>
      <c r="FV102" s="146"/>
      <c r="FW102" s="146"/>
      <c r="FX102" s="146"/>
      <c r="FY102" s="146"/>
      <c r="FZ102" s="146"/>
      <c r="GA102" s="146"/>
      <c r="GB102" s="146"/>
      <c r="GC102" s="146"/>
      <c r="GD102" s="146"/>
      <c r="GE102" s="146"/>
      <c r="GF102" s="146"/>
      <c r="GG102" s="146"/>
      <c r="GH102" s="146"/>
      <c r="GI102" s="146"/>
      <c r="GJ102" s="146"/>
      <c r="GK102" s="146"/>
      <c r="GL102" s="146"/>
      <c r="GM102" s="146"/>
      <c r="GN102" s="146"/>
      <c r="GO102" s="146"/>
      <c r="GP102" s="146"/>
    </row>
    <row r="103" spans="1:198" s="148" customFormat="1" ht="29.45" customHeight="1">
      <c r="A103" s="344" t="s">
        <v>697</v>
      </c>
      <c r="B103" s="336" t="s">
        <v>959</v>
      </c>
      <c r="C103" s="257" t="s">
        <v>49</v>
      </c>
      <c r="D103" s="257">
        <v>2</v>
      </c>
      <c r="E103" s="258"/>
      <c r="F103" s="252">
        <f t="shared" si="2"/>
        <v>0</v>
      </c>
    </row>
    <row r="104" spans="1:198" s="148" customFormat="1" ht="19.5" customHeight="1">
      <c r="A104" s="344" t="s">
        <v>698</v>
      </c>
      <c r="B104" s="336" t="s">
        <v>463</v>
      </c>
      <c r="C104" s="257" t="s">
        <v>49</v>
      </c>
      <c r="D104" s="257">
        <f>D103*2</f>
        <v>4</v>
      </c>
      <c r="E104" s="258"/>
      <c r="F104" s="252">
        <f t="shared" si="2"/>
        <v>0</v>
      </c>
    </row>
    <row r="105" spans="1:198" s="148" customFormat="1" ht="15.75">
      <c r="A105" s="344" t="s">
        <v>700</v>
      </c>
      <c r="B105" s="336" t="s">
        <v>464</v>
      </c>
      <c r="C105" s="287" t="s">
        <v>49</v>
      </c>
      <c r="D105" s="257">
        <f>D104</f>
        <v>4</v>
      </c>
      <c r="E105" s="258"/>
      <c r="F105" s="252">
        <f t="shared" si="2"/>
        <v>0</v>
      </c>
    </row>
    <row r="106" spans="1:198" s="148" customFormat="1" ht="15.75">
      <c r="A106" s="344"/>
      <c r="B106" s="340" t="s">
        <v>465</v>
      </c>
      <c r="C106" s="248" t="s">
        <v>33</v>
      </c>
      <c r="D106" s="248" t="s">
        <v>33</v>
      </c>
      <c r="E106" s="228"/>
      <c r="F106" s="252"/>
    </row>
    <row r="107" spans="1:198" s="148" customFormat="1" ht="31.5">
      <c r="A107" s="344" t="s">
        <v>699</v>
      </c>
      <c r="B107" s="336" t="s">
        <v>466</v>
      </c>
      <c r="C107" s="248" t="s">
        <v>33</v>
      </c>
      <c r="D107" s="248" t="s">
        <v>33</v>
      </c>
      <c r="E107" s="228"/>
      <c r="F107" s="252"/>
      <c r="H107" s="148" t="s">
        <v>33</v>
      </c>
    </row>
    <row r="108" spans="1:198" s="148" customFormat="1" ht="18.75" customHeight="1">
      <c r="A108" s="344" t="s">
        <v>749</v>
      </c>
      <c r="B108" s="336" t="s">
        <v>467</v>
      </c>
      <c r="C108" s="248" t="s">
        <v>385</v>
      </c>
      <c r="D108" s="248">
        <v>3</v>
      </c>
      <c r="E108" s="228"/>
      <c r="F108" s="252">
        <f t="shared" si="2"/>
        <v>0</v>
      </c>
    </row>
    <row r="109" spans="1:198" s="148" customFormat="1" ht="15.75">
      <c r="A109" s="344" t="s">
        <v>750</v>
      </c>
      <c r="B109" s="336" t="s">
        <v>468</v>
      </c>
      <c r="C109" s="248" t="s">
        <v>469</v>
      </c>
      <c r="D109" s="248">
        <f>4*1.5</f>
        <v>6</v>
      </c>
      <c r="E109" s="228"/>
      <c r="F109" s="252">
        <f t="shared" si="2"/>
        <v>0</v>
      </c>
    </row>
    <row r="110" spans="1:198" s="148" customFormat="1" ht="15.75">
      <c r="A110" s="344" t="s">
        <v>751</v>
      </c>
      <c r="B110" s="336" t="s">
        <v>470</v>
      </c>
      <c r="C110" s="257" t="s">
        <v>385</v>
      </c>
      <c r="D110" s="257">
        <v>4</v>
      </c>
      <c r="E110" s="258"/>
      <c r="F110" s="252">
        <f t="shared" si="2"/>
        <v>0</v>
      </c>
    </row>
    <row r="111" spans="1:198" s="148" customFormat="1" ht="15.75">
      <c r="A111" s="344" t="s">
        <v>33</v>
      </c>
      <c r="B111" s="340" t="s">
        <v>471</v>
      </c>
      <c r="C111" s="257" t="s">
        <v>33</v>
      </c>
      <c r="D111" s="257" t="s">
        <v>33</v>
      </c>
      <c r="E111" s="258"/>
      <c r="F111" s="252"/>
    </row>
    <row r="112" spans="1:198" s="148" customFormat="1" ht="31.5">
      <c r="A112" s="344" t="s">
        <v>752</v>
      </c>
      <c r="B112" s="336" t="s">
        <v>472</v>
      </c>
      <c r="C112" s="287" t="s">
        <v>145</v>
      </c>
      <c r="D112" s="257" t="s">
        <v>433</v>
      </c>
      <c r="E112" s="258"/>
      <c r="F112" s="252">
        <f>E112</f>
        <v>0</v>
      </c>
    </row>
    <row r="113" spans="1:198" s="149" customFormat="1" ht="15.75">
      <c r="A113" s="345"/>
      <c r="B113" s="335" t="s">
        <v>667</v>
      </c>
      <c r="C113" s="278"/>
      <c r="D113" s="346"/>
      <c r="E113" s="320"/>
      <c r="F113" s="247">
        <f>SUM(F102:F112)</f>
        <v>0</v>
      </c>
    </row>
    <row r="114" spans="1:198" s="148" customFormat="1" ht="15.75">
      <c r="A114" s="344"/>
      <c r="B114" s="336"/>
      <c r="C114" s="287"/>
      <c r="D114" s="257"/>
      <c r="E114" s="258"/>
      <c r="F114" s="252"/>
    </row>
    <row r="115" spans="1:198" s="148" customFormat="1" ht="15.75">
      <c r="A115" s="325">
        <v>4.5999999999999996</v>
      </c>
      <c r="B115" s="330" t="s">
        <v>645</v>
      </c>
      <c r="C115" s="248"/>
      <c r="D115" s="248"/>
      <c r="E115" s="228"/>
      <c r="F115" s="252"/>
    </row>
    <row r="116" spans="1:198" s="389" customFormat="1" ht="31.5" customHeight="1">
      <c r="A116" s="338" t="s">
        <v>753</v>
      </c>
      <c r="B116" s="339" t="s">
        <v>960</v>
      </c>
      <c r="C116" s="248" t="s">
        <v>12</v>
      </c>
      <c r="D116" s="248">
        <v>5</v>
      </c>
      <c r="E116" s="228"/>
      <c r="F116" s="252">
        <f t="shared" si="2"/>
        <v>0</v>
      </c>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7"/>
      <c r="FC116" s="147"/>
      <c r="FD116" s="147"/>
      <c r="FE116" s="147"/>
      <c r="FF116" s="147"/>
      <c r="FG116" s="147"/>
      <c r="FH116" s="147"/>
      <c r="FI116" s="147"/>
      <c r="FJ116" s="147"/>
      <c r="FK116" s="147"/>
      <c r="FL116" s="147"/>
      <c r="FM116" s="147"/>
      <c r="FN116" s="147"/>
      <c r="FO116" s="147"/>
      <c r="FP116" s="147"/>
      <c r="FQ116" s="147"/>
      <c r="FR116" s="147"/>
      <c r="FS116" s="147"/>
      <c r="FT116" s="147"/>
      <c r="FU116" s="147"/>
      <c r="FV116" s="147"/>
      <c r="FW116" s="147"/>
      <c r="FX116" s="147"/>
      <c r="FY116" s="147"/>
      <c r="FZ116" s="147"/>
      <c r="GA116" s="147"/>
      <c r="GB116" s="147"/>
      <c r="GC116" s="147"/>
      <c r="GD116" s="147"/>
      <c r="GE116" s="147"/>
      <c r="GF116" s="147"/>
      <c r="GG116" s="147"/>
      <c r="GH116" s="147"/>
      <c r="GI116" s="147"/>
      <c r="GJ116" s="147"/>
      <c r="GK116" s="147"/>
      <c r="GL116" s="147"/>
      <c r="GM116" s="147"/>
      <c r="GN116" s="147"/>
      <c r="GO116" s="147"/>
      <c r="GP116" s="147"/>
    </row>
    <row r="117" spans="1:198" s="389" customFormat="1" ht="15.75">
      <c r="A117" s="325"/>
      <c r="B117" s="326" t="s">
        <v>668</v>
      </c>
      <c r="C117" s="253"/>
      <c r="D117" s="253"/>
      <c r="E117" s="244"/>
      <c r="F117" s="247">
        <f>SUM(F116)</f>
        <v>0</v>
      </c>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47"/>
      <c r="DZ117" s="147"/>
      <c r="EA117" s="147"/>
      <c r="EB117" s="147"/>
      <c r="EC117" s="147"/>
      <c r="ED117" s="147"/>
      <c r="EE117" s="147"/>
      <c r="EF117" s="147"/>
      <c r="EG117" s="147"/>
      <c r="EH117" s="147"/>
      <c r="EI117" s="147"/>
      <c r="EJ117" s="147"/>
      <c r="EK117" s="147"/>
      <c r="EL117" s="147"/>
      <c r="EM117" s="147"/>
      <c r="EN117" s="147"/>
      <c r="EO117" s="147"/>
      <c r="EP117" s="147"/>
      <c r="EQ117" s="147"/>
      <c r="ER117" s="147"/>
      <c r="ES117" s="147"/>
      <c r="ET117" s="147"/>
      <c r="EU117" s="147"/>
      <c r="EV117" s="147"/>
      <c r="EW117" s="147"/>
      <c r="EX117" s="147"/>
      <c r="EY117" s="147"/>
      <c r="EZ117" s="147"/>
      <c r="FA117" s="147"/>
      <c r="FB117" s="147"/>
      <c r="FC117" s="147"/>
      <c r="FD117" s="147"/>
      <c r="FE117" s="147"/>
      <c r="FF117" s="147"/>
      <c r="FG117" s="147"/>
      <c r="FH117" s="147"/>
      <c r="FI117" s="147"/>
      <c r="FJ117" s="147"/>
      <c r="FK117" s="147"/>
      <c r="FL117" s="147"/>
      <c r="FM117" s="147"/>
      <c r="FN117" s="147"/>
      <c r="FO117" s="147"/>
      <c r="FP117" s="147"/>
      <c r="FQ117" s="147"/>
      <c r="FR117" s="147"/>
      <c r="FS117" s="147"/>
      <c r="FT117" s="147"/>
      <c r="FU117" s="147"/>
      <c r="FV117" s="147"/>
      <c r="FW117" s="147"/>
      <c r="FX117" s="147"/>
      <c r="FY117" s="147"/>
      <c r="FZ117" s="147"/>
      <c r="GA117" s="147"/>
      <c r="GB117" s="147"/>
      <c r="GC117" s="147"/>
      <c r="GD117" s="147"/>
      <c r="GE117" s="147"/>
      <c r="GF117" s="147"/>
      <c r="GG117" s="147"/>
      <c r="GH117" s="147"/>
      <c r="GI117" s="147"/>
      <c r="GJ117" s="147"/>
      <c r="GK117" s="147"/>
      <c r="GL117" s="147"/>
      <c r="GM117" s="147"/>
      <c r="GN117" s="147"/>
      <c r="GO117" s="147"/>
      <c r="GP117" s="147"/>
    </row>
    <row r="118" spans="1:198" s="389" customFormat="1" ht="15.75">
      <c r="A118" s="338"/>
      <c r="B118" s="339"/>
      <c r="C118" s="248"/>
      <c r="D118" s="248"/>
      <c r="E118" s="228"/>
      <c r="F118" s="252"/>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c r="ED118" s="147"/>
      <c r="EE118" s="147"/>
      <c r="EF118" s="147"/>
      <c r="EG118" s="147"/>
      <c r="EH118" s="147"/>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7"/>
      <c r="FU118" s="147"/>
      <c r="FV118" s="147"/>
      <c r="FW118" s="147"/>
      <c r="FX118" s="147"/>
      <c r="FY118" s="147"/>
      <c r="FZ118" s="147"/>
      <c r="GA118" s="147"/>
      <c r="GB118" s="147"/>
      <c r="GC118" s="147"/>
      <c r="GD118" s="147"/>
      <c r="GE118" s="147"/>
      <c r="GF118" s="147"/>
      <c r="GG118" s="147"/>
      <c r="GH118" s="147"/>
      <c r="GI118" s="147"/>
      <c r="GJ118" s="147"/>
      <c r="GK118" s="147"/>
      <c r="GL118" s="147"/>
      <c r="GM118" s="147"/>
      <c r="GN118" s="147"/>
      <c r="GO118" s="147"/>
      <c r="GP118" s="147"/>
    </row>
    <row r="119" spans="1:198" s="114" customFormat="1">
      <c r="A119" s="303"/>
      <c r="B119" s="226" t="s">
        <v>577</v>
      </c>
      <c r="C119" s="304"/>
      <c r="D119" s="305"/>
      <c r="E119" s="249"/>
      <c r="F119" s="229"/>
    </row>
    <row r="120" spans="1:198" s="141" customFormat="1">
      <c r="A120" s="311">
        <v>4</v>
      </c>
      <c r="B120" s="307" t="s">
        <v>666</v>
      </c>
      <c r="C120" s="287"/>
      <c r="D120" s="257"/>
      <c r="E120" s="258"/>
      <c r="F120" s="308"/>
    </row>
    <row r="121" spans="1:198" s="283" customFormat="1">
      <c r="A121" s="322">
        <v>4.7</v>
      </c>
      <c r="B121" s="307" t="s">
        <v>619</v>
      </c>
      <c r="C121" s="287"/>
      <c r="D121" s="258"/>
      <c r="E121" s="287"/>
      <c r="F121" s="315"/>
    </row>
    <row r="122" spans="1:198" s="283" customFormat="1">
      <c r="A122" s="314"/>
      <c r="B122" s="288" t="s">
        <v>54</v>
      </c>
      <c r="C122" s="287"/>
      <c r="D122" s="258"/>
      <c r="E122" s="287"/>
      <c r="F122" s="315"/>
    </row>
    <row r="123" spans="1:198" s="283" customFormat="1">
      <c r="A123" s="314"/>
      <c r="B123" s="288" t="s">
        <v>55</v>
      </c>
      <c r="C123" s="287"/>
      <c r="D123" s="258"/>
      <c r="E123" s="287"/>
      <c r="F123" s="315"/>
    </row>
    <row r="124" spans="1:198" s="283" customFormat="1">
      <c r="A124" s="314" t="s">
        <v>725</v>
      </c>
      <c r="B124" s="256" t="s">
        <v>579</v>
      </c>
      <c r="C124" s="287" t="s">
        <v>32</v>
      </c>
      <c r="D124" s="258">
        <f>D57</f>
        <v>118</v>
      </c>
      <c r="E124" s="287"/>
      <c r="F124" s="315">
        <f>E124*D124</f>
        <v>0</v>
      </c>
    </row>
    <row r="125" spans="1:198" s="283" customFormat="1">
      <c r="A125" s="314"/>
      <c r="B125" s="288" t="s">
        <v>583</v>
      </c>
      <c r="C125" s="287"/>
      <c r="D125" s="258"/>
      <c r="E125" s="287"/>
      <c r="F125" s="315"/>
    </row>
    <row r="126" spans="1:198" s="283" customFormat="1">
      <c r="A126" s="314" t="s">
        <v>726</v>
      </c>
      <c r="B126" s="256" t="s">
        <v>584</v>
      </c>
      <c r="C126" s="287" t="s">
        <v>32</v>
      </c>
      <c r="D126" s="258">
        <v>355</v>
      </c>
      <c r="E126" s="287"/>
      <c r="F126" s="315">
        <f>E126*D126</f>
        <v>0</v>
      </c>
    </row>
    <row r="127" spans="1:198" s="283" customFormat="1">
      <c r="A127" s="314"/>
      <c r="B127" s="256" t="s">
        <v>692</v>
      </c>
      <c r="C127" s="287" t="s">
        <v>435</v>
      </c>
      <c r="D127" s="258">
        <v>112</v>
      </c>
      <c r="E127" s="287"/>
      <c r="F127" s="315">
        <f>E127*D127</f>
        <v>0</v>
      </c>
    </row>
    <row r="128" spans="1:198" s="283" customFormat="1">
      <c r="A128" s="314"/>
      <c r="B128" s="307" t="s">
        <v>18</v>
      </c>
      <c r="C128" s="287"/>
      <c r="D128" s="258"/>
      <c r="E128" s="287"/>
      <c r="F128" s="315"/>
    </row>
    <row r="129" spans="1:6" s="283" customFormat="1">
      <c r="A129" s="314"/>
      <c r="B129" s="288" t="s">
        <v>456</v>
      </c>
      <c r="C129" s="287"/>
      <c r="D129" s="258"/>
      <c r="E129" s="287"/>
      <c r="F129" s="315"/>
    </row>
    <row r="130" spans="1:6" s="283" customFormat="1" ht="30">
      <c r="A130" s="314" t="s">
        <v>727</v>
      </c>
      <c r="B130" s="256" t="s">
        <v>961</v>
      </c>
      <c r="C130" s="287" t="s">
        <v>32</v>
      </c>
      <c r="D130" s="258">
        <v>60</v>
      </c>
      <c r="E130" s="287"/>
      <c r="F130" s="315">
        <f>E130*D130</f>
        <v>0</v>
      </c>
    </row>
    <row r="131" spans="1:6" s="283" customFormat="1">
      <c r="A131" s="314" t="s">
        <v>728</v>
      </c>
      <c r="B131" s="256" t="s">
        <v>620</v>
      </c>
      <c r="C131" s="287" t="s">
        <v>49</v>
      </c>
      <c r="D131" s="258">
        <v>150</v>
      </c>
      <c r="E131" s="287"/>
      <c r="F131" s="315">
        <f>D131*E131</f>
        <v>0</v>
      </c>
    </row>
    <row r="132" spans="1:6" s="148" customFormat="1" ht="15.75">
      <c r="A132" s="347" t="s">
        <v>754</v>
      </c>
      <c r="B132" s="348" t="s">
        <v>481</v>
      </c>
      <c r="C132" s="257" t="s">
        <v>32</v>
      </c>
      <c r="D132" s="257">
        <v>19</v>
      </c>
      <c r="E132" s="258"/>
      <c r="F132" s="252">
        <f>E132*D132</f>
        <v>0</v>
      </c>
    </row>
    <row r="133" spans="1:6" s="283" customFormat="1">
      <c r="A133" s="314"/>
      <c r="B133" s="307" t="s">
        <v>390</v>
      </c>
      <c r="C133" s="287"/>
      <c r="D133" s="258"/>
      <c r="E133" s="287"/>
      <c r="F133" s="315"/>
    </row>
    <row r="134" spans="1:6" s="283" customFormat="1">
      <c r="A134" s="314"/>
      <c r="B134" s="307" t="s">
        <v>585</v>
      </c>
      <c r="C134" s="287"/>
      <c r="D134" s="258"/>
      <c r="E134" s="287"/>
      <c r="F134" s="315"/>
    </row>
    <row r="135" spans="1:6" s="283" customFormat="1">
      <c r="A135" s="314"/>
      <c r="B135" s="307" t="s">
        <v>586</v>
      </c>
      <c r="C135" s="287"/>
      <c r="D135" s="258"/>
      <c r="E135" s="287"/>
      <c r="F135" s="315"/>
    </row>
    <row r="136" spans="1:6" s="283" customFormat="1">
      <c r="A136" s="314" t="s">
        <v>755</v>
      </c>
      <c r="B136" s="256" t="s">
        <v>587</v>
      </c>
      <c r="C136" s="287" t="s">
        <v>32</v>
      </c>
      <c r="D136" s="258">
        <f>D124</f>
        <v>118</v>
      </c>
      <c r="E136" s="287"/>
      <c r="F136" s="315">
        <f>E136*D136</f>
        <v>0</v>
      </c>
    </row>
    <row r="137" spans="1:6" s="283" customFormat="1">
      <c r="A137" s="314"/>
      <c r="B137" s="307" t="s">
        <v>588</v>
      </c>
      <c r="C137" s="287"/>
      <c r="D137" s="258"/>
      <c r="E137" s="287"/>
      <c r="F137" s="315"/>
    </row>
    <row r="138" spans="1:6" s="283" customFormat="1">
      <c r="A138" s="314"/>
      <c r="B138" s="307" t="s">
        <v>589</v>
      </c>
      <c r="C138" s="287"/>
      <c r="D138" s="258"/>
      <c r="E138" s="287"/>
      <c r="F138" s="315"/>
    </row>
    <row r="139" spans="1:6" s="283" customFormat="1">
      <c r="A139" s="314" t="s">
        <v>756</v>
      </c>
      <c r="B139" s="256" t="s">
        <v>590</v>
      </c>
      <c r="C139" s="287" t="s">
        <v>32</v>
      </c>
      <c r="D139" s="258">
        <f>D126+D127</f>
        <v>467</v>
      </c>
      <c r="E139" s="287"/>
      <c r="F139" s="315">
        <f>E139*D139</f>
        <v>0</v>
      </c>
    </row>
    <row r="140" spans="1:6" s="149" customFormat="1" ht="15.75">
      <c r="A140" s="349"/>
      <c r="B140" s="350" t="s">
        <v>647</v>
      </c>
      <c r="C140" s="351"/>
      <c r="D140" s="349"/>
      <c r="E140" s="349"/>
      <c r="F140" s="352">
        <f>SUM(F123:F139)</f>
        <v>0</v>
      </c>
    </row>
    <row r="141" spans="1:6" s="283" customFormat="1">
      <c r="A141" s="314"/>
      <c r="B141" s="307"/>
      <c r="C141" s="287"/>
      <c r="D141" s="258"/>
      <c r="E141" s="287"/>
      <c r="F141" s="315"/>
    </row>
    <row r="142" spans="1:6" s="283" customFormat="1">
      <c r="A142" s="314"/>
      <c r="B142" s="307"/>
      <c r="C142" s="287"/>
      <c r="D142" s="258"/>
      <c r="E142" s="287"/>
      <c r="F142" s="315"/>
    </row>
    <row r="143" spans="1:6" s="283" customFormat="1">
      <c r="A143" s="314"/>
      <c r="B143" s="256"/>
      <c r="C143" s="287"/>
      <c r="D143" s="258"/>
      <c r="E143" s="287"/>
      <c r="F143" s="315"/>
    </row>
    <row r="144" spans="1:6" s="283" customFormat="1">
      <c r="A144" s="314"/>
      <c r="B144" s="256"/>
      <c r="C144" s="287"/>
      <c r="D144" s="258"/>
      <c r="E144" s="287"/>
      <c r="F144" s="315"/>
    </row>
    <row r="145" spans="1:7" ht="15.75">
      <c r="A145" s="349"/>
      <c r="B145" s="350"/>
      <c r="C145" s="351"/>
      <c r="D145" s="349"/>
      <c r="E145" s="349"/>
      <c r="F145" s="352"/>
      <c r="G145" s="158"/>
    </row>
    <row r="146" spans="1:7" s="114" customFormat="1" ht="15.75">
      <c r="A146" s="353"/>
      <c r="B146" s="354"/>
      <c r="C146" s="355"/>
      <c r="D146" s="356"/>
      <c r="E146" s="357"/>
      <c r="F146" s="358">
        <f t="shared" ref="F146:F161" si="3">E146*D146</f>
        <v>0</v>
      </c>
    </row>
    <row r="147" spans="1:7" s="141" customFormat="1">
      <c r="A147" s="301" t="s">
        <v>0</v>
      </c>
      <c r="B147" s="302" t="s">
        <v>1</v>
      </c>
      <c r="C147" s="234" t="s">
        <v>2</v>
      </c>
      <c r="D147" s="235" t="s">
        <v>422</v>
      </c>
      <c r="E147" s="236" t="s">
        <v>366</v>
      </c>
      <c r="F147" s="237" t="s">
        <v>444</v>
      </c>
    </row>
    <row r="148" spans="1:7" s="114" customFormat="1">
      <c r="A148" s="303"/>
      <c r="B148" s="226" t="s">
        <v>577</v>
      </c>
      <c r="C148" s="304"/>
      <c r="D148" s="305"/>
      <c r="E148" s="249"/>
      <c r="F148" s="229"/>
    </row>
    <row r="149" spans="1:7" s="166" customFormat="1" ht="15.75">
      <c r="A149" s="360">
        <v>4</v>
      </c>
      <c r="B149" s="360" t="s">
        <v>666</v>
      </c>
      <c r="C149" s="360"/>
      <c r="D149" s="360"/>
      <c r="E149" s="360"/>
      <c r="F149" s="360"/>
      <c r="G149" s="396"/>
    </row>
    <row r="150" spans="1:7" s="148" customFormat="1" ht="16.5" customHeight="1">
      <c r="A150" s="359">
        <v>4.8</v>
      </c>
      <c r="B150" s="360" t="s">
        <v>648</v>
      </c>
      <c r="C150" s="361"/>
      <c r="D150" s="362"/>
      <c r="E150" s="361"/>
      <c r="F150" s="363">
        <f t="shared" si="3"/>
        <v>0</v>
      </c>
    </row>
    <row r="151" spans="1:7" s="148" customFormat="1" ht="63">
      <c r="A151" s="364"/>
      <c r="B151" s="365" t="s">
        <v>451</v>
      </c>
      <c r="C151" s="366"/>
      <c r="D151" s="367"/>
      <c r="E151" s="368"/>
      <c r="F151" s="358">
        <f t="shared" si="3"/>
        <v>0</v>
      </c>
    </row>
    <row r="152" spans="1:7" s="151" customFormat="1" ht="15.75">
      <c r="A152" s="364" t="s">
        <v>757</v>
      </c>
      <c r="B152" s="369" t="s">
        <v>473</v>
      </c>
      <c r="C152" s="366" t="s">
        <v>5</v>
      </c>
      <c r="D152" s="257">
        <v>6</v>
      </c>
      <c r="E152" s="228"/>
      <c r="F152" s="252">
        <f t="shared" si="3"/>
        <v>0</v>
      </c>
    </row>
    <row r="153" spans="1:7" s="151" customFormat="1" ht="15.75">
      <c r="A153" s="364"/>
      <c r="B153" s="370" t="s">
        <v>197</v>
      </c>
      <c r="C153" s="366"/>
      <c r="D153" s="257"/>
      <c r="E153" s="228"/>
      <c r="F153" s="252">
        <f t="shared" si="3"/>
        <v>0</v>
      </c>
    </row>
    <row r="154" spans="1:7" s="151" customFormat="1" ht="20.45" customHeight="1">
      <c r="A154" s="364" t="s">
        <v>758</v>
      </c>
      <c r="B154" s="369" t="s">
        <v>267</v>
      </c>
      <c r="C154" s="366" t="s">
        <v>12</v>
      </c>
      <c r="D154" s="257">
        <v>6</v>
      </c>
      <c r="E154" s="228"/>
      <c r="F154" s="252">
        <f t="shared" si="3"/>
        <v>0</v>
      </c>
    </row>
    <row r="155" spans="1:7" s="151" customFormat="1" ht="15.75">
      <c r="A155" s="364"/>
      <c r="B155" s="360" t="s">
        <v>198</v>
      </c>
      <c r="C155" s="368"/>
      <c r="D155" s="257"/>
      <c r="E155" s="228"/>
      <c r="F155" s="252">
        <f t="shared" si="3"/>
        <v>0</v>
      </c>
    </row>
    <row r="156" spans="1:7" s="151" customFormat="1" ht="126">
      <c r="A156" s="364"/>
      <c r="B156" s="371" t="s">
        <v>452</v>
      </c>
      <c r="C156" s="366"/>
      <c r="D156" s="257"/>
      <c r="E156" s="228"/>
      <c r="F156" s="252">
        <f t="shared" si="3"/>
        <v>0</v>
      </c>
    </row>
    <row r="157" spans="1:7" s="151" customFormat="1" ht="15.75">
      <c r="A157" s="364"/>
      <c r="B157" s="372" t="s">
        <v>205</v>
      </c>
      <c r="C157" s="366"/>
      <c r="D157" s="257"/>
      <c r="E157" s="228"/>
      <c r="F157" s="252">
        <f t="shared" si="3"/>
        <v>0</v>
      </c>
    </row>
    <row r="158" spans="1:7" s="151" customFormat="1" ht="15.75">
      <c r="A158" s="364" t="s">
        <v>759</v>
      </c>
      <c r="B158" s="372" t="s">
        <v>206</v>
      </c>
      <c r="C158" s="366" t="s">
        <v>12</v>
      </c>
      <c r="D158" s="257">
        <v>6</v>
      </c>
      <c r="E158" s="228"/>
      <c r="F158" s="252">
        <f t="shared" si="3"/>
        <v>0</v>
      </c>
    </row>
    <row r="159" spans="1:7" s="151" customFormat="1" ht="15.75">
      <c r="A159" s="364"/>
      <c r="B159" s="370" t="s">
        <v>474</v>
      </c>
      <c r="C159" s="368"/>
      <c r="D159" s="257"/>
      <c r="E159" s="228"/>
      <c r="F159" s="252">
        <f t="shared" si="3"/>
        <v>0</v>
      </c>
    </row>
    <row r="160" spans="1:7" s="151" customFormat="1" ht="79.349999999999994" customHeight="1">
      <c r="A160" s="364"/>
      <c r="B160" s="369" t="s">
        <v>475</v>
      </c>
      <c r="C160" s="366"/>
      <c r="D160" s="257"/>
      <c r="E160" s="228"/>
      <c r="F160" s="252">
        <f t="shared" si="3"/>
        <v>0</v>
      </c>
    </row>
    <row r="161" spans="1:7" s="151" customFormat="1" ht="15.75">
      <c r="A161" s="364" t="s">
        <v>760</v>
      </c>
      <c r="B161" s="372" t="s">
        <v>476</v>
      </c>
      <c r="C161" s="366" t="s">
        <v>4</v>
      </c>
      <c r="D161" s="257">
        <v>50</v>
      </c>
      <c r="E161" s="228"/>
      <c r="F161" s="252">
        <f t="shared" si="3"/>
        <v>0</v>
      </c>
    </row>
    <row r="162" spans="1:7" s="152" customFormat="1" ht="15.75">
      <c r="A162" s="359"/>
      <c r="B162" s="365" t="s">
        <v>669</v>
      </c>
      <c r="C162" s="373"/>
      <c r="D162" s="346"/>
      <c r="E162" s="244"/>
      <c r="F162" s="247">
        <f>SUM(F150:F161)</f>
        <v>0</v>
      </c>
    </row>
    <row r="163" spans="1:7" s="151" customFormat="1" ht="15.75">
      <c r="A163" s="364"/>
      <c r="B163" s="372"/>
      <c r="C163" s="366"/>
      <c r="D163" s="257"/>
      <c r="E163" s="228"/>
      <c r="F163" s="252"/>
    </row>
    <row r="164" spans="1:7" s="151" customFormat="1" ht="15.75">
      <c r="A164" s="359">
        <v>4.9000000000000004</v>
      </c>
      <c r="B164" s="360" t="s">
        <v>664</v>
      </c>
      <c r="C164" s="373"/>
      <c r="D164" s="257"/>
      <c r="E164" s="228"/>
      <c r="F164" s="252"/>
    </row>
    <row r="165" spans="1:7" s="151" customFormat="1" ht="47.25">
      <c r="A165" s="374"/>
      <c r="B165" s="354" t="s">
        <v>477</v>
      </c>
      <c r="C165" s="375"/>
      <c r="D165" s="257"/>
      <c r="E165" s="228"/>
      <c r="F165" s="252">
        <f>E165*D165</f>
        <v>0</v>
      </c>
    </row>
    <row r="166" spans="1:7" s="151" customFormat="1" ht="15.75">
      <c r="A166" s="374" t="s">
        <v>729</v>
      </c>
      <c r="B166" s="376" t="s">
        <v>478</v>
      </c>
      <c r="C166" s="375" t="s">
        <v>479</v>
      </c>
      <c r="D166" s="257">
        <v>3</v>
      </c>
      <c r="E166" s="228"/>
      <c r="F166" s="252">
        <f>E166*D166</f>
        <v>0</v>
      </c>
    </row>
    <row r="167" spans="1:7" s="224" customFormat="1">
      <c r="A167" s="233"/>
      <c r="B167" s="254" t="s">
        <v>349</v>
      </c>
      <c r="C167" s="248"/>
      <c r="D167" s="248"/>
      <c r="E167" s="228"/>
      <c r="F167" s="252"/>
      <c r="G167" s="158"/>
    </row>
    <row r="168" spans="1:7" s="224" customFormat="1" ht="45">
      <c r="A168" s="233"/>
      <c r="B168" s="238" t="s">
        <v>661</v>
      </c>
      <c r="C168" s="248"/>
      <c r="D168" s="248"/>
      <c r="E168" s="228"/>
      <c r="F168" s="252"/>
      <c r="G168" s="158"/>
    </row>
    <row r="169" spans="1:7" s="224" customFormat="1" ht="150">
      <c r="A169" s="233"/>
      <c r="B169" s="232" t="s">
        <v>662</v>
      </c>
      <c r="C169" s="248" t="s">
        <v>5</v>
      </c>
      <c r="D169" s="248">
        <v>2</v>
      </c>
      <c r="E169" s="228"/>
      <c r="F169" s="252">
        <f>D169*E169</f>
        <v>0</v>
      </c>
      <c r="G169" s="158"/>
    </row>
    <row r="170" spans="1:7" s="246" customFormat="1">
      <c r="A170" s="225"/>
      <c r="B170" s="241" t="s">
        <v>663</v>
      </c>
      <c r="F170" s="260">
        <f>SUM(F166:F169)</f>
        <v>0</v>
      </c>
      <c r="G170" s="393"/>
    </row>
    <row r="171" spans="1:7" s="115" customFormat="1">
      <c r="A171" s="225"/>
      <c r="B171" s="241"/>
      <c r="C171" s="246"/>
      <c r="D171" s="246"/>
      <c r="E171" s="246"/>
      <c r="F171" s="260"/>
    </row>
    <row r="172" spans="1:7" s="151" customFormat="1" ht="15.75">
      <c r="A172" s="353">
        <v>4.9000000000000004</v>
      </c>
      <c r="B172" s="378" t="s">
        <v>539</v>
      </c>
      <c r="C172" s="275"/>
      <c r="D172" s="257"/>
      <c r="E172" s="228"/>
      <c r="F172" s="252"/>
    </row>
    <row r="173" spans="1:7" s="152" customFormat="1" ht="51" customHeight="1">
      <c r="A173" s="374" t="s">
        <v>729</v>
      </c>
      <c r="B173" s="376" t="s">
        <v>482</v>
      </c>
      <c r="C173" s="375" t="s">
        <v>145</v>
      </c>
      <c r="D173" s="257" t="s">
        <v>433</v>
      </c>
      <c r="E173" s="228"/>
      <c r="F173" s="252"/>
    </row>
    <row r="174" spans="1:7" s="152" customFormat="1" ht="15.75">
      <c r="A174" s="353"/>
      <c r="B174" s="377"/>
      <c r="C174" s="275"/>
      <c r="D174" s="362"/>
      <c r="E174" s="361"/>
      <c r="F174" s="381"/>
    </row>
    <row r="175" spans="1:7" s="141" customFormat="1">
      <c r="A175" s="311"/>
      <c r="B175" s="307" t="s">
        <v>531</v>
      </c>
      <c r="C175" s="287"/>
      <c r="D175" s="257"/>
      <c r="E175" s="258"/>
      <c r="F175" s="392">
        <f>SUM(F173:F174)</f>
        <v>0</v>
      </c>
    </row>
    <row r="176" spans="1:7">
      <c r="A176" s="303"/>
      <c r="B176" s="230"/>
      <c r="C176" s="240"/>
      <c r="D176" s="227"/>
      <c r="E176" s="249"/>
      <c r="F176" s="229"/>
      <c r="G176" s="158"/>
    </row>
    <row r="177" spans="1:7">
      <c r="A177" s="303"/>
      <c r="B177" s="230"/>
      <c r="C177" s="240"/>
      <c r="D177" s="227"/>
      <c r="E177" s="249"/>
      <c r="F177" s="229"/>
      <c r="G177" s="158"/>
    </row>
    <row r="178" spans="1:7" s="115" customFormat="1">
      <c r="A178" s="301"/>
      <c r="B178" s="231" t="s">
        <v>670</v>
      </c>
      <c r="C178" s="234"/>
      <c r="D178" s="243"/>
      <c r="E178" s="395"/>
      <c r="F178" s="245"/>
    </row>
    <row r="179" spans="1:7" s="114" customFormat="1">
      <c r="A179" s="303"/>
      <c r="B179" s="230"/>
      <c r="C179" s="240"/>
      <c r="D179" s="227"/>
      <c r="E179" s="249"/>
      <c r="F179" s="229"/>
    </row>
    <row r="180" spans="1:7" s="114" customFormat="1">
      <c r="A180" s="303"/>
      <c r="B180" s="226" t="s">
        <v>942</v>
      </c>
      <c r="C180" s="304"/>
      <c r="D180" s="305"/>
      <c r="E180" s="249"/>
      <c r="F180" s="229"/>
    </row>
    <row r="181" spans="1:7" s="141" customFormat="1">
      <c r="A181" s="311"/>
      <c r="B181" s="307"/>
      <c r="C181" s="287"/>
      <c r="D181" s="257"/>
      <c r="E181" s="258"/>
      <c r="F181" s="308"/>
    </row>
    <row r="182" spans="1:7" s="151" customFormat="1" ht="15.75">
      <c r="A182" s="374"/>
      <c r="B182" s="232" t="s">
        <v>431</v>
      </c>
      <c r="C182" s="233"/>
      <c r="D182" s="228"/>
      <c r="E182" s="239"/>
      <c r="F182" s="397">
        <f>F43</f>
        <v>0</v>
      </c>
    </row>
    <row r="183" spans="1:7" s="151" customFormat="1" ht="15.75">
      <c r="A183" s="374"/>
      <c r="B183" s="232"/>
      <c r="C183" s="233"/>
      <c r="D183" s="228"/>
      <c r="E183" s="239"/>
      <c r="F183" s="397"/>
    </row>
    <row r="184" spans="1:7" s="151" customFormat="1" ht="15.75">
      <c r="A184" s="374"/>
      <c r="B184" s="232" t="s">
        <v>605</v>
      </c>
      <c r="C184" s="233"/>
      <c r="D184" s="228"/>
      <c r="E184" s="239"/>
      <c r="F184" s="397">
        <f>F58</f>
        <v>0</v>
      </c>
    </row>
    <row r="185" spans="1:7" s="151" customFormat="1" ht="15.75">
      <c r="A185" s="374"/>
      <c r="B185" s="232"/>
      <c r="C185" s="233"/>
      <c r="D185" s="228"/>
      <c r="E185" s="239"/>
      <c r="F185" s="397"/>
    </row>
    <row r="186" spans="1:7" s="151" customFormat="1" ht="15.75">
      <c r="A186" s="374"/>
      <c r="B186" s="232" t="s">
        <v>613</v>
      </c>
      <c r="C186" s="233"/>
      <c r="D186" s="228"/>
      <c r="E186" s="239"/>
      <c r="F186" s="397">
        <f>F71</f>
        <v>0</v>
      </c>
    </row>
    <row r="187" spans="1:7" s="151" customFormat="1" ht="15.75">
      <c r="A187" s="374"/>
      <c r="B187" s="232"/>
      <c r="C187" s="233"/>
      <c r="D187" s="228"/>
      <c r="E187" s="239"/>
      <c r="F187" s="397"/>
    </row>
    <row r="188" spans="1:7" s="151" customFormat="1" ht="15.75">
      <c r="A188" s="374"/>
      <c r="B188" s="232" t="s">
        <v>630</v>
      </c>
      <c r="C188" s="233"/>
      <c r="D188" s="228"/>
      <c r="E188" s="239"/>
      <c r="F188" s="397">
        <f>F99</f>
        <v>0</v>
      </c>
    </row>
    <row r="189" spans="1:7" s="151" customFormat="1" ht="15.75">
      <c r="A189" s="374"/>
      <c r="B189" s="232"/>
      <c r="C189" s="233"/>
      <c r="D189" s="228"/>
      <c r="E189" s="239"/>
      <c r="F189" s="397"/>
    </row>
    <row r="190" spans="1:7" s="151" customFormat="1" ht="15.75">
      <c r="A190" s="374"/>
      <c r="B190" s="232" t="s">
        <v>636</v>
      </c>
      <c r="C190" s="233"/>
      <c r="D190" s="228"/>
      <c r="E190" s="239"/>
      <c r="F190" s="397">
        <f>F113</f>
        <v>0</v>
      </c>
    </row>
    <row r="191" spans="1:7" s="151" customFormat="1" ht="15.75">
      <c r="A191" s="374"/>
      <c r="B191" s="232"/>
      <c r="C191" s="233"/>
      <c r="D191" s="228"/>
      <c r="E191" s="239"/>
      <c r="F191" s="397"/>
    </row>
    <row r="192" spans="1:7" s="151" customFormat="1" ht="15.75">
      <c r="A192" s="374"/>
      <c r="B192" s="376" t="s">
        <v>645</v>
      </c>
      <c r="C192" s="375"/>
      <c r="D192" s="367"/>
      <c r="E192" s="368"/>
      <c r="F192" s="398">
        <f>F117</f>
        <v>0</v>
      </c>
    </row>
    <row r="193" spans="1:7" s="151" customFormat="1" ht="15.75">
      <c r="A193" s="374"/>
      <c r="B193" s="376"/>
      <c r="C193" s="375"/>
      <c r="D193" s="367"/>
      <c r="E193" s="368"/>
      <c r="F193" s="398"/>
    </row>
    <row r="194" spans="1:7" s="151" customFormat="1" ht="15.75">
      <c r="A194" s="374"/>
      <c r="B194" s="376" t="s">
        <v>619</v>
      </c>
      <c r="C194" s="375"/>
      <c r="D194" s="367"/>
      <c r="E194" s="368"/>
      <c r="F194" s="398">
        <f>F140</f>
        <v>0</v>
      </c>
    </row>
    <row r="195" spans="1:7" s="151" customFormat="1" ht="15.75">
      <c r="A195" s="374"/>
      <c r="B195" s="376"/>
      <c r="C195" s="375"/>
      <c r="D195" s="367"/>
      <c r="E195" s="368"/>
      <c r="F195" s="398"/>
    </row>
    <row r="196" spans="1:7" s="151" customFormat="1" ht="15.75">
      <c r="A196" s="374"/>
      <c r="B196" s="372" t="s">
        <v>648</v>
      </c>
      <c r="C196" s="375"/>
      <c r="D196" s="367"/>
      <c r="E196" s="368"/>
      <c r="F196" s="398">
        <f>F162</f>
        <v>0</v>
      </c>
    </row>
    <row r="197" spans="1:7" s="151" customFormat="1" ht="15.75">
      <c r="A197" s="374"/>
      <c r="B197" s="376"/>
      <c r="C197" s="375"/>
      <c r="D197" s="367"/>
      <c r="E197" s="368"/>
      <c r="F197" s="398"/>
    </row>
    <row r="198" spans="1:7" s="151" customFormat="1" ht="15.75">
      <c r="A198" s="374"/>
      <c r="B198" s="372" t="str">
        <f>B164</f>
        <v>BILL NO. 9: FANS and AC</v>
      </c>
      <c r="C198" s="375"/>
      <c r="D198" s="367"/>
      <c r="E198" s="368"/>
      <c r="F198" s="398">
        <f>F170</f>
        <v>0</v>
      </c>
    </row>
    <row r="199" spans="1:7" s="151" customFormat="1" ht="15.75">
      <c r="A199" s="374"/>
      <c r="B199" s="376"/>
      <c r="C199" s="375"/>
      <c r="D199" s="367"/>
      <c r="E199" s="368"/>
      <c r="F199" s="398"/>
    </row>
    <row r="200" spans="1:7" s="151" customFormat="1" ht="15.75">
      <c r="A200" s="374"/>
      <c r="B200" s="376" t="s">
        <v>657</v>
      </c>
      <c r="C200" s="375"/>
      <c r="D200" s="367"/>
      <c r="E200" s="368"/>
      <c r="F200" s="398">
        <f>F175</f>
        <v>0</v>
      </c>
    </row>
    <row r="201" spans="1:7" s="151" customFormat="1" ht="15.75">
      <c r="A201" s="374"/>
      <c r="B201" s="376"/>
      <c r="C201" s="375"/>
      <c r="D201" s="367"/>
      <c r="E201" s="368"/>
      <c r="F201" s="398"/>
    </row>
    <row r="202" spans="1:7" s="151" customFormat="1" ht="15.75">
      <c r="A202" s="374"/>
      <c r="B202" s="376"/>
      <c r="C202" s="375"/>
      <c r="D202" s="367"/>
      <c r="E202" s="368"/>
      <c r="F202" s="398"/>
    </row>
    <row r="203" spans="1:7" s="151" customFormat="1" ht="15.75">
      <c r="A203" s="374"/>
      <c r="B203" s="376"/>
      <c r="C203" s="375"/>
      <c r="D203" s="367"/>
      <c r="E203" s="368"/>
      <c r="F203" s="398"/>
    </row>
    <row r="204" spans="1:7" s="141" customFormat="1" ht="18">
      <c r="A204" s="311"/>
      <c r="B204" s="382" t="s">
        <v>531</v>
      </c>
      <c r="C204" s="383"/>
      <c r="D204" s="384"/>
      <c r="E204" s="385"/>
      <c r="F204" s="386">
        <f>SUM(F182:F203)</f>
        <v>0</v>
      </c>
      <c r="G204" s="520"/>
    </row>
    <row r="205" spans="1:7">
      <c r="A205" s="303"/>
      <c r="B205" s="230"/>
      <c r="C205" s="240"/>
      <c r="D205" s="227"/>
      <c r="E205" s="249"/>
      <c r="F205" s="229"/>
      <c r="G205" s="158"/>
    </row>
  </sheetData>
  <phoneticPr fontId="56" type="noConversion"/>
  <pageMargins left="0.7" right="0.7" top="0.75" bottom="0.75" header="0.3" footer="0.3"/>
  <pageSetup scale="98" orientation="portrait" r:id="rId1"/>
  <rowBreaks count="3" manualBreakCount="3">
    <brk id="146" max="16383" man="1"/>
    <brk id="163" max="5" man="1"/>
    <brk id="17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topLeftCell="A19" zoomScale="96" zoomScaleNormal="145" workbookViewId="0">
      <selection activeCell="A35" sqref="A35:XFD43"/>
    </sheetView>
  </sheetViews>
  <sheetFormatPr defaultRowHeight="15"/>
  <cols>
    <col min="1" max="1" width="9.42578125" customWidth="1"/>
    <col min="2" max="2" width="43.42578125" customWidth="1"/>
    <col min="5" max="5" width="6.140625" bestFit="1" customWidth="1"/>
    <col min="6" max="6" width="10.5703125" bestFit="1" customWidth="1"/>
    <col min="8" max="8" width="40.42578125" customWidth="1"/>
  </cols>
  <sheetData>
    <row r="1" spans="1:6" s="39" customFormat="1" ht="15.75" thickBot="1">
      <c r="A1" s="36" t="s">
        <v>33</v>
      </c>
      <c r="B1" s="37" t="s">
        <v>367</v>
      </c>
      <c r="C1" s="36" t="s">
        <v>33</v>
      </c>
      <c r="D1" s="36" t="s">
        <v>33</v>
      </c>
      <c r="E1" s="36" t="s">
        <v>368</v>
      </c>
      <c r="F1" s="36" t="s">
        <v>369</v>
      </c>
    </row>
    <row r="2" spans="1:6" s="39" customFormat="1" ht="15.75" thickBot="1">
      <c r="A2" s="36" t="s">
        <v>33</v>
      </c>
      <c r="B2" s="36" t="s">
        <v>370</v>
      </c>
      <c r="C2" s="36" t="s">
        <v>33</v>
      </c>
      <c r="D2" s="36" t="s">
        <v>33</v>
      </c>
      <c r="E2" s="36" t="s">
        <v>368</v>
      </c>
      <c r="F2" s="36" t="s">
        <v>369</v>
      </c>
    </row>
    <row r="3" spans="1:6" s="39" customFormat="1" ht="15.75" thickBot="1">
      <c r="A3" s="36" t="s">
        <v>33</v>
      </c>
      <c r="B3" s="36" t="s">
        <v>371</v>
      </c>
      <c r="C3" s="36" t="s">
        <v>33</v>
      </c>
      <c r="D3" s="36" t="s">
        <v>33</v>
      </c>
      <c r="E3" s="36" t="s">
        <v>368</v>
      </c>
      <c r="F3" s="36" t="s">
        <v>369</v>
      </c>
    </row>
    <row r="4" spans="1:6" s="39" customFormat="1" ht="30.75" thickBot="1">
      <c r="A4" s="97">
        <v>4.5</v>
      </c>
      <c r="B4" s="36" t="s">
        <v>372</v>
      </c>
      <c r="C4" s="36" t="s">
        <v>32</v>
      </c>
      <c r="D4" s="36">
        <f>120*2+894</f>
        <v>1134</v>
      </c>
      <c r="E4" s="36">
        <v>2.5</v>
      </c>
      <c r="F4" s="98">
        <f>E4*D4</f>
        <v>2835</v>
      </c>
    </row>
    <row r="5" spans="1:6" s="39" customFormat="1" ht="15.75" thickBot="1">
      <c r="A5" s="36">
        <v>4.51</v>
      </c>
      <c r="B5" s="36" t="s">
        <v>373</v>
      </c>
      <c r="C5" s="36" t="s">
        <v>49</v>
      </c>
      <c r="D5" s="36">
        <f>44+90</f>
        <v>134</v>
      </c>
      <c r="E5" s="36">
        <v>0.5</v>
      </c>
      <c r="F5" s="98">
        <f t="shared" ref="F5:F34" si="0">E5*D5</f>
        <v>67</v>
      </c>
    </row>
    <row r="6" spans="1:6" s="39" customFormat="1" ht="15.75" thickBot="1">
      <c r="A6" s="36" t="s">
        <v>33</v>
      </c>
      <c r="B6" s="37" t="s">
        <v>374</v>
      </c>
      <c r="C6" s="36" t="s">
        <v>33</v>
      </c>
      <c r="D6" s="36" t="s">
        <v>33</v>
      </c>
      <c r="E6" s="36" t="s">
        <v>368</v>
      </c>
      <c r="F6" s="98"/>
    </row>
    <row r="7" spans="1:6" s="39" customFormat="1" ht="15.75" thickBot="1">
      <c r="A7" s="36" t="s">
        <v>33</v>
      </c>
      <c r="B7" s="36" t="s">
        <v>375</v>
      </c>
      <c r="C7" s="36" t="s">
        <v>33</v>
      </c>
      <c r="D7" s="36"/>
      <c r="E7" s="36"/>
      <c r="F7" s="98"/>
    </row>
    <row r="8" spans="1:6" s="39" customFormat="1" ht="15.75" thickBot="1">
      <c r="A8" s="36" t="s">
        <v>33</v>
      </c>
      <c r="B8" s="36" t="s">
        <v>376</v>
      </c>
      <c r="C8" s="36" t="s">
        <v>33</v>
      </c>
      <c r="D8" s="36"/>
      <c r="E8" s="36"/>
      <c r="F8" s="98"/>
    </row>
    <row r="9" spans="1:6" s="39" customFormat="1" ht="15.75" thickBot="1">
      <c r="A9" s="36">
        <v>4.5199999999999996</v>
      </c>
      <c r="B9" s="36" t="s">
        <v>425</v>
      </c>
      <c r="C9" s="36" t="s">
        <v>49</v>
      </c>
      <c r="D9" s="36">
        <f>9.935*2*31+320</f>
        <v>935.97</v>
      </c>
      <c r="E9" s="36">
        <v>2.5</v>
      </c>
      <c r="F9" s="98">
        <f>E9*D9</f>
        <v>2339.9250000000002</v>
      </c>
    </row>
    <row r="10" spans="1:6" s="39" customFormat="1" ht="15.75" thickBot="1">
      <c r="A10" s="36">
        <v>4.53</v>
      </c>
      <c r="B10" s="36" t="s">
        <v>426</v>
      </c>
      <c r="C10" s="36" t="s">
        <v>49</v>
      </c>
      <c r="D10" s="36">
        <f>D9</f>
        <v>935.97</v>
      </c>
      <c r="E10" s="36">
        <v>2.5</v>
      </c>
      <c r="F10" s="98">
        <f>E10*D10</f>
        <v>2339.9250000000002</v>
      </c>
    </row>
    <row r="11" spans="1:6" s="39" customFormat="1" ht="15.75" thickBot="1">
      <c r="A11" s="36">
        <v>4.54</v>
      </c>
      <c r="B11" s="36" t="s">
        <v>423</v>
      </c>
      <c r="C11" s="36" t="s">
        <v>49</v>
      </c>
      <c r="D11" s="36">
        <f>421+1443</f>
        <v>1864</v>
      </c>
      <c r="E11" s="36">
        <v>1.5</v>
      </c>
      <c r="F11" s="98">
        <f t="shared" si="0"/>
        <v>2796</v>
      </c>
    </row>
    <row r="12" spans="1:6" s="39" customFormat="1" ht="15.75" thickBot="1">
      <c r="A12" s="36">
        <v>4.55</v>
      </c>
      <c r="B12" s="36" t="s">
        <v>378</v>
      </c>
      <c r="C12" s="36" t="s">
        <v>49</v>
      </c>
      <c r="D12" s="36">
        <v>1580</v>
      </c>
      <c r="E12" s="36">
        <v>1.5</v>
      </c>
      <c r="F12" s="98">
        <f t="shared" si="0"/>
        <v>2370</v>
      </c>
    </row>
    <row r="13" spans="1:6" s="39" customFormat="1" ht="15.75" thickBot="1">
      <c r="A13" s="36">
        <v>4.5599999999999996</v>
      </c>
      <c r="B13" s="36" t="s">
        <v>424</v>
      </c>
      <c r="C13" s="36" t="s">
        <v>49</v>
      </c>
      <c r="D13" s="36">
        <f>61+155</f>
        <v>216</v>
      </c>
      <c r="E13" s="36">
        <v>1.5</v>
      </c>
      <c r="F13" s="98">
        <f t="shared" si="0"/>
        <v>324</v>
      </c>
    </row>
    <row r="14" spans="1:6" s="39" customFormat="1" ht="15.75" thickBot="1">
      <c r="A14" s="36">
        <v>4.57</v>
      </c>
      <c r="B14" s="36" t="s">
        <v>380</v>
      </c>
      <c r="C14" s="36" t="s">
        <v>49</v>
      </c>
      <c r="D14" s="36">
        <f>76+126</f>
        <v>202</v>
      </c>
      <c r="E14" s="36">
        <v>1.5</v>
      </c>
      <c r="F14" s="98">
        <f t="shared" si="0"/>
        <v>303</v>
      </c>
    </row>
    <row r="15" spans="1:6" s="39" customFormat="1" ht="15.75" thickBot="1">
      <c r="A15" s="36">
        <v>4.58</v>
      </c>
      <c r="B15" s="36" t="s">
        <v>381</v>
      </c>
      <c r="C15" s="36" t="s">
        <v>49</v>
      </c>
      <c r="D15" s="36">
        <f>D14</f>
        <v>202</v>
      </c>
      <c r="E15" s="36">
        <v>1.2</v>
      </c>
      <c r="F15" s="98">
        <f t="shared" si="0"/>
        <v>242.39999999999998</v>
      </c>
    </row>
    <row r="16" spans="1:6" s="39" customFormat="1" ht="15.75" thickBot="1">
      <c r="A16" s="36">
        <v>4.59</v>
      </c>
      <c r="B16" s="36" t="s">
        <v>382</v>
      </c>
      <c r="C16" s="36" t="s">
        <v>49</v>
      </c>
      <c r="D16" s="36">
        <f>D5</f>
        <v>134</v>
      </c>
      <c r="E16" s="36">
        <v>1.5</v>
      </c>
      <c r="F16" s="98">
        <f t="shared" si="0"/>
        <v>201</v>
      </c>
    </row>
    <row r="17" spans="1:6" s="39" customFormat="1" ht="15.75" thickBot="1">
      <c r="A17" s="36">
        <v>4.5999999999999996</v>
      </c>
      <c r="B17" s="36" t="s">
        <v>383</v>
      </c>
      <c r="C17" s="36" t="s">
        <v>33</v>
      </c>
      <c r="D17" s="36" t="s">
        <v>33</v>
      </c>
      <c r="E17" s="36" t="s">
        <v>368</v>
      </c>
      <c r="F17" s="98"/>
    </row>
    <row r="18" spans="1:6" s="39" customFormat="1" ht="30.75" thickBot="1">
      <c r="A18" s="36">
        <v>4.6100000000000101</v>
      </c>
      <c r="B18" s="36" t="s">
        <v>384</v>
      </c>
      <c r="C18" s="36" t="s">
        <v>385</v>
      </c>
      <c r="D18" s="36">
        <v>200</v>
      </c>
      <c r="E18" s="36">
        <v>15</v>
      </c>
      <c r="F18" s="98">
        <f t="shared" si="0"/>
        <v>3000</v>
      </c>
    </row>
    <row r="19" spans="1:6" s="39" customFormat="1" ht="15.75" thickBot="1">
      <c r="A19" s="36">
        <v>4.6200000000000099</v>
      </c>
      <c r="B19" s="37" t="s">
        <v>386</v>
      </c>
      <c r="C19" s="36" t="s">
        <v>33</v>
      </c>
      <c r="D19" s="36" t="s">
        <v>33</v>
      </c>
      <c r="E19" s="36" t="s">
        <v>368</v>
      </c>
      <c r="F19" s="98"/>
    </row>
    <row r="20" spans="1:6" s="39" customFormat="1" ht="15.75" thickBot="1">
      <c r="A20" s="36">
        <v>4.6300000000000097</v>
      </c>
      <c r="B20" s="36" t="s">
        <v>387</v>
      </c>
      <c r="C20" s="36" t="s">
        <v>33</v>
      </c>
      <c r="D20" s="36" t="s">
        <v>33</v>
      </c>
      <c r="E20" s="36" t="s">
        <v>368</v>
      </c>
      <c r="F20" s="98"/>
    </row>
    <row r="21" spans="1:6" s="39" customFormat="1" ht="30.75" thickBot="1">
      <c r="A21" s="36">
        <v>4.6400000000000103</v>
      </c>
      <c r="B21" s="36" t="s">
        <v>388</v>
      </c>
      <c r="C21" s="36" t="s">
        <v>32</v>
      </c>
      <c r="D21" s="36">
        <f>36+76</f>
        <v>112</v>
      </c>
      <c r="E21" s="36">
        <v>6</v>
      </c>
      <c r="F21" s="98">
        <f t="shared" si="0"/>
        <v>672</v>
      </c>
    </row>
    <row r="22" spans="1:6" s="39" customFormat="1" ht="15.75" thickBot="1">
      <c r="A22" s="36">
        <v>4.6500000000000101</v>
      </c>
      <c r="B22" s="40" t="s">
        <v>389</v>
      </c>
      <c r="C22" s="40" t="s">
        <v>49</v>
      </c>
      <c r="D22" s="40">
        <f>60+135</f>
        <v>195</v>
      </c>
      <c r="E22" s="40">
        <v>5</v>
      </c>
      <c r="F22" s="99">
        <f t="shared" si="0"/>
        <v>975</v>
      </c>
    </row>
    <row r="23" spans="1:6" s="39" customFormat="1" ht="15.75" thickBot="1">
      <c r="A23" s="36">
        <v>4.6600000000000099</v>
      </c>
      <c r="B23" s="36" t="s">
        <v>390</v>
      </c>
      <c r="C23" s="36" t="s">
        <v>33</v>
      </c>
      <c r="D23" s="36" t="s">
        <v>33</v>
      </c>
      <c r="E23" s="36" t="s">
        <v>368</v>
      </c>
      <c r="F23" s="98"/>
    </row>
    <row r="24" spans="1:6" s="39" customFormat="1" ht="30.75" thickBot="1">
      <c r="A24" s="36">
        <v>4.6700000000000097</v>
      </c>
      <c r="B24" s="36" t="s">
        <v>391</v>
      </c>
      <c r="C24" s="36" t="s">
        <v>32</v>
      </c>
      <c r="D24" s="36">
        <f>D21</f>
        <v>112</v>
      </c>
      <c r="E24" s="36">
        <v>5</v>
      </c>
      <c r="F24" s="98">
        <f t="shared" si="0"/>
        <v>560</v>
      </c>
    </row>
    <row r="25" spans="1:6" s="39" customFormat="1" ht="30.75" thickBot="1">
      <c r="A25" s="36">
        <v>4.6800000000000104</v>
      </c>
      <c r="B25" s="40" t="s">
        <v>392</v>
      </c>
      <c r="C25" s="40" t="s">
        <v>49</v>
      </c>
      <c r="D25" s="40">
        <f>D24</f>
        <v>112</v>
      </c>
      <c r="E25" s="40">
        <v>5</v>
      </c>
      <c r="F25" s="99">
        <f t="shared" si="0"/>
        <v>560</v>
      </c>
    </row>
    <row r="26" spans="1:6" s="39" customFormat="1" ht="15.75" thickBot="1">
      <c r="A26" s="36">
        <v>4.6900000000000102</v>
      </c>
      <c r="B26" s="37" t="s">
        <v>393</v>
      </c>
      <c r="C26" s="36" t="s">
        <v>33</v>
      </c>
      <c r="D26" s="36" t="s">
        <v>33</v>
      </c>
      <c r="E26" s="36" t="s">
        <v>368</v>
      </c>
      <c r="F26" s="98"/>
    </row>
    <row r="27" spans="1:6" s="39" customFormat="1" ht="45.75" thickBot="1">
      <c r="A27" s="36">
        <v>4.7000000000000099</v>
      </c>
      <c r="B27" s="40" t="s">
        <v>394</v>
      </c>
      <c r="C27" s="40" t="s">
        <v>49</v>
      </c>
      <c r="D27" s="40">
        <f>D22</f>
        <v>195</v>
      </c>
      <c r="E27" s="40">
        <v>6</v>
      </c>
      <c r="F27" s="99">
        <f t="shared" si="0"/>
        <v>1170</v>
      </c>
    </row>
    <row r="28" spans="1:6" s="39" customFormat="1" ht="15.75" thickBot="1">
      <c r="A28" s="36">
        <v>4.7100000000000097</v>
      </c>
      <c r="B28" s="37" t="s">
        <v>395</v>
      </c>
      <c r="C28" s="36" t="s">
        <v>33</v>
      </c>
      <c r="D28" s="36" t="s">
        <v>33</v>
      </c>
      <c r="E28" s="36" t="s">
        <v>368</v>
      </c>
      <c r="F28" s="98"/>
    </row>
    <row r="29" spans="1:6" s="39" customFormat="1" ht="30.75" thickBot="1">
      <c r="A29" s="36">
        <v>4.7200000000000104</v>
      </c>
      <c r="B29" s="36" t="s">
        <v>396</v>
      </c>
      <c r="C29" s="36" t="s">
        <v>49</v>
      </c>
      <c r="D29" s="36">
        <v>68</v>
      </c>
      <c r="E29" s="36">
        <v>2.5</v>
      </c>
      <c r="F29" s="98">
        <f t="shared" si="0"/>
        <v>170</v>
      </c>
    </row>
    <row r="30" spans="1:6" s="39" customFormat="1" ht="30.75" thickBot="1">
      <c r="A30" s="36">
        <v>4.7300000000000102</v>
      </c>
      <c r="B30" s="36" t="s">
        <v>397</v>
      </c>
      <c r="C30" s="36" t="s">
        <v>385</v>
      </c>
      <c r="D30" s="36">
        <f>12+18</f>
        <v>30</v>
      </c>
      <c r="E30" s="36">
        <v>5</v>
      </c>
      <c r="F30" s="98">
        <f t="shared" si="0"/>
        <v>150</v>
      </c>
    </row>
    <row r="31" spans="1:6" s="39" customFormat="1" ht="15.75" thickBot="1">
      <c r="A31" s="36">
        <v>4.74000000000001</v>
      </c>
      <c r="B31" s="36" t="s">
        <v>398</v>
      </c>
      <c r="C31" s="36" t="s">
        <v>385</v>
      </c>
      <c r="D31" s="36">
        <f>D30</f>
        <v>30</v>
      </c>
      <c r="E31" s="36">
        <v>5</v>
      </c>
      <c r="F31" s="98">
        <f t="shared" si="0"/>
        <v>150</v>
      </c>
    </row>
    <row r="32" spans="1:6" s="39" customFormat="1" ht="30.75" thickBot="1">
      <c r="A32" s="36">
        <v>4.7500000000000204</v>
      </c>
      <c r="B32" s="36" t="s">
        <v>399</v>
      </c>
      <c r="C32" s="36" t="s">
        <v>33</v>
      </c>
      <c r="D32" s="36" t="s">
        <v>33</v>
      </c>
      <c r="E32" s="36" t="s">
        <v>368</v>
      </c>
      <c r="F32" s="98"/>
    </row>
    <row r="33" spans="1:6" s="39" customFormat="1" ht="15.75" thickBot="1">
      <c r="A33" s="36">
        <v>4.7600000000000202</v>
      </c>
      <c r="B33" s="40" t="s">
        <v>400</v>
      </c>
      <c r="C33" s="40" t="s">
        <v>32</v>
      </c>
      <c r="D33" s="40">
        <f>D22</f>
        <v>195</v>
      </c>
      <c r="E33" s="40">
        <v>5</v>
      </c>
      <c r="F33" s="99">
        <f t="shared" si="0"/>
        <v>975</v>
      </c>
    </row>
    <row r="34" spans="1:6" s="39" customFormat="1" ht="15.75" thickBot="1">
      <c r="A34" s="36">
        <v>4.77000000000002</v>
      </c>
      <c r="B34" s="40" t="s">
        <v>401</v>
      </c>
      <c r="C34" s="40" t="s">
        <v>32</v>
      </c>
      <c r="D34" s="40">
        <f>D27*1</f>
        <v>195</v>
      </c>
      <c r="E34" s="40">
        <v>20</v>
      </c>
      <c r="F34" s="99">
        <f t="shared" si="0"/>
        <v>3900</v>
      </c>
    </row>
    <row r="35" spans="1:6" s="11" customFormat="1">
      <c r="A35" s="21"/>
      <c r="B35" s="76" t="s">
        <v>427</v>
      </c>
      <c r="C35" s="22"/>
      <c r="D35" s="14"/>
      <c r="E35" s="20"/>
      <c r="F35" s="100">
        <f t="shared" ref="F35:F43" si="1">D35*E35</f>
        <v>0</v>
      </c>
    </row>
    <row r="36" spans="1:6" s="11" customFormat="1">
      <c r="A36" s="21"/>
      <c r="B36" s="77"/>
      <c r="C36" s="20"/>
      <c r="D36" s="14"/>
      <c r="E36" s="20"/>
      <c r="F36" s="100">
        <f t="shared" si="1"/>
        <v>0</v>
      </c>
    </row>
    <row r="37" spans="1:6" s="11" customFormat="1" ht="17.25">
      <c r="A37" s="21"/>
      <c r="B37" s="77" t="s">
        <v>428</v>
      </c>
      <c r="C37" s="22" t="s">
        <v>406</v>
      </c>
      <c r="D37" s="14">
        <v>2780</v>
      </c>
      <c r="E37" s="20">
        <v>1.5</v>
      </c>
      <c r="F37" s="100">
        <f t="shared" si="1"/>
        <v>4170</v>
      </c>
    </row>
    <row r="38" spans="1:6" s="11" customFormat="1">
      <c r="A38" s="21"/>
      <c r="B38" s="77"/>
      <c r="C38" s="20"/>
      <c r="D38" s="14"/>
      <c r="E38" s="20"/>
      <c r="F38" s="100">
        <f t="shared" si="1"/>
        <v>0</v>
      </c>
    </row>
    <row r="39" spans="1:6" s="11" customFormat="1" ht="17.25">
      <c r="A39" s="21"/>
      <c r="B39" s="77" t="s">
        <v>429</v>
      </c>
      <c r="C39" s="22" t="s">
        <v>406</v>
      </c>
      <c r="D39" s="14">
        <v>500</v>
      </c>
      <c r="E39" s="20">
        <v>1.5</v>
      </c>
      <c r="F39" s="100">
        <f t="shared" si="1"/>
        <v>750</v>
      </c>
    </row>
    <row r="40" spans="1:6" s="11" customFormat="1">
      <c r="A40" s="21"/>
      <c r="B40" s="77"/>
      <c r="C40" s="20"/>
      <c r="D40" s="14"/>
      <c r="E40" s="20"/>
      <c r="F40" s="100">
        <f t="shared" si="1"/>
        <v>0</v>
      </c>
    </row>
    <row r="41" spans="1:6" s="11" customFormat="1" ht="30">
      <c r="A41" s="21"/>
      <c r="B41" s="77" t="s">
        <v>430</v>
      </c>
      <c r="C41" s="22" t="s">
        <v>406</v>
      </c>
      <c r="D41" s="14">
        <v>1100</v>
      </c>
      <c r="E41" s="20">
        <v>6.5</v>
      </c>
      <c r="F41" s="100">
        <f t="shared" si="1"/>
        <v>7150</v>
      </c>
    </row>
    <row r="42" spans="1:6" s="11" customFormat="1">
      <c r="A42" s="21"/>
      <c r="B42" s="77"/>
      <c r="C42" s="20"/>
      <c r="D42" s="14"/>
      <c r="E42" s="20"/>
      <c r="F42" s="100">
        <f t="shared" si="1"/>
        <v>0</v>
      </c>
    </row>
    <row r="43" spans="1:6" s="11" customFormat="1">
      <c r="A43" s="21"/>
      <c r="B43" s="77"/>
      <c r="C43" s="20"/>
      <c r="D43" s="14"/>
      <c r="E43" s="20"/>
      <c r="F43" s="100">
        <f t="shared" si="1"/>
        <v>0</v>
      </c>
    </row>
    <row r="44" spans="1:6" s="39" customFormat="1">
      <c r="A44" s="46"/>
      <c r="B44" s="46"/>
      <c r="C44" s="46"/>
      <c r="D44" s="46"/>
      <c r="E44" s="46"/>
      <c r="F44" s="46"/>
    </row>
    <row r="45" spans="1:6" s="11" customFormat="1">
      <c r="A45" s="21"/>
      <c r="B45" s="67" t="s">
        <v>146</v>
      </c>
      <c r="C45" s="68" t="s">
        <v>147</v>
      </c>
      <c r="D45" s="66"/>
      <c r="E45" s="66"/>
      <c r="F45" s="69">
        <f>SUM(F4:F44)</f>
        <v>38170.25</v>
      </c>
    </row>
    <row r="46" spans="1:6" s="11" customFormat="1">
      <c r="A46" s="21"/>
      <c r="B46" s="70"/>
      <c r="C46" s="66"/>
      <c r="F46" s="65">
        <f>D46*E46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P193"/>
  <sheetViews>
    <sheetView view="pageBreakPreview" zoomScale="112" zoomScaleNormal="100" zoomScaleSheetLayoutView="112" workbookViewId="0">
      <pane xSplit="1" ySplit="3" topLeftCell="B181" activePane="bottomRight" state="frozen"/>
      <selection pane="topRight" activeCell="B1" sqref="B1"/>
      <selection pane="bottomLeft" activeCell="A4" sqref="A4"/>
      <selection pane="bottomRight" activeCell="E207" sqref="E207"/>
    </sheetView>
  </sheetViews>
  <sheetFormatPr defaultColWidth="9.140625" defaultRowHeight="15"/>
  <cols>
    <col min="1" max="1" width="7" style="154" bestFit="1" customWidth="1"/>
    <col min="2" max="2" width="50.42578125" style="118" customWidth="1"/>
    <col min="3" max="3" width="5.42578125" style="116" bestFit="1" customWidth="1"/>
    <col min="4" max="4" width="6.5703125" style="117" bestFit="1" customWidth="1"/>
    <col min="5" max="5" width="8.140625" style="119" bestFit="1" customWidth="1"/>
    <col min="6" max="6" width="13.85546875" style="155" bestFit="1" customWidth="1"/>
    <col min="7" max="7" width="12.5703125" style="113" bestFit="1" customWidth="1"/>
    <col min="8" max="17" width="9.140625" style="103"/>
    <col min="18" max="18" width="6.140625" style="103" customWidth="1"/>
    <col min="19" max="16384" width="9.140625" style="103"/>
  </cols>
  <sheetData>
    <row r="1" spans="1:7">
      <c r="A1" s="301" t="s">
        <v>0</v>
      </c>
      <c r="B1" s="302" t="s">
        <v>1</v>
      </c>
      <c r="C1" s="234" t="s">
        <v>2</v>
      </c>
      <c r="D1" s="235" t="s">
        <v>422</v>
      </c>
      <c r="E1" s="236" t="s">
        <v>366</v>
      </c>
      <c r="F1" s="237" t="s">
        <v>444</v>
      </c>
      <c r="G1" s="158"/>
    </row>
    <row r="2" spans="1:7" s="11" customFormat="1" ht="30">
      <c r="A2" s="303"/>
      <c r="B2" s="562" t="str">
        <f>'1 Preliminaries'!B2</f>
        <v>PROPOSED NEW EXTENSION OF MALE TRANSITION CENTER IN KISMAYO</v>
      </c>
      <c r="C2" s="304"/>
      <c r="D2" s="305"/>
      <c r="E2" s="249"/>
      <c r="F2" s="229"/>
      <c r="G2" s="114"/>
    </row>
    <row r="3" spans="1:7" s="101" customFormat="1" ht="18" customHeight="1">
      <c r="A3" s="306">
        <v>4</v>
      </c>
      <c r="B3" s="307" t="s">
        <v>671</v>
      </c>
      <c r="C3" s="287"/>
      <c r="D3" s="257"/>
      <c r="E3" s="258"/>
      <c r="F3" s="308"/>
      <c r="G3" s="141"/>
    </row>
    <row r="4" spans="1:7" s="11" customFormat="1">
      <c r="A4" s="309">
        <v>6.1</v>
      </c>
      <c r="B4" s="226" t="s">
        <v>431</v>
      </c>
      <c r="C4" s="239"/>
      <c r="D4" s="248"/>
      <c r="E4" s="228"/>
      <c r="F4" s="252"/>
      <c r="G4" s="114"/>
    </row>
    <row r="5" spans="1:7" s="11" customFormat="1" ht="30">
      <c r="A5" s="310" t="s">
        <v>981</v>
      </c>
      <c r="B5" s="232" t="s">
        <v>980</v>
      </c>
      <c r="C5" s="574" t="s">
        <v>49</v>
      </c>
      <c r="D5" s="248">
        <v>1</v>
      </c>
      <c r="E5" s="228"/>
      <c r="F5" s="252">
        <f>D5*E5</f>
        <v>0</v>
      </c>
      <c r="G5" s="114"/>
    </row>
    <row r="6" spans="1:7" s="11" customFormat="1">
      <c r="A6" s="310" t="s">
        <v>761</v>
      </c>
      <c r="B6" s="232" t="s">
        <v>143</v>
      </c>
      <c r="C6" s="257" t="s">
        <v>32</v>
      </c>
      <c r="D6" s="248">
        <v>27</v>
      </c>
      <c r="E6" s="228"/>
      <c r="F6" s="252">
        <f>D6*E6</f>
        <v>0</v>
      </c>
      <c r="G6" s="114"/>
    </row>
    <row r="7" spans="1:7" s="11" customFormat="1">
      <c r="A7" s="310" t="s">
        <v>33</v>
      </c>
      <c r="B7" s="232" t="s">
        <v>144</v>
      </c>
      <c r="C7" s="239"/>
      <c r="D7" s="248"/>
      <c r="E7" s="228"/>
      <c r="F7" s="252">
        <f t="shared" ref="F7:F20" si="0">D7*E7</f>
        <v>0</v>
      </c>
      <c r="G7" s="114"/>
    </row>
    <row r="8" spans="1:7" s="11" customFormat="1" ht="30">
      <c r="A8" s="310" t="s">
        <v>762</v>
      </c>
      <c r="B8" s="232" t="s">
        <v>432</v>
      </c>
      <c r="C8" s="257" t="s">
        <v>32</v>
      </c>
      <c r="D8" s="248">
        <f>D6</f>
        <v>27</v>
      </c>
      <c r="E8" s="228"/>
      <c r="F8" s="252">
        <f t="shared" si="0"/>
        <v>0</v>
      </c>
      <c r="G8" s="114"/>
    </row>
    <row r="9" spans="1:7" s="141" customFormat="1" ht="30">
      <c r="A9" s="255" t="s">
        <v>763</v>
      </c>
      <c r="B9" s="256" t="s">
        <v>593</v>
      </c>
      <c r="C9" s="257" t="s">
        <v>592</v>
      </c>
      <c r="D9" s="257">
        <v>3</v>
      </c>
      <c r="E9" s="258"/>
      <c r="F9" s="259">
        <f t="shared" si="0"/>
        <v>0</v>
      </c>
    </row>
    <row r="10" spans="1:7" s="141" customFormat="1" ht="17.25">
      <c r="A10" s="310" t="s">
        <v>764</v>
      </c>
      <c r="B10" s="256" t="s">
        <v>688</v>
      </c>
      <c r="C10" s="257" t="s">
        <v>569</v>
      </c>
      <c r="D10" s="257">
        <v>5</v>
      </c>
      <c r="E10" s="258"/>
      <c r="F10" s="259">
        <f t="shared" si="0"/>
        <v>0</v>
      </c>
    </row>
    <row r="11" spans="1:7" s="120" customFormat="1">
      <c r="A11" s="311"/>
      <c r="B11" s="307" t="s">
        <v>29</v>
      </c>
      <c r="C11" s="287"/>
      <c r="D11" s="257"/>
      <c r="E11" s="258"/>
      <c r="F11" s="312"/>
      <c r="G11" s="145"/>
    </row>
    <row r="12" spans="1:7" s="11" customFormat="1" ht="30">
      <c r="A12" s="313" t="s">
        <v>765</v>
      </c>
      <c r="B12" s="232" t="s">
        <v>442</v>
      </c>
      <c r="C12" s="257" t="s">
        <v>32</v>
      </c>
      <c r="D12" s="248">
        <f>D8</f>
        <v>27</v>
      </c>
      <c r="E12" s="228"/>
      <c r="F12" s="252">
        <f t="shared" si="0"/>
        <v>0</v>
      </c>
      <c r="G12" s="114"/>
    </row>
    <row r="13" spans="1:7" s="11" customFormat="1" ht="45">
      <c r="A13" s="310" t="s">
        <v>766</v>
      </c>
      <c r="B13" s="232" t="s">
        <v>365</v>
      </c>
      <c r="C13" s="257" t="s">
        <v>32</v>
      </c>
      <c r="D13" s="248">
        <f>D12</f>
        <v>27</v>
      </c>
      <c r="E13" s="228"/>
      <c r="F13" s="252">
        <f t="shared" si="0"/>
        <v>0</v>
      </c>
      <c r="G13" s="114"/>
    </row>
    <row r="14" spans="1:7" s="11" customFormat="1">
      <c r="A14" s="310"/>
      <c r="B14" s="226" t="s">
        <v>34</v>
      </c>
      <c r="C14" s="239"/>
      <c r="D14" s="248"/>
      <c r="E14" s="228"/>
      <c r="F14" s="252">
        <f>D14*E14</f>
        <v>0</v>
      </c>
      <c r="G14" s="114"/>
    </row>
    <row r="15" spans="1:7" s="11" customFormat="1" ht="60">
      <c r="A15" s="310" t="s">
        <v>767</v>
      </c>
      <c r="B15" s="232" t="s">
        <v>535</v>
      </c>
      <c r="C15" s="257" t="s">
        <v>32</v>
      </c>
      <c r="D15" s="248">
        <f>D13</f>
        <v>27</v>
      </c>
      <c r="E15" s="228"/>
      <c r="F15" s="252">
        <f>D15*E15</f>
        <v>0</v>
      </c>
      <c r="G15" s="114"/>
    </row>
    <row r="16" spans="1:7" s="11" customFormat="1">
      <c r="A16" s="310"/>
      <c r="B16" s="226" t="s">
        <v>37</v>
      </c>
      <c r="C16" s="239"/>
      <c r="D16" s="248"/>
      <c r="E16" s="228"/>
      <c r="F16" s="252">
        <f>D16*E16</f>
        <v>0</v>
      </c>
      <c r="G16" s="114"/>
    </row>
    <row r="17" spans="1:7" s="11" customFormat="1" ht="60">
      <c r="A17" s="310" t="s">
        <v>768</v>
      </c>
      <c r="B17" s="232" t="s">
        <v>536</v>
      </c>
      <c r="C17" s="257" t="s">
        <v>32</v>
      </c>
      <c r="D17" s="248">
        <f>D15</f>
        <v>27</v>
      </c>
      <c r="E17" s="228"/>
      <c r="F17" s="252">
        <f>D17*E17</f>
        <v>0</v>
      </c>
      <c r="G17" s="114"/>
    </row>
    <row r="18" spans="1:7" s="11" customFormat="1">
      <c r="A18" s="310"/>
      <c r="B18" s="226" t="s">
        <v>437</v>
      </c>
      <c r="C18" s="239"/>
      <c r="D18" s="248"/>
      <c r="E18" s="228"/>
      <c r="F18" s="252">
        <f t="shared" si="0"/>
        <v>0</v>
      </c>
      <c r="G18" s="114"/>
    </row>
    <row r="19" spans="1:7" s="11" customFormat="1">
      <c r="A19" s="310" t="s">
        <v>769</v>
      </c>
      <c r="B19" s="232" t="s">
        <v>438</v>
      </c>
      <c r="C19" s="257" t="s">
        <v>49</v>
      </c>
      <c r="D19" s="248">
        <v>10</v>
      </c>
      <c r="E19" s="228"/>
      <c r="F19" s="252">
        <f t="shared" si="0"/>
        <v>0</v>
      </c>
      <c r="G19" s="114"/>
    </row>
    <row r="20" spans="1:7" s="11" customFormat="1">
      <c r="A20" s="310"/>
      <c r="B20" s="226" t="s">
        <v>440</v>
      </c>
      <c r="C20" s="248"/>
      <c r="D20" s="248"/>
      <c r="E20" s="228"/>
      <c r="F20" s="252">
        <f t="shared" si="0"/>
        <v>0</v>
      </c>
      <c r="G20" s="114"/>
    </row>
    <row r="21" spans="1:7" s="283" customFormat="1" ht="45">
      <c r="A21" s="314"/>
      <c r="B21" s="288" t="s">
        <v>595</v>
      </c>
      <c r="C21" s="287"/>
      <c r="D21" s="257"/>
      <c r="E21" s="287"/>
      <c r="F21" s="315"/>
    </row>
    <row r="22" spans="1:7" s="283" customFormat="1">
      <c r="A22" s="314"/>
      <c r="B22" s="307" t="s">
        <v>600</v>
      </c>
      <c r="C22" s="287"/>
      <c r="D22" s="257"/>
      <c r="E22" s="287"/>
      <c r="F22" s="315"/>
    </row>
    <row r="23" spans="1:7" s="283" customFormat="1">
      <c r="A23" s="314" t="s">
        <v>801</v>
      </c>
      <c r="B23" s="256" t="s">
        <v>596</v>
      </c>
      <c r="C23" s="287" t="s">
        <v>19</v>
      </c>
      <c r="D23" s="257">
        <v>21</v>
      </c>
      <c r="E23" s="287"/>
      <c r="F23" s="315">
        <f>E23*G24</f>
        <v>0</v>
      </c>
    </row>
    <row r="24" spans="1:7" s="283" customFormat="1">
      <c r="A24" s="314" t="s">
        <v>770</v>
      </c>
      <c r="B24" s="256" t="s">
        <v>597</v>
      </c>
      <c r="C24" s="287" t="s">
        <v>19</v>
      </c>
      <c r="D24" s="257">
        <v>25</v>
      </c>
      <c r="E24" s="287"/>
      <c r="F24" s="315">
        <f>E24*D24</f>
        <v>0</v>
      </c>
      <c r="G24" s="300"/>
    </row>
    <row r="25" spans="1:7" s="283" customFormat="1">
      <c r="A25" s="314"/>
      <c r="B25" s="307" t="s">
        <v>604</v>
      </c>
      <c r="C25" s="287"/>
      <c r="D25" s="257"/>
      <c r="E25" s="287"/>
      <c r="F25" s="315"/>
      <c r="G25" s="285"/>
    </row>
    <row r="26" spans="1:7" s="283" customFormat="1">
      <c r="A26" s="314" t="s">
        <v>771</v>
      </c>
      <c r="B26" s="256" t="s">
        <v>596</v>
      </c>
      <c r="C26" s="287" t="s">
        <v>578</v>
      </c>
      <c r="D26" s="257">
        <v>120</v>
      </c>
      <c r="E26" s="287"/>
      <c r="F26" s="315">
        <f>E26*D26</f>
        <v>0</v>
      </c>
    </row>
    <row r="27" spans="1:7" s="283" customFormat="1">
      <c r="A27" s="314" t="s">
        <v>772</v>
      </c>
      <c r="B27" s="256" t="s">
        <v>597</v>
      </c>
      <c r="C27" s="287" t="s">
        <v>578</v>
      </c>
      <c r="D27" s="257">
        <v>120</v>
      </c>
      <c r="E27" s="287"/>
      <c r="F27" s="315">
        <f>E27*D27</f>
        <v>0</v>
      </c>
      <c r="G27" s="300"/>
    </row>
    <row r="28" spans="1:7" s="283" customFormat="1">
      <c r="A28" s="314"/>
      <c r="B28" s="274" t="s">
        <v>687</v>
      </c>
      <c r="C28" s="287"/>
      <c r="D28" s="257"/>
      <c r="E28" s="287"/>
      <c r="F28" s="315"/>
      <c r="G28" s="285"/>
    </row>
    <row r="29" spans="1:7" s="283" customFormat="1">
      <c r="A29" s="314" t="s">
        <v>773</v>
      </c>
      <c r="B29" s="256" t="s">
        <v>596</v>
      </c>
      <c r="C29" s="287" t="s">
        <v>19</v>
      </c>
      <c r="D29" s="257">
        <v>45</v>
      </c>
      <c r="E29" s="287"/>
      <c r="F29" s="315">
        <f>E29*D29</f>
        <v>0</v>
      </c>
      <c r="G29" s="285"/>
    </row>
    <row r="30" spans="1:7" s="283" customFormat="1">
      <c r="A30" s="314" t="s">
        <v>774</v>
      </c>
      <c r="B30" s="256" t="s">
        <v>597</v>
      </c>
      <c r="C30" s="287" t="s">
        <v>19</v>
      </c>
      <c r="D30" s="257">
        <v>205</v>
      </c>
      <c r="E30" s="287"/>
      <c r="F30" s="315">
        <f>E30*D30</f>
        <v>0</v>
      </c>
    </row>
    <row r="31" spans="1:7" s="283" customFormat="1">
      <c r="A31" s="314"/>
      <c r="B31" s="274" t="s">
        <v>690</v>
      </c>
      <c r="C31" s="287"/>
      <c r="D31" s="257"/>
      <c r="E31" s="287"/>
      <c r="F31" s="315"/>
    </row>
    <row r="32" spans="1:7" s="141" customFormat="1" ht="30">
      <c r="A32" s="314" t="s">
        <v>775</v>
      </c>
      <c r="B32" s="256" t="s">
        <v>441</v>
      </c>
      <c r="C32" s="257" t="s">
        <v>532</v>
      </c>
      <c r="D32" s="257">
        <f>D17</f>
        <v>27</v>
      </c>
      <c r="E32" s="258"/>
      <c r="F32" s="259">
        <f>D32*E32</f>
        <v>0</v>
      </c>
    </row>
    <row r="33" spans="1:7" s="141" customFormat="1">
      <c r="A33" s="314"/>
      <c r="B33" s="256"/>
      <c r="C33" s="257"/>
      <c r="D33" s="257"/>
      <c r="E33" s="258"/>
      <c r="F33" s="259"/>
    </row>
    <row r="34" spans="1:7" s="141" customFormat="1">
      <c r="A34" s="314"/>
      <c r="B34" s="256"/>
      <c r="C34" s="257"/>
      <c r="D34" s="257"/>
      <c r="E34" s="258"/>
      <c r="F34" s="259"/>
    </row>
    <row r="35" spans="1:7" s="141" customFormat="1">
      <c r="A35" s="314"/>
      <c r="B35" s="256"/>
      <c r="C35" s="257"/>
      <c r="D35" s="257"/>
      <c r="E35" s="258"/>
      <c r="F35" s="259"/>
    </row>
    <row r="36" spans="1:7" s="297" customFormat="1">
      <c r="A36" s="322"/>
      <c r="B36" s="274" t="s">
        <v>693</v>
      </c>
      <c r="C36" s="278"/>
      <c r="D36" s="346"/>
      <c r="E36" s="278"/>
      <c r="F36" s="321">
        <f>SUM(F2:F32)</f>
        <v>0</v>
      </c>
    </row>
    <row r="37" spans="1:7">
      <c r="A37" s="301" t="s">
        <v>0</v>
      </c>
      <c r="B37" s="302" t="s">
        <v>1</v>
      </c>
      <c r="C37" s="234" t="s">
        <v>2</v>
      </c>
      <c r="D37" s="235" t="s">
        <v>422</v>
      </c>
      <c r="E37" s="236" t="s">
        <v>366</v>
      </c>
      <c r="F37" s="237" t="s">
        <v>444</v>
      </c>
      <c r="G37" s="158"/>
    </row>
    <row r="38" spans="1:7" s="11" customFormat="1">
      <c r="A38" s="301"/>
      <c r="B38" s="302" t="s">
        <v>694</v>
      </c>
      <c r="C38" s="234"/>
      <c r="D38" s="235"/>
      <c r="E38" s="236"/>
      <c r="F38" s="237">
        <f>F36</f>
        <v>0</v>
      </c>
      <c r="G38" s="114"/>
    </row>
    <row r="39" spans="1:7" s="141" customFormat="1">
      <c r="A39" s="255"/>
      <c r="B39" s="274" t="s">
        <v>434</v>
      </c>
      <c r="C39" s="287"/>
      <c r="D39" s="257"/>
      <c r="E39" s="258"/>
      <c r="F39" s="259"/>
    </row>
    <row r="40" spans="1:7" s="141" customFormat="1" ht="30">
      <c r="A40" s="255"/>
      <c r="B40" s="288" t="s">
        <v>234</v>
      </c>
      <c r="C40" s="287"/>
      <c r="D40" s="257"/>
      <c r="E40" s="258"/>
      <c r="F40" s="259">
        <f>D40*E40</f>
        <v>0</v>
      </c>
    </row>
    <row r="41" spans="1:7" s="141" customFormat="1" ht="17.25">
      <c r="A41" s="255" t="s">
        <v>776</v>
      </c>
      <c r="B41" s="256" t="s">
        <v>687</v>
      </c>
      <c r="C41" s="257" t="s">
        <v>569</v>
      </c>
      <c r="D41" s="257">
        <v>1</v>
      </c>
      <c r="E41" s="258"/>
      <c r="F41" s="259">
        <f>D41*E41</f>
        <v>0</v>
      </c>
    </row>
    <row r="42" spans="1:7" s="141" customFormat="1" ht="17.25">
      <c r="A42" s="255" t="s">
        <v>817</v>
      </c>
      <c r="B42" s="256" t="s">
        <v>964</v>
      </c>
      <c r="C42" s="257" t="s">
        <v>542</v>
      </c>
      <c r="D42" s="257">
        <f>D32*0.15</f>
        <v>4.05</v>
      </c>
      <c r="E42" s="258"/>
      <c r="F42" s="259">
        <f>D42*E42</f>
        <v>0</v>
      </c>
    </row>
    <row r="43" spans="1:7" s="141" customFormat="1">
      <c r="A43" s="255" t="s">
        <v>818</v>
      </c>
      <c r="B43" s="256" t="s">
        <v>600</v>
      </c>
      <c r="C43" s="257" t="s">
        <v>601</v>
      </c>
      <c r="D43" s="257">
        <v>27</v>
      </c>
      <c r="E43" s="258"/>
      <c r="F43" s="259">
        <f>D43*E43</f>
        <v>0</v>
      </c>
    </row>
    <row r="44" spans="1:7" s="141" customFormat="1">
      <c r="A44" s="255" t="s">
        <v>819</v>
      </c>
      <c r="B44" s="256" t="s">
        <v>603</v>
      </c>
      <c r="C44" s="257" t="s">
        <v>601</v>
      </c>
      <c r="D44" s="257">
        <v>1</v>
      </c>
      <c r="E44" s="258"/>
      <c r="F44" s="259">
        <f>D44*E44</f>
        <v>0</v>
      </c>
    </row>
    <row r="45" spans="1:7" s="141" customFormat="1">
      <c r="A45" s="255"/>
      <c r="B45" s="274" t="s">
        <v>691</v>
      </c>
      <c r="C45" s="257"/>
      <c r="D45" s="257"/>
      <c r="E45" s="258"/>
      <c r="F45" s="259"/>
    </row>
    <row r="46" spans="1:7" s="141" customFormat="1" ht="30">
      <c r="A46" s="255" t="s">
        <v>820</v>
      </c>
      <c r="B46" s="256" t="s">
        <v>594</v>
      </c>
      <c r="C46" s="257" t="s">
        <v>532</v>
      </c>
      <c r="D46" s="257">
        <v>6</v>
      </c>
      <c r="E46" s="258"/>
      <c r="F46" s="259">
        <f>D46*E46</f>
        <v>0</v>
      </c>
    </row>
    <row r="47" spans="1:7" s="115" customFormat="1">
      <c r="A47" s="309"/>
      <c r="B47" s="241" t="s">
        <v>659</v>
      </c>
      <c r="C47" s="253"/>
      <c r="D47" s="253"/>
      <c r="E47" s="244"/>
      <c r="F47" s="247">
        <f>SUM(F38:F46)</f>
        <v>0</v>
      </c>
    </row>
    <row r="48" spans="1:7" s="115" customFormat="1">
      <c r="A48" s="309"/>
      <c r="B48" s="241"/>
      <c r="C48" s="253"/>
      <c r="D48" s="253"/>
      <c r="E48" s="244"/>
      <c r="F48" s="247"/>
    </row>
    <row r="49" spans="1:198" s="297" customFormat="1">
      <c r="A49" s="274"/>
      <c r="B49" s="274"/>
      <c r="C49" s="278"/>
      <c r="D49" s="346"/>
      <c r="E49" s="278"/>
      <c r="F49" s="321"/>
    </row>
    <row r="50" spans="1:198" s="283" customFormat="1">
      <c r="A50" s="322">
        <v>6.3</v>
      </c>
      <c r="B50" s="307" t="s">
        <v>613</v>
      </c>
      <c r="C50" s="287"/>
      <c r="D50" s="257"/>
      <c r="E50" s="287"/>
      <c r="F50" s="315"/>
    </row>
    <row r="51" spans="1:198" s="283" customFormat="1">
      <c r="A51" s="314"/>
      <c r="B51" s="288" t="s">
        <v>614</v>
      </c>
      <c r="C51" s="287"/>
      <c r="D51" s="257"/>
      <c r="E51" s="287"/>
      <c r="F51" s="315"/>
    </row>
    <row r="52" spans="1:198" s="283" customFormat="1" ht="30">
      <c r="A52" s="314"/>
      <c r="B52" s="323" t="s">
        <v>615</v>
      </c>
      <c r="C52" s="287"/>
      <c r="D52" s="257"/>
      <c r="E52" s="287"/>
      <c r="F52" s="315"/>
    </row>
    <row r="53" spans="1:198" s="283" customFormat="1">
      <c r="A53" s="314"/>
      <c r="B53" s="288" t="s">
        <v>51</v>
      </c>
      <c r="C53" s="287"/>
      <c r="D53" s="257"/>
      <c r="E53" s="287"/>
      <c r="F53" s="315"/>
    </row>
    <row r="54" spans="1:198" s="283" customFormat="1">
      <c r="A54" s="314"/>
      <c r="B54" s="288" t="s">
        <v>52</v>
      </c>
      <c r="C54" s="287"/>
      <c r="D54" s="257"/>
      <c r="E54" s="287"/>
      <c r="F54" s="315"/>
    </row>
    <row r="55" spans="1:198" s="283" customFormat="1">
      <c r="A55" s="314"/>
      <c r="B55" s="288" t="s">
        <v>53</v>
      </c>
      <c r="C55" s="287"/>
      <c r="D55" s="257"/>
      <c r="E55" s="287"/>
      <c r="F55" s="315"/>
    </row>
    <row r="56" spans="1:198" s="283" customFormat="1">
      <c r="A56" s="314" t="s">
        <v>778</v>
      </c>
      <c r="B56" s="256" t="s">
        <v>616</v>
      </c>
      <c r="C56" s="287" t="s">
        <v>32</v>
      </c>
      <c r="D56" s="390">
        <v>25</v>
      </c>
      <c r="E56" s="287"/>
      <c r="F56" s="315">
        <f>E56*D56</f>
        <v>0</v>
      </c>
    </row>
    <row r="57" spans="1:198" s="283" customFormat="1">
      <c r="A57" s="314" t="s">
        <v>779</v>
      </c>
      <c r="B57" s="256" t="s">
        <v>617</v>
      </c>
      <c r="C57" s="287" t="s">
        <v>32</v>
      </c>
      <c r="D57" s="390">
        <v>17</v>
      </c>
      <c r="E57" s="287"/>
      <c r="F57" s="315">
        <f>E57*D57</f>
        <v>0</v>
      </c>
    </row>
    <row r="58" spans="1:198" s="283" customFormat="1">
      <c r="A58" s="314" t="s">
        <v>780</v>
      </c>
      <c r="B58" s="288" t="s">
        <v>581</v>
      </c>
      <c r="C58" s="287"/>
      <c r="D58" s="257"/>
      <c r="E58" s="287"/>
      <c r="F58" s="315"/>
    </row>
    <row r="59" spans="1:198" s="283" customFormat="1">
      <c r="A59" s="314" t="s">
        <v>781</v>
      </c>
      <c r="B59" s="256" t="s">
        <v>582</v>
      </c>
      <c r="C59" s="287" t="s">
        <v>49</v>
      </c>
      <c r="D59" s="390">
        <v>4</v>
      </c>
      <c r="E59" s="287"/>
      <c r="F59" s="315">
        <f>E59*D59</f>
        <v>0</v>
      </c>
    </row>
    <row r="60" spans="1:198" s="283" customFormat="1">
      <c r="A60" s="314"/>
      <c r="B60" s="256"/>
      <c r="C60" s="287"/>
      <c r="D60" s="390"/>
      <c r="E60" s="287"/>
      <c r="F60" s="315"/>
    </row>
    <row r="61" spans="1:198" s="283" customFormat="1">
      <c r="A61" s="586"/>
      <c r="B61" s="581"/>
      <c r="C61" s="569"/>
      <c r="D61" s="677"/>
      <c r="E61" s="569"/>
      <c r="F61" s="588"/>
    </row>
    <row r="62" spans="1:198" s="283" customFormat="1" ht="30">
      <c r="A62" s="314"/>
      <c r="B62" s="274" t="s">
        <v>618</v>
      </c>
      <c r="C62" s="278"/>
      <c r="D62" s="257"/>
      <c r="E62" s="287"/>
      <c r="F62" s="321">
        <f>SUM(F51:F59)</f>
        <v>0</v>
      </c>
    </row>
    <row r="63" spans="1:198">
      <c r="A63" s="301" t="s">
        <v>0</v>
      </c>
      <c r="B63" s="302" t="s">
        <v>1</v>
      </c>
      <c r="C63" s="234" t="s">
        <v>2</v>
      </c>
      <c r="D63" s="235" t="s">
        <v>422</v>
      </c>
      <c r="E63" s="236" t="s">
        <v>366</v>
      </c>
      <c r="F63" s="237" t="s">
        <v>444</v>
      </c>
      <c r="G63" s="158"/>
    </row>
    <row r="64" spans="1:198" s="134" customFormat="1" ht="15.75">
      <c r="A64" s="325">
        <v>6.4</v>
      </c>
      <c r="B64" s="330" t="s">
        <v>832</v>
      </c>
      <c r="C64" s="331"/>
      <c r="D64" s="405"/>
      <c r="E64" s="332"/>
      <c r="F64" s="333"/>
      <c r="G64" s="146"/>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row>
    <row r="65" spans="1:198" s="136" customFormat="1" ht="29.45" customHeight="1">
      <c r="A65" s="334" t="s">
        <v>33</v>
      </c>
      <c r="B65" s="335" t="s">
        <v>458</v>
      </c>
      <c r="C65" s="336" t="s">
        <v>33</v>
      </c>
      <c r="D65" s="406"/>
      <c r="E65" s="336"/>
      <c r="F65" s="337"/>
      <c r="G65" s="148"/>
    </row>
    <row r="66" spans="1:198" s="134" customFormat="1" ht="29.45" customHeight="1">
      <c r="A66" s="338" t="s">
        <v>782</v>
      </c>
      <c r="B66" s="339" t="s">
        <v>459</v>
      </c>
      <c r="C66" s="248" t="s">
        <v>32</v>
      </c>
      <c r="D66" s="248">
        <v>19</v>
      </c>
      <c r="E66" s="228"/>
      <c r="F66" s="333">
        <f>D66*E66</f>
        <v>0</v>
      </c>
      <c r="G66" s="146"/>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row>
    <row r="67" spans="1:198" s="136" customFormat="1" ht="19.350000000000001" customHeight="1">
      <c r="A67" s="334" t="s">
        <v>783</v>
      </c>
      <c r="B67" s="336" t="s">
        <v>377</v>
      </c>
      <c r="C67" s="257" t="s">
        <v>49</v>
      </c>
      <c r="D67" s="257">
        <v>33</v>
      </c>
      <c r="E67" s="258"/>
      <c r="F67" s="333">
        <f t="shared" ref="F67:F72" si="1">D67*E67</f>
        <v>0</v>
      </c>
      <c r="G67" s="148"/>
    </row>
    <row r="68" spans="1:198" s="136" customFormat="1" ht="19.350000000000001" customHeight="1">
      <c r="A68" s="338" t="s">
        <v>784</v>
      </c>
      <c r="B68" s="336" t="s">
        <v>378</v>
      </c>
      <c r="C68" s="257" t="s">
        <v>49</v>
      </c>
      <c r="D68" s="257">
        <v>27</v>
      </c>
      <c r="E68" s="258"/>
      <c r="F68" s="333">
        <f t="shared" si="1"/>
        <v>0</v>
      </c>
      <c r="G68" s="148"/>
    </row>
    <row r="69" spans="1:198" s="136" customFormat="1" ht="19.350000000000001" customHeight="1">
      <c r="A69" s="334" t="s">
        <v>785</v>
      </c>
      <c r="B69" s="336" t="s">
        <v>379</v>
      </c>
      <c r="C69" s="287" t="s">
        <v>49</v>
      </c>
      <c r="D69" s="257">
        <v>21</v>
      </c>
      <c r="E69" s="258"/>
      <c r="F69" s="333">
        <f t="shared" si="1"/>
        <v>0</v>
      </c>
      <c r="G69" s="148"/>
    </row>
    <row r="70" spans="1:198" s="136" customFormat="1" ht="19.350000000000001" customHeight="1">
      <c r="A70" s="338" t="s">
        <v>786</v>
      </c>
      <c r="B70" s="336" t="s">
        <v>380</v>
      </c>
      <c r="C70" s="248" t="s">
        <v>49</v>
      </c>
      <c r="D70" s="248">
        <v>15</v>
      </c>
      <c r="E70" s="228"/>
      <c r="F70" s="333">
        <f t="shared" si="1"/>
        <v>0</v>
      </c>
      <c r="G70" s="148"/>
    </row>
    <row r="71" spans="1:198" s="136" customFormat="1" ht="19.350000000000001" customHeight="1">
      <c r="A71" s="334" t="s">
        <v>787</v>
      </c>
      <c r="B71" s="336" t="s">
        <v>381</v>
      </c>
      <c r="C71" s="248" t="s">
        <v>49</v>
      </c>
      <c r="D71" s="248">
        <v>11</v>
      </c>
      <c r="E71" s="228"/>
      <c r="F71" s="333">
        <f t="shared" si="1"/>
        <v>0</v>
      </c>
      <c r="G71" s="148"/>
    </row>
    <row r="72" spans="1:198" s="136" customFormat="1" ht="19.350000000000001" customHeight="1">
      <c r="A72" s="338" t="s">
        <v>788</v>
      </c>
      <c r="B72" s="336" t="s">
        <v>382</v>
      </c>
      <c r="C72" s="248" t="s">
        <v>49</v>
      </c>
      <c r="D72" s="248">
        <v>3</v>
      </c>
      <c r="E72" s="228"/>
      <c r="F72" s="333">
        <f t="shared" si="1"/>
        <v>0</v>
      </c>
      <c r="G72" s="148"/>
    </row>
    <row r="73" spans="1:198" s="136" customFormat="1" ht="15.75">
      <c r="A73" s="334" t="s">
        <v>33</v>
      </c>
      <c r="B73" s="340" t="s">
        <v>386</v>
      </c>
      <c r="C73" s="336" t="s">
        <v>33</v>
      </c>
      <c r="D73" s="406" t="s">
        <v>33</v>
      </c>
      <c r="E73" s="336"/>
      <c r="F73" s="341"/>
      <c r="G73" s="148"/>
    </row>
    <row r="74" spans="1:198" s="134" customFormat="1" ht="29.45" customHeight="1">
      <c r="A74" s="338" t="s">
        <v>789</v>
      </c>
      <c r="B74" s="339" t="s">
        <v>480</v>
      </c>
      <c r="C74" s="248" t="s">
        <v>32</v>
      </c>
      <c r="D74" s="248">
        <v>12</v>
      </c>
      <c r="E74" s="228"/>
      <c r="F74" s="252">
        <f>D74*E74</f>
        <v>0</v>
      </c>
      <c r="G74" s="146"/>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row>
    <row r="75" spans="1:198" s="134" customFormat="1" ht="29.45" customHeight="1">
      <c r="A75" s="338" t="s">
        <v>790</v>
      </c>
      <c r="B75" s="339" t="s">
        <v>457</v>
      </c>
      <c r="C75" s="257" t="s">
        <v>32</v>
      </c>
      <c r="D75" s="257">
        <f>D74</f>
        <v>12</v>
      </c>
      <c r="E75" s="258"/>
      <c r="F75" s="252">
        <f>D75*E75</f>
        <v>0</v>
      </c>
      <c r="G75" s="146"/>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row>
    <row r="76" spans="1:198" s="136" customFormat="1" ht="15.75">
      <c r="A76" s="334" t="s">
        <v>802</v>
      </c>
      <c r="B76" s="336" t="s">
        <v>389</v>
      </c>
      <c r="C76" s="257" t="s">
        <v>49</v>
      </c>
      <c r="D76" s="257">
        <v>11</v>
      </c>
      <c r="E76" s="258"/>
      <c r="F76" s="252">
        <f t="shared" ref="F76:F105" si="2">E76*D76</f>
        <v>0</v>
      </c>
      <c r="G76" s="148"/>
    </row>
    <row r="77" spans="1:198" s="136" customFormat="1" ht="15.75">
      <c r="A77" s="394" t="s">
        <v>33</v>
      </c>
      <c r="B77" s="340" t="s">
        <v>393</v>
      </c>
      <c r="C77" s="287" t="s">
        <v>33</v>
      </c>
      <c r="D77" s="257" t="s">
        <v>33</v>
      </c>
      <c r="E77" s="258"/>
      <c r="F77" s="252"/>
      <c r="G77" s="148"/>
    </row>
    <row r="78" spans="1:198" s="136" customFormat="1" ht="29.45" customHeight="1">
      <c r="A78" s="394" t="s">
        <v>803</v>
      </c>
      <c r="B78" s="336" t="s">
        <v>394</v>
      </c>
      <c r="C78" s="248" t="s">
        <v>49</v>
      </c>
      <c r="D78" s="248">
        <f>D76</f>
        <v>11</v>
      </c>
      <c r="E78" s="228"/>
      <c r="F78" s="252">
        <f t="shared" si="2"/>
        <v>0</v>
      </c>
      <c r="G78" s="148"/>
    </row>
    <row r="79" spans="1:198" s="136" customFormat="1" ht="15.75">
      <c r="A79" s="334" t="s">
        <v>33</v>
      </c>
      <c r="B79" s="340" t="s">
        <v>460</v>
      </c>
      <c r="C79" s="248" t="s">
        <v>33</v>
      </c>
      <c r="D79" s="248" t="s">
        <v>33</v>
      </c>
      <c r="E79" s="228"/>
      <c r="F79" s="252"/>
      <c r="G79" s="148"/>
    </row>
    <row r="80" spans="1:198" s="136" customFormat="1" ht="29.45" customHeight="1">
      <c r="A80" s="334" t="s">
        <v>804</v>
      </c>
      <c r="B80" s="336" t="s">
        <v>396</v>
      </c>
      <c r="C80" s="248" t="s">
        <v>49</v>
      </c>
      <c r="D80" s="248">
        <v>6</v>
      </c>
      <c r="E80" s="228"/>
      <c r="F80" s="252">
        <f t="shared" si="2"/>
        <v>0</v>
      </c>
      <c r="G80" s="148"/>
    </row>
    <row r="81" spans="1:198" s="136" customFormat="1" ht="19.350000000000001" customHeight="1">
      <c r="A81" s="334" t="s">
        <v>808</v>
      </c>
      <c r="B81" s="336" t="s">
        <v>397</v>
      </c>
      <c r="C81" s="248" t="s">
        <v>385</v>
      </c>
      <c r="D81" s="248">
        <v>2</v>
      </c>
      <c r="E81" s="228"/>
      <c r="F81" s="252">
        <f t="shared" si="2"/>
        <v>0</v>
      </c>
      <c r="G81" s="148"/>
    </row>
    <row r="82" spans="1:198" s="136" customFormat="1" ht="18.600000000000001" customHeight="1">
      <c r="A82" s="334" t="s">
        <v>809</v>
      </c>
      <c r="B82" s="336" t="s">
        <v>398</v>
      </c>
      <c r="C82" s="257" t="s">
        <v>385</v>
      </c>
      <c r="D82" s="257">
        <v>1</v>
      </c>
      <c r="E82" s="258"/>
      <c r="F82" s="252">
        <f t="shared" si="2"/>
        <v>0</v>
      </c>
      <c r="G82" s="148"/>
    </row>
    <row r="83" spans="1:198" s="136" customFormat="1" ht="29.45" customHeight="1">
      <c r="A83" s="334" t="s">
        <v>805</v>
      </c>
      <c r="B83" s="336" t="s">
        <v>399</v>
      </c>
      <c r="C83" s="257" t="s">
        <v>33</v>
      </c>
      <c r="D83" s="257" t="s">
        <v>33</v>
      </c>
      <c r="E83" s="258"/>
      <c r="F83" s="252"/>
      <c r="G83" s="148"/>
    </row>
    <row r="84" spans="1:198" s="136" customFormat="1" ht="15.75">
      <c r="A84" s="334" t="s">
        <v>806</v>
      </c>
      <c r="B84" s="336" t="s">
        <v>401</v>
      </c>
      <c r="C84" s="287" t="s">
        <v>49</v>
      </c>
      <c r="D84" s="257">
        <v>3</v>
      </c>
      <c r="E84" s="258"/>
      <c r="F84" s="252">
        <f t="shared" si="2"/>
        <v>0</v>
      </c>
      <c r="G84" s="148"/>
    </row>
    <row r="85" spans="1:198" s="136" customFormat="1" ht="13.7" customHeight="1">
      <c r="A85" s="334" t="s">
        <v>807</v>
      </c>
      <c r="B85" s="336" t="s">
        <v>402</v>
      </c>
      <c r="C85" s="248" t="s">
        <v>49</v>
      </c>
      <c r="D85" s="248">
        <f>D84</f>
        <v>3</v>
      </c>
      <c r="E85" s="228"/>
      <c r="F85" s="252">
        <f t="shared" si="2"/>
        <v>0</v>
      </c>
      <c r="G85" s="148"/>
    </row>
    <row r="86" spans="1:198" s="137" customFormat="1" ht="15.75">
      <c r="A86" s="342"/>
      <c r="B86" s="340" t="s">
        <v>660</v>
      </c>
      <c r="C86" s="253"/>
      <c r="D86" s="253"/>
      <c r="E86" s="244"/>
      <c r="F86" s="247">
        <f>SUM(F65:F85)</f>
        <v>0</v>
      </c>
      <c r="G86" s="149"/>
    </row>
    <row r="87" spans="1:198" s="137" customFormat="1" ht="15.75">
      <c r="A87" s="342"/>
      <c r="B87" s="340"/>
      <c r="C87" s="253"/>
      <c r="D87" s="253"/>
      <c r="E87" s="244"/>
      <c r="F87" s="247"/>
      <c r="G87" s="149"/>
    </row>
    <row r="88" spans="1:198" s="134" customFormat="1" ht="15.75">
      <c r="A88" s="343">
        <v>6.5</v>
      </c>
      <c r="B88" s="330" t="s">
        <v>939</v>
      </c>
      <c r="C88" s="248"/>
      <c r="D88" s="248"/>
      <c r="E88" s="228"/>
      <c r="F88" s="252">
        <f t="shared" si="2"/>
        <v>0</v>
      </c>
      <c r="G88" s="146"/>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row>
    <row r="89" spans="1:198" s="134" customFormat="1" ht="28.5" customHeight="1">
      <c r="A89" s="344" t="s">
        <v>966</v>
      </c>
      <c r="B89" s="336" t="s">
        <v>967</v>
      </c>
      <c r="C89" s="248" t="s">
        <v>385</v>
      </c>
      <c r="D89" s="248">
        <v>1</v>
      </c>
      <c r="E89" s="228"/>
      <c r="F89" s="252">
        <f>E89*D89</f>
        <v>0</v>
      </c>
      <c r="G89" s="146"/>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c r="FJ89" s="133"/>
      <c r="FK89" s="133"/>
      <c r="FL89" s="133"/>
      <c r="FM89" s="133"/>
      <c r="FN89" s="133"/>
      <c r="FO89" s="133"/>
      <c r="FP89" s="133"/>
      <c r="FQ89" s="133"/>
      <c r="FR89" s="133"/>
      <c r="FS89" s="133"/>
      <c r="FT89" s="133"/>
      <c r="FU89" s="133"/>
      <c r="FV89" s="133"/>
      <c r="FW89" s="133"/>
      <c r="FX89" s="133"/>
      <c r="FY89" s="133"/>
      <c r="FZ89" s="133"/>
      <c r="GA89" s="133"/>
      <c r="GB89" s="133"/>
      <c r="GC89" s="133"/>
      <c r="GD89" s="133"/>
      <c r="GE89" s="133"/>
      <c r="GF89" s="133"/>
      <c r="GG89" s="133"/>
      <c r="GH89" s="133"/>
      <c r="GI89" s="133"/>
      <c r="GJ89" s="133"/>
      <c r="GK89" s="133"/>
      <c r="GL89" s="133"/>
      <c r="GM89" s="133"/>
      <c r="GN89" s="133"/>
      <c r="GO89" s="133"/>
      <c r="GP89" s="133"/>
    </row>
    <row r="90" spans="1:198" s="136" customFormat="1" ht="29.45" customHeight="1">
      <c r="A90" s="344" t="s">
        <v>791</v>
      </c>
      <c r="B90" s="336" t="s">
        <v>461</v>
      </c>
      <c r="C90" s="248" t="s">
        <v>385</v>
      </c>
      <c r="D90" s="248">
        <v>3</v>
      </c>
      <c r="E90" s="228"/>
      <c r="F90" s="252">
        <f t="shared" si="2"/>
        <v>0</v>
      </c>
      <c r="G90" s="148"/>
    </row>
    <row r="91" spans="1:198" s="136" customFormat="1" ht="29.45" customHeight="1">
      <c r="A91" s="344" t="s">
        <v>810</v>
      </c>
      <c r="B91" s="336" t="s">
        <v>462</v>
      </c>
      <c r="C91" s="257" t="s">
        <v>49</v>
      </c>
      <c r="D91" s="257">
        <v>15</v>
      </c>
      <c r="E91" s="258"/>
      <c r="F91" s="252">
        <f t="shared" si="2"/>
        <v>0</v>
      </c>
      <c r="G91" s="148"/>
    </row>
    <row r="92" spans="1:198" s="136" customFormat="1" ht="15.75">
      <c r="A92" s="344" t="s">
        <v>811</v>
      </c>
      <c r="B92" s="336" t="s">
        <v>463</v>
      </c>
      <c r="C92" s="257" t="s">
        <v>49</v>
      </c>
      <c r="D92" s="257">
        <f>D91*2</f>
        <v>30</v>
      </c>
      <c r="E92" s="258"/>
      <c r="F92" s="252">
        <f t="shared" si="2"/>
        <v>0</v>
      </c>
      <c r="G92" s="148"/>
    </row>
    <row r="93" spans="1:198" s="136" customFormat="1" ht="15.75">
      <c r="A93" s="344" t="s">
        <v>812</v>
      </c>
      <c r="B93" s="336" t="s">
        <v>464</v>
      </c>
      <c r="C93" s="287" t="s">
        <v>49</v>
      </c>
      <c r="D93" s="257">
        <f>D92</f>
        <v>30</v>
      </c>
      <c r="E93" s="258"/>
      <c r="F93" s="252">
        <f t="shared" si="2"/>
        <v>0</v>
      </c>
      <c r="G93" s="148"/>
    </row>
    <row r="94" spans="1:198" s="136" customFormat="1" ht="15.75">
      <c r="A94" s="344" t="s">
        <v>33</v>
      </c>
      <c r="B94" s="340" t="s">
        <v>465</v>
      </c>
      <c r="C94" s="248" t="s">
        <v>33</v>
      </c>
      <c r="D94" s="248" t="s">
        <v>33</v>
      </c>
      <c r="E94" s="228"/>
      <c r="F94" s="252"/>
      <c r="G94" s="148"/>
    </row>
    <row r="95" spans="1:198" s="136" customFormat="1" ht="29.45" customHeight="1">
      <c r="A95" s="344" t="s">
        <v>812</v>
      </c>
      <c r="B95" s="336" t="s">
        <v>466</v>
      </c>
      <c r="C95" s="248" t="s">
        <v>33</v>
      </c>
      <c r="D95" s="248" t="s">
        <v>33</v>
      </c>
      <c r="E95" s="228"/>
      <c r="F95" s="252"/>
      <c r="G95" s="148"/>
    </row>
    <row r="96" spans="1:198">
      <c r="A96" s="301" t="s">
        <v>0</v>
      </c>
      <c r="B96" s="302" t="s">
        <v>1</v>
      </c>
      <c r="C96" s="234" t="s">
        <v>2</v>
      </c>
      <c r="D96" s="235" t="s">
        <v>422</v>
      </c>
      <c r="E96" s="236" t="s">
        <v>366</v>
      </c>
      <c r="F96" s="237" t="s">
        <v>444</v>
      </c>
      <c r="G96" s="158"/>
    </row>
    <row r="97" spans="1:198" s="136" customFormat="1" ht="15.75">
      <c r="A97" s="344" t="s">
        <v>813</v>
      </c>
      <c r="B97" s="336" t="s">
        <v>467</v>
      </c>
      <c r="C97" s="248" t="s">
        <v>385</v>
      </c>
      <c r="D97" s="248">
        <f>D90</f>
        <v>3</v>
      </c>
      <c r="E97" s="228"/>
      <c r="F97" s="252">
        <f t="shared" si="2"/>
        <v>0</v>
      </c>
      <c r="G97" s="148"/>
    </row>
    <row r="98" spans="1:198" s="136" customFormat="1" ht="15.75">
      <c r="A98" s="344" t="s">
        <v>814</v>
      </c>
      <c r="B98" s="336" t="s">
        <v>468</v>
      </c>
      <c r="C98" s="248" t="s">
        <v>469</v>
      </c>
      <c r="D98" s="248">
        <f>CEILING(D90*3/2,1)</f>
        <v>5</v>
      </c>
      <c r="E98" s="228"/>
      <c r="F98" s="252">
        <f t="shared" si="2"/>
        <v>0</v>
      </c>
      <c r="G98" s="148"/>
    </row>
    <row r="99" spans="1:198" s="136" customFormat="1" ht="15.75">
      <c r="A99" s="344" t="s">
        <v>815</v>
      </c>
      <c r="B99" s="336" t="s">
        <v>470</v>
      </c>
      <c r="C99" s="257" t="s">
        <v>385</v>
      </c>
      <c r="D99" s="257">
        <f>D90</f>
        <v>3</v>
      </c>
      <c r="E99" s="258"/>
      <c r="F99" s="252">
        <f t="shared" si="2"/>
        <v>0</v>
      </c>
      <c r="G99" s="148"/>
    </row>
    <row r="100" spans="1:198" s="136" customFormat="1" ht="15.75">
      <c r="A100" s="344" t="s">
        <v>33</v>
      </c>
      <c r="B100" s="340" t="s">
        <v>471</v>
      </c>
      <c r="C100" s="257" t="s">
        <v>33</v>
      </c>
      <c r="D100" s="257" t="s">
        <v>33</v>
      </c>
      <c r="E100" s="258"/>
      <c r="F100" s="252"/>
      <c r="G100" s="148"/>
    </row>
    <row r="101" spans="1:198" s="136" customFormat="1" ht="29.45" customHeight="1">
      <c r="A101" s="344" t="s">
        <v>816</v>
      </c>
      <c r="B101" s="336" t="s">
        <v>472</v>
      </c>
      <c r="C101" s="287" t="s">
        <v>145</v>
      </c>
      <c r="D101" s="257" t="s">
        <v>433</v>
      </c>
      <c r="E101" s="258"/>
      <c r="F101" s="252">
        <f>E101</f>
        <v>0</v>
      </c>
      <c r="G101" s="148"/>
    </row>
    <row r="102" spans="1:198" s="137" customFormat="1" ht="15.75">
      <c r="A102" s="345"/>
      <c r="B102" s="335" t="s">
        <v>667</v>
      </c>
      <c r="C102" s="278"/>
      <c r="D102" s="346"/>
      <c r="E102" s="320"/>
      <c r="F102" s="247">
        <f>SUM(F90:F101)</f>
        <v>0</v>
      </c>
      <c r="G102" s="149"/>
    </row>
    <row r="103" spans="1:198" s="136" customFormat="1" ht="15.75">
      <c r="A103" s="344"/>
      <c r="B103" s="336"/>
      <c r="C103" s="287"/>
      <c r="D103" s="257"/>
      <c r="E103" s="258"/>
      <c r="F103" s="252"/>
      <c r="G103" s="148"/>
    </row>
    <row r="104" spans="1:198" s="132" customFormat="1" ht="15.75">
      <c r="A104" s="325">
        <v>6.6</v>
      </c>
      <c r="B104" s="330" t="s">
        <v>938</v>
      </c>
      <c r="C104" s="248"/>
      <c r="D104" s="248"/>
      <c r="E104" s="228"/>
      <c r="F104" s="252"/>
      <c r="G104" s="147"/>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c r="CE104" s="135"/>
      <c r="CF104" s="135"/>
      <c r="CG104" s="135"/>
      <c r="CH104" s="135"/>
      <c r="CI104" s="135"/>
      <c r="CJ104" s="135"/>
      <c r="CK104" s="135"/>
      <c r="CL104" s="135"/>
      <c r="CM104" s="135"/>
      <c r="CN104" s="135"/>
      <c r="CO104" s="135"/>
      <c r="CP104" s="135"/>
      <c r="CQ104" s="135"/>
      <c r="CR104" s="135"/>
      <c r="CS104" s="135"/>
      <c r="CT104" s="135"/>
      <c r="CU104" s="135"/>
      <c r="CV104" s="135"/>
      <c r="CW104" s="135"/>
      <c r="CX104" s="135"/>
      <c r="CY104" s="135"/>
      <c r="CZ104" s="135"/>
      <c r="DA104" s="135"/>
      <c r="DB104" s="135"/>
      <c r="DC104" s="135"/>
      <c r="DD104" s="135"/>
      <c r="DE104" s="135"/>
      <c r="DF104" s="135"/>
      <c r="DG104" s="135"/>
      <c r="DH104" s="135"/>
      <c r="DI104" s="135"/>
      <c r="DJ104" s="135"/>
      <c r="DK104" s="135"/>
      <c r="DL104" s="135"/>
      <c r="DM104" s="135"/>
      <c r="DN104" s="135"/>
      <c r="DO104" s="135"/>
      <c r="DP104" s="135"/>
      <c r="DQ104" s="135"/>
      <c r="DR104" s="135"/>
      <c r="DS104" s="135"/>
      <c r="DT104" s="135"/>
      <c r="DU104" s="135"/>
      <c r="DV104" s="135"/>
      <c r="DW104" s="135"/>
      <c r="DX104" s="135"/>
      <c r="DY104" s="135"/>
      <c r="DZ104" s="135"/>
      <c r="EA104" s="135"/>
      <c r="EB104" s="135"/>
      <c r="EC104" s="135"/>
      <c r="ED104" s="135"/>
      <c r="EE104" s="135"/>
      <c r="EF104" s="135"/>
      <c r="EG104" s="135"/>
      <c r="EH104" s="135"/>
      <c r="EI104" s="135"/>
      <c r="EJ104" s="135"/>
      <c r="EK104" s="135"/>
      <c r="EL104" s="135"/>
      <c r="EM104" s="135"/>
      <c r="EN104" s="135"/>
      <c r="EO104" s="135"/>
      <c r="EP104" s="135"/>
      <c r="EQ104" s="135"/>
      <c r="ER104" s="135"/>
      <c r="ES104" s="135"/>
      <c r="ET104" s="135"/>
      <c r="EU104" s="135"/>
      <c r="EV104" s="135"/>
      <c r="EW104" s="135"/>
      <c r="EX104" s="135"/>
      <c r="EY104" s="135"/>
      <c r="EZ104" s="135"/>
      <c r="FA104" s="135"/>
      <c r="FB104" s="135"/>
      <c r="FC104" s="135"/>
      <c r="FD104" s="135"/>
      <c r="FE104" s="135"/>
      <c r="FF104" s="135"/>
      <c r="FG104" s="135"/>
      <c r="FH104" s="135"/>
      <c r="FI104" s="135"/>
      <c r="FJ104" s="135"/>
      <c r="FK104" s="135"/>
      <c r="FL104" s="135"/>
      <c r="FM104" s="135"/>
      <c r="FN104" s="135"/>
      <c r="FO104" s="135"/>
      <c r="FP104" s="135"/>
      <c r="FQ104" s="135"/>
      <c r="FR104" s="135"/>
      <c r="FS104" s="135"/>
      <c r="FT104" s="135"/>
      <c r="FU104" s="135"/>
      <c r="FV104" s="135"/>
      <c r="FW104" s="135"/>
      <c r="FX104" s="135"/>
      <c r="FY104" s="135"/>
      <c r="FZ104" s="135"/>
      <c r="GA104" s="135"/>
      <c r="GB104" s="135"/>
      <c r="GC104" s="135"/>
      <c r="GD104" s="135"/>
      <c r="GE104" s="135"/>
      <c r="GF104" s="135"/>
      <c r="GG104" s="135"/>
      <c r="GH104" s="135"/>
      <c r="GI104" s="135"/>
      <c r="GJ104" s="135"/>
      <c r="GK104" s="135"/>
      <c r="GL104" s="135"/>
      <c r="GM104" s="135"/>
      <c r="GN104" s="135"/>
      <c r="GO104" s="135"/>
      <c r="GP104" s="135"/>
    </row>
    <row r="105" spans="1:198" s="134" customFormat="1" ht="33" customHeight="1">
      <c r="A105" s="338" t="s">
        <v>777</v>
      </c>
      <c r="B105" s="339" t="s">
        <v>953</v>
      </c>
      <c r="C105" s="248" t="s">
        <v>12</v>
      </c>
      <c r="D105" s="248">
        <v>5</v>
      </c>
      <c r="E105" s="228"/>
      <c r="F105" s="252">
        <f t="shared" si="2"/>
        <v>0</v>
      </c>
      <c r="G105" s="146"/>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row>
    <row r="106" spans="1:198" s="132" customFormat="1" ht="15.75">
      <c r="A106" s="325"/>
      <c r="B106" s="326" t="s">
        <v>672</v>
      </c>
      <c r="C106" s="253"/>
      <c r="D106" s="253"/>
      <c r="E106" s="244"/>
      <c r="F106" s="247">
        <f>SUM(F105)</f>
        <v>0</v>
      </c>
      <c r="G106" s="147"/>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35"/>
      <c r="CJ106" s="135"/>
      <c r="CK106" s="135"/>
      <c r="CL106" s="135"/>
      <c r="CM106" s="135"/>
      <c r="CN106" s="135"/>
      <c r="CO106" s="135"/>
      <c r="CP106" s="135"/>
      <c r="CQ106" s="135"/>
      <c r="CR106" s="135"/>
      <c r="CS106" s="135"/>
      <c r="CT106" s="135"/>
      <c r="CU106" s="135"/>
      <c r="CV106" s="135"/>
      <c r="CW106" s="135"/>
      <c r="CX106" s="135"/>
      <c r="CY106" s="135"/>
      <c r="CZ106" s="135"/>
      <c r="DA106" s="135"/>
      <c r="DB106" s="135"/>
      <c r="DC106" s="135"/>
      <c r="DD106" s="135"/>
      <c r="DE106" s="135"/>
      <c r="DF106" s="135"/>
      <c r="DG106" s="135"/>
      <c r="DH106" s="135"/>
      <c r="DI106" s="135"/>
      <c r="DJ106" s="135"/>
      <c r="DK106" s="135"/>
      <c r="DL106" s="135"/>
      <c r="DM106" s="135"/>
      <c r="DN106" s="135"/>
      <c r="DO106" s="135"/>
      <c r="DP106" s="135"/>
      <c r="DQ106" s="135"/>
      <c r="DR106" s="135"/>
      <c r="DS106" s="135"/>
      <c r="DT106" s="135"/>
      <c r="DU106" s="135"/>
      <c r="DV106" s="135"/>
      <c r="DW106" s="135"/>
      <c r="DX106" s="135"/>
      <c r="DY106" s="135"/>
      <c r="DZ106" s="135"/>
      <c r="EA106" s="135"/>
      <c r="EB106" s="135"/>
      <c r="EC106" s="135"/>
      <c r="ED106" s="135"/>
      <c r="EE106" s="135"/>
      <c r="EF106" s="135"/>
      <c r="EG106" s="135"/>
      <c r="EH106" s="135"/>
      <c r="EI106" s="135"/>
      <c r="EJ106" s="135"/>
      <c r="EK106" s="135"/>
      <c r="EL106" s="135"/>
      <c r="EM106" s="135"/>
      <c r="EN106" s="135"/>
      <c r="EO106" s="135"/>
      <c r="EP106" s="135"/>
      <c r="EQ106" s="135"/>
      <c r="ER106" s="135"/>
      <c r="ES106" s="135"/>
      <c r="ET106" s="135"/>
      <c r="EU106" s="135"/>
      <c r="EV106" s="135"/>
      <c r="EW106" s="135"/>
      <c r="EX106" s="135"/>
      <c r="EY106" s="135"/>
      <c r="EZ106" s="135"/>
      <c r="FA106" s="135"/>
      <c r="FB106" s="135"/>
      <c r="FC106" s="135"/>
      <c r="FD106" s="135"/>
      <c r="FE106" s="135"/>
      <c r="FF106" s="135"/>
      <c r="FG106" s="135"/>
      <c r="FH106" s="135"/>
      <c r="FI106" s="135"/>
      <c r="FJ106" s="135"/>
      <c r="FK106" s="135"/>
      <c r="FL106" s="135"/>
      <c r="FM106" s="135"/>
      <c r="FN106" s="135"/>
      <c r="FO106" s="135"/>
      <c r="FP106" s="135"/>
      <c r="FQ106" s="135"/>
      <c r="FR106" s="135"/>
      <c r="FS106" s="135"/>
      <c r="FT106" s="135"/>
      <c r="FU106" s="135"/>
      <c r="FV106" s="135"/>
      <c r="FW106" s="135"/>
      <c r="FX106" s="135"/>
      <c r="FY106" s="135"/>
      <c r="FZ106" s="135"/>
      <c r="GA106" s="135"/>
      <c r="GB106" s="135"/>
      <c r="GC106" s="135"/>
      <c r="GD106" s="135"/>
      <c r="GE106" s="135"/>
      <c r="GF106" s="135"/>
      <c r="GG106" s="135"/>
      <c r="GH106" s="135"/>
      <c r="GI106" s="135"/>
      <c r="GJ106" s="135"/>
      <c r="GK106" s="135"/>
      <c r="GL106" s="135"/>
      <c r="GM106" s="135"/>
      <c r="GN106" s="135"/>
      <c r="GO106" s="135"/>
      <c r="GP106" s="135"/>
    </row>
    <row r="107" spans="1:198" s="132" customFormat="1" ht="15.75">
      <c r="A107" s="325"/>
      <c r="B107" s="326"/>
      <c r="C107" s="253"/>
      <c r="D107" s="253"/>
      <c r="E107" s="244"/>
      <c r="F107" s="247"/>
      <c r="G107" s="147"/>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c r="EF107" s="135"/>
      <c r="EG107" s="135"/>
      <c r="EH107" s="135"/>
      <c r="EI107" s="135"/>
      <c r="EJ107" s="135"/>
      <c r="EK107" s="135"/>
      <c r="EL107" s="135"/>
      <c r="EM107" s="135"/>
      <c r="EN107" s="135"/>
      <c r="EO107" s="135"/>
      <c r="EP107" s="135"/>
      <c r="EQ107" s="135"/>
      <c r="ER107" s="135"/>
      <c r="ES107" s="135"/>
      <c r="ET107" s="135"/>
      <c r="EU107" s="135"/>
      <c r="EV107" s="135"/>
      <c r="EW107" s="135"/>
      <c r="EX107" s="135"/>
      <c r="EY107" s="135"/>
      <c r="EZ107" s="135"/>
      <c r="FA107" s="135"/>
      <c r="FB107" s="135"/>
      <c r="FC107" s="135"/>
      <c r="FD107" s="135"/>
      <c r="FE107" s="135"/>
      <c r="FF107" s="135"/>
      <c r="FG107" s="135"/>
      <c r="FH107" s="135"/>
      <c r="FI107" s="135"/>
      <c r="FJ107" s="135"/>
      <c r="FK107" s="135"/>
      <c r="FL107" s="135"/>
      <c r="FM107" s="135"/>
      <c r="FN107" s="135"/>
      <c r="FO107" s="135"/>
      <c r="FP107" s="135"/>
      <c r="FQ107" s="135"/>
      <c r="FR107" s="135"/>
      <c r="FS107" s="135"/>
      <c r="FT107" s="135"/>
      <c r="FU107" s="135"/>
      <c r="FV107" s="135"/>
      <c r="FW107" s="135"/>
      <c r="FX107" s="135"/>
      <c r="FY107" s="135"/>
      <c r="FZ107" s="135"/>
      <c r="GA107" s="135"/>
      <c r="GB107" s="135"/>
      <c r="GC107" s="135"/>
      <c r="GD107" s="135"/>
      <c r="GE107" s="135"/>
      <c r="GF107" s="135"/>
      <c r="GG107" s="135"/>
      <c r="GH107" s="135"/>
      <c r="GI107" s="135"/>
      <c r="GJ107" s="135"/>
      <c r="GK107" s="135"/>
      <c r="GL107" s="135"/>
      <c r="GM107" s="135"/>
      <c r="GN107" s="135"/>
      <c r="GO107" s="135"/>
      <c r="GP107" s="135"/>
    </row>
    <row r="108" spans="1:198" s="283" customFormat="1">
      <c r="A108" s="322">
        <v>6.7</v>
      </c>
      <c r="B108" s="307" t="s">
        <v>619</v>
      </c>
      <c r="C108" s="287"/>
      <c r="D108" s="257"/>
      <c r="E108" s="287"/>
      <c r="F108" s="315"/>
    </row>
    <row r="109" spans="1:198" s="283" customFormat="1">
      <c r="A109" s="314"/>
      <c r="B109" s="288" t="s">
        <v>54</v>
      </c>
      <c r="C109" s="287"/>
      <c r="D109" s="257"/>
      <c r="E109" s="287"/>
      <c r="F109" s="315"/>
    </row>
    <row r="110" spans="1:198" s="283" customFormat="1">
      <c r="A110" s="314"/>
      <c r="B110" s="288" t="s">
        <v>55</v>
      </c>
      <c r="C110" s="287"/>
      <c r="D110" s="257"/>
      <c r="E110" s="287"/>
      <c r="F110" s="315"/>
    </row>
    <row r="111" spans="1:198" s="283" customFormat="1">
      <c r="A111" s="311" t="s">
        <v>792</v>
      </c>
      <c r="B111" s="256" t="s">
        <v>579</v>
      </c>
      <c r="C111" s="287" t="s">
        <v>32</v>
      </c>
      <c r="D111" s="257">
        <v>14</v>
      </c>
      <c r="E111" s="287"/>
      <c r="F111" s="315">
        <f>E111*D111</f>
        <v>0</v>
      </c>
    </row>
    <row r="112" spans="1:198" s="283" customFormat="1" ht="30">
      <c r="A112" s="311"/>
      <c r="B112" s="288" t="s">
        <v>583</v>
      </c>
      <c r="C112" s="287"/>
      <c r="D112" s="257"/>
      <c r="E112" s="287"/>
      <c r="F112" s="315"/>
    </row>
    <row r="113" spans="1:6" s="283" customFormat="1">
      <c r="A113" s="311" t="s">
        <v>793</v>
      </c>
      <c r="B113" s="256" t="s">
        <v>584</v>
      </c>
      <c r="C113" s="287" t="s">
        <v>32</v>
      </c>
      <c r="D113" s="257">
        <v>25</v>
      </c>
      <c r="E113" s="287"/>
      <c r="F113" s="315">
        <f>E113*D113</f>
        <v>0</v>
      </c>
    </row>
    <row r="114" spans="1:6" s="283" customFormat="1">
      <c r="A114" s="311"/>
      <c r="B114" s="256" t="s">
        <v>970</v>
      </c>
      <c r="C114" s="287" t="s">
        <v>435</v>
      </c>
      <c r="D114" s="257">
        <v>245</v>
      </c>
      <c r="E114" s="287"/>
      <c r="F114" s="315">
        <f>E114*D114</f>
        <v>0</v>
      </c>
    </row>
    <row r="115" spans="1:6" s="283" customFormat="1">
      <c r="A115" s="311"/>
      <c r="B115" s="307" t="s">
        <v>18</v>
      </c>
      <c r="C115" s="287"/>
      <c r="D115" s="257"/>
      <c r="E115" s="287"/>
      <c r="F115" s="315"/>
    </row>
    <row r="116" spans="1:6" s="283" customFormat="1">
      <c r="A116" s="311"/>
      <c r="B116" s="288" t="s">
        <v>456</v>
      </c>
      <c r="C116" s="287"/>
      <c r="D116" s="257"/>
      <c r="E116" s="287"/>
      <c r="F116" s="315"/>
    </row>
    <row r="117" spans="1:6" s="283" customFormat="1" ht="30">
      <c r="A117" s="311" t="s">
        <v>794</v>
      </c>
      <c r="B117" s="256" t="s">
        <v>1083</v>
      </c>
      <c r="C117" s="287" t="s">
        <v>32</v>
      </c>
      <c r="D117" s="257">
        <v>85</v>
      </c>
      <c r="E117" s="287"/>
      <c r="F117" s="315">
        <f>E117*D117</f>
        <v>0</v>
      </c>
    </row>
    <row r="118" spans="1:6" s="283" customFormat="1">
      <c r="A118" s="311" t="s">
        <v>795</v>
      </c>
      <c r="B118" s="256" t="s">
        <v>620</v>
      </c>
      <c r="C118" s="287" t="s">
        <v>49</v>
      </c>
      <c r="D118" s="257">
        <v>150</v>
      </c>
      <c r="E118" s="287"/>
      <c r="F118" s="315">
        <f>D118*E118</f>
        <v>0</v>
      </c>
    </row>
    <row r="119" spans="1:6" s="148" customFormat="1" ht="15.75">
      <c r="A119" s="347" t="s">
        <v>796</v>
      </c>
      <c r="B119" s="348" t="s">
        <v>481</v>
      </c>
      <c r="C119" s="257" t="s">
        <v>32</v>
      </c>
      <c r="D119" s="257">
        <v>21</v>
      </c>
      <c r="E119" s="258"/>
      <c r="F119" s="252">
        <f>E119*D119</f>
        <v>0</v>
      </c>
    </row>
    <row r="120" spans="1:6" s="283" customFormat="1">
      <c r="A120" s="311"/>
      <c r="B120" s="307" t="s">
        <v>390</v>
      </c>
      <c r="C120" s="287"/>
      <c r="D120" s="257"/>
      <c r="E120" s="287"/>
      <c r="F120" s="315"/>
    </row>
    <row r="121" spans="1:6" s="283" customFormat="1">
      <c r="A121" s="311"/>
      <c r="B121" s="307" t="s">
        <v>585</v>
      </c>
      <c r="C121" s="287"/>
      <c r="D121" s="257"/>
      <c r="E121" s="287"/>
      <c r="F121" s="315"/>
    </row>
    <row r="122" spans="1:6" s="283" customFormat="1">
      <c r="A122" s="311"/>
      <c r="B122" s="307" t="s">
        <v>586</v>
      </c>
      <c r="C122" s="287"/>
      <c r="D122" s="257"/>
      <c r="E122" s="287"/>
      <c r="F122" s="315"/>
    </row>
    <row r="123" spans="1:6" s="283" customFormat="1">
      <c r="A123" s="311" t="s">
        <v>797</v>
      </c>
      <c r="B123" s="256" t="s">
        <v>587</v>
      </c>
      <c r="C123" s="287" t="s">
        <v>32</v>
      </c>
      <c r="D123" s="257">
        <f>D111</f>
        <v>14</v>
      </c>
      <c r="E123" s="287"/>
      <c r="F123" s="315">
        <f>E123*D123</f>
        <v>0</v>
      </c>
    </row>
    <row r="124" spans="1:6" s="283" customFormat="1">
      <c r="A124" s="311"/>
      <c r="B124" s="307" t="s">
        <v>588</v>
      </c>
      <c r="C124" s="287"/>
      <c r="D124" s="257"/>
      <c r="E124" s="287"/>
      <c r="F124" s="315"/>
    </row>
    <row r="125" spans="1:6" s="283" customFormat="1">
      <c r="A125" s="311"/>
      <c r="B125" s="307" t="s">
        <v>589</v>
      </c>
      <c r="C125" s="287"/>
      <c r="D125" s="257"/>
      <c r="E125" s="287"/>
      <c r="F125" s="315"/>
    </row>
    <row r="126" spans="1:6" s="283" customFormat="1">
      <c r="A126" s="311" t="s">
        <v>798</v>
      </c>
      <c r="B126" s="256" t="s">
        <v>590</v>
      </c>
      <c r="C126" s="287" t="s">
        <v>32</v>
      </c>
      <c r="D126" s="257">
        <f>D113+D114</f>
        <v>270</v>
      </c>
      <c r="E126" s="287"/>
      <c r="F126" s="315">
        <f>E126*D126</f>
        <v>0</v>
      </c>
    </row>
    <row r="127" spans="1:6" s="283" customFormat="1" ht="45">
      <c r="A127" s="311" t="s">
        <v>978</v>
      </c>
      <c r="B127" s="581" t="s">
        <v>979</v>
      </c>
      <c r="C127" s="287" t="s">
        <v>32</v>
      </c>
      <c r="D127" s="257">
        <v>3</v>
      </c>
      <c r="E127" s="287"/>
      <c r="F127" s="315">
        <f>E127*D127</f>
        <v>0</v>
      </c>
    </row>
    <row r="128" spans="1:6" s="283" customFormat="1">
      <c r="A128" s="311"/>
      <c r="B128" s="581"/>
      <c r="C128" s="569"/>
      <c r="D128" s="570"/>
      <c r="E128" s="569"/>
      <c r="F128" s="588"/>
    </row>
    <row r="129" spans="1:7" s="283" customFormat="1" ht="45">
      <c r="A129" s="311" t="s">
        <v>1075</v>
      </c>
      <c r="B129" s="581" t="s">
        <v>1076</v>
      </c>
      <c r="C129" s="287" t="s">
        <v>983</v>
      </c>
      <c r="D129" s="257">
        <v>1</v>
      </c>
      <c r="E129" s="287"/>
      <c r="F129" s="315">
        <f>E129*D129</f>
        <v>0</v>
      </c>
    </row>
    <row r="130" spans="1:7" s="283" customFormat="1">
      <c r="A130" s="583"/>
      <c r="B130" s="581"/>
      <c r="C130" s="569"/>
      <c r="D130" s="570"/>
      <c r="E130" s="569"/>
      <c r="F130" s="588"/>
    </row>
    <row r="131" spans="1:7" s="137" customFormat="1" ht="15.75">
      <c r="A131" s="349"/>
      <c r="B131" s="350" t="s">
        <v>647</v>
      </c>
      <c r="C131" s="351"/>
      <c r="D131" s="391"/>
      <c r="E131" s="349"/>
      <c r="F131" s="352">
        <f>SUM(F110:F126)+F127+F129</f>
        <v>0</v>
      </c>
      <c r="G131" s="149"/>
    </row>
    <row r="132" spans="1:7" s="138" customFormat="1" ht="15.75">
      <c r="A132" s="353"/>
      <c r="B132" s="354"/>
      <c r="C132" s="355"/>
      <c r="D132" s="355"/>
      <c r="E132" s="357"/>
      <c r="F132" s="358">
        <f t="shared" ref="F132:F145" si="3">E132*D132</f>
        <v>0</v>
      </c>
      <c r="G132" s="150"/>
    </row>
    <row r="133" spans="1:7" s="138" customFormat="1" ht="15.75">
      <c r="A133" s="353"/>
      <c r="B133" s="354"/>
      <c r="C133" s="355"/>
      <c r="D133" s="355"/>
      <c r="E133" s="357"/>
      <c r="F133" s="358"/>
      <c r="G133" s="150"/>
    </row>
    <row r="134" spans="1:7" s="157" customFormat="1" ht="15.75">
      <c r="A134" s="359">
        <v>6.8</v>
      </c>
      <c r="B134" s="360" t="s">
        <v>932</v>
      </c>
      <c r="C134" s="361"/>
      <c r="D134" s="373"/>
      <c r="E134" s="361"/>
      <c r="F134" s="363">
        <f t="shared" si="3"/>
        <v>0</v>
      </c>
      <c r="G134" s="152"/>
    </row>
    <row r="135" spans="1:7" s="139" customFormat="1" ht="29.45" customHeight="1">
      <c r="A135" s="364"/>
      <c r="B135" s="365" t="s">
        <v>451</v>
      </c>
      <c r="C135" s="366"/>
      <c r="D135" s="366"/>
      <c r="E135" s="368"/>
      <c r="F135" s="358">
        <f t="shared" si="3"/>
        <v>0</v>
      </c>
      <c r="G135" s="151"/>
    </row>
    <row r="136" spans="1:7" s="139" customFormat="1" ht="20.45" customHeight="1">
      <c r="A136" s="364" t="s">
        <v>799</v>
      </c>
      <c r="B136" s="369" t="s">
        <v>473</v>
      </c>
      <c r="C136" s="366" t="s">
        <v>5</v>
      </c>
      <c r="D136" s="257">
        <v>12</v>
      </c>
      <c r="E136" s="228"/>
      <c r="F136" s="252">
        <f t="shared" si="3"/>
        <v>0</v>
      </c>
      <c r="G136" s="151"/>
    </row>
    <row r="137" spans="1:7" s="139" customFormat="1" ht="15.75">
      <c r="A137" s="364"/>
      <c r="B137" s="370" t="s">
        <v>197</v>
      </c>
      <c r="C137" s="366"/>
      <c r="D137" s="257"/>
      <c r="E137" s="228"/>
      <c r="F137" s="252">
        <f t="shared" si="3"/>
        <v>0</v>
      </c>
      <c r="G137" s="151"/>
    </row>
    <row r="138" spans="1:7" s="139" customFormat="1" ht="20.45" customHeight="1">
      <c r="A138" s="364" t="s">
        <v>933</v>
      </c>
      <c r="B138" s="369" t="s">
        <v>267</v>
      </c>
      <c r="C138" s="366" t="s">
        <v>12</v>
      </c>
      <c r="D138" s="257">
        <v>3</v>
      </c>
      <c r="E138" s="228"/>
      <c r="F138" s="252">
        <f t="shared" si="3"/>
        <v>0</v>
      </c>
      <c r="G138" s="151"/>
    </row>
    <row r="139" spans="1:7" s="139" customFormat="1" ht="15.75">
      <c r="A139" s="364"/>
      <c r="B139" s="360" t="s">
        <v>198</v>
      </c>
      <c r="C139" s="368"/>
      <c r="D139" s="257"/>
      <c r="E139" s="228"/>
      <c r="F139" s="252">
        <f t="shared" si="3"/>
        <v>0</v>
      </c>
      <c r="G139" s="151"/>
    </row>
    <row r="140" spans="1:7" s="139" customFormat="1" ht="29.45" customHeight="1">
      <c r="A140" s="364"/>
      <c r="B140" s="371" t="s">
        <v>452</v>
      </c>
      <c r="C140" s="366"/>
      <c r="D140" s="257"/>
      <c r="E140" s="228"/>
      <c r="F140" s="252">
        <f t="shared" si="3"/>
        <v>0</v>
      </c>
      <c r="G140" s="151"/>
    </row>
    <row r="141" spans="1:7" s="139" customFormat="1" ht="15.75">
      <c r="A141" s="364"/>
      <c r="B141" s="372" t="s">
        <v>205</v>
      </c>
      <c r="C141" s="366"/>
      <c r="D141" s="257"/>
      <c r="E141" s="228"/>
      <c r="F141" s="252">
        <f t="shared" si="3"/>
        <v>0</v>
      </c>
      <c r="G141" s="151"/>
    </row>
    <row r="142" spans="1:7" s="139" customFormat="1" ht="15.75">
      <c r="A142" s="364" t="s">
        <v>934</v>
      </c>
      <c r="B142" s="372" t="s">
        <v>206</v>
      </c>
      <c r="C142" s="366" t="s">
        <v>12</v>
      </c>
      <c r="D142" s="257">
        <v>6</v>
      </c>
      <c r="E142" s="228"/>
      <c r="F142" s="252">
        <f t="shared" si="3"/>
        <v>0</v>
      </c>
      <c r="G142" s="151"/>
    </row>
    <row r="143" spans="1:7" s="139" customFormat="1" ht="15.75">
      <c r="A143" s="364"/>
      <c r="B143" s="370" t="s">
        <v>474</v>
      </c>
      <c r="C143" s="368"/>
      <c r="D143" s="257"/>
      <c r="E143" s="228"/>
      <c r="F143" s="252">
        <f t="shared" si="3"/>
        <v>0</v>
      </c>
      <c r="G143" s="151"/>
    </row>
    <row r="144" spans="1:7" s="139" customFormat="1" ht="29.45" customHeight="1">
      <c r="A144" s="364"/>
      <c r="B144" s="369" t="s">
        <v>475</v>
      </c>
      <c r="C144" s="366"/>
      <c r="D144" s="257"/>
      <c r="E144" s="228"/>
      <c r="F144" s="252">
        <f t="shared" si="3"/>
        <v>0</v>
      </c>
      <c r="G144" s="151"/>
    </row>
    <row r="145" spans="1:7" s="139" customFormat="1" ht="15.75">
      <c r="A145" s="364" t="s">
        <v>935</v>
      </c>
      <c r="B145" s="372" t="s">
        <v>476</v>
      </c>
      <c r="C145" s="366" t="s">
        <v>4</v>
      </c>
      <c r="D145" s="257">
        <v>50</v>
      </c>
      <c r="E145" s="228"/>
      <c r="F145" s="252">
        <f t="shared" si="3"/>
        <v>0</v>
      </c>
      <c r="G145" s="151"/>
    </row>
    <row r="146" spans="1:7" s="139" customFormat="1" ht="15.75">
      <c r="A146" s="364"/>
      <c r="B146" s="372"/>
      <c r="C146" s="366"/>
      <c r="D146" s="257"/>
      <c r="E146" s="228"/>
      <c r="F146" s="252"/>
      <c r="G146" s="151"/>
    </row>
    <row r="147" spans="1:7" s="157" customFormat="1" ht="16.7" customHeight="1">
      <c r="A147" s="359"/>
      <c r="B147" s="365" t="s">
        <v>673</v>
      </c>
      <c r="C147" s="373"/>
      <c r="D147" s="346"/>
      <c r="E147" s="244"/>
      <c r="F147" s="247">
        <f>SUM(F132:F146)</f>
        <v>0</v>
      </c>
      <c r="G147" s="152"/>
    </row>
    <row r="148" spans="1:7" s="157" customFormat="1" ht="16.7" customHeight="1">
      <c r="A148" s="359"/>
      <c r="B148" s="365"/>
      <c r="C148" s="373"/>
      <c r="D148" s="346"/>
      <c r="E148" s="244"/>
      <c r="F148" s="247"/>
      <c r="G148" s="152"/>
    </row>
    <row r="149" spans="1:7" s="157" customFormat="1" ht="15.75">
      <c r="A149" s="359">
        <v>6.9</v>
      </c>
      <c r="B149" s="360" t="s">
        <v>977</v>
      </c>
      <c r="C149" s="373"/>
      <c r="D149" s="257"/>
      <c r="E149" s="228"/>
      <c r="F149" s="252"/>
      <c r="G149" s="152"/>
    </row>
    <row r="150" spans="1:7" s="139" customFormat="1" ht="29.45" customHeight="1">
      <c r="A150" s="374"/>
      <c r="B150" s="376" t="s">
        <v>478</v>
      </c>
      <c r="C150" s="375" t="s">
        <v>479</v>
      </c>
      <c r="D150" s="257">
        <v>3</v>
      </c>
      <c r="E150" s="228"/>
      <c r="F150" s="252">
        <f>E150*D150</f>
        <v>0</v>
      </c>
      <c r="G150" s="151"/>
    </row>
    <row r="151" spans="1:7" s="139" customFormat="1" ht="29.45" customHeight="1">
      <c r="A151" s="654"/>
      <c r="B151" s="254" t="s">
        <v>349</v>
      </c>
      <c r="C151" s="248"/>
      <c r="D151" s="248"/>
      <c r="E151" s="228"/>
      <c r="F151" s="252"/>
      <c r="G151" s="151"/>
    </row>
    <row r="152" spans="1:7" s="139" customFormat="1" ht="45">
      <c r="A152" s="374" t="s">
        <v>800</v>
      </c>
      <c r="B152" s="238" t="s">
        <v>661</v>
      </c>
      <c r="C152" s="248"/>
      <c r="D152" s="248"/>
      <c r="E152" s="228"/>
      <c r="F152" s="252"/>
      <c r="G152" s="151"/>
    </row>
    <row r="153" spans="1:7" s="139" customFormat="1" ht="150">
      <c r="A153" s="654"/>
      <c r="B153" s="232" t="s">
        <v>662</v>
      </c>
      <c r="C153" s="248" t="s">
        <v>5</v>
      </c>
      <c r="D153" s="248">
        <v>3</v>
      </c>
      <c r="E153" s="228"/>
      <c r="F153" s="252">
        <f>D153*E153</f>
        <v>0</v>
      </c>
      <c r="G153" s="151"/>
    </row>
    <row r="154" spans="1:7" s="139" customFormat="1" ht="15.75">
      <c r="A154" s="654"/>
      <c r="B154" s="241" t="s">
        <v>663</v>
      </c>
      <c r="C154" s="246"/>
      <c r="D154" s="246"/>
      <c r="E154" s="246"/>
      <c r="F154" s="260">
        <f>SUM(F150:F153)</f>
        <v>0</v>
      </c>
      <c r="G154" s="151"/>
    </row>
    <row r="155" spans="1:7" s="139" customFormat="1" ht="15.75">
      <c r="A155" s="654"/>
      <c r="B155" s="656"/>
      <c r="C155" s="655"/>
      <c r="D155" s="570"/>
      <c r="E155" s="576"/>
      <c r="F155" s="577"/>
      <c r="G155" s="151"/>
    </row>
    <row r="156" spans="1:7" s="139" customFormat="1" ht="15.75">
      <c r="A156" s="654"/>
      <c r="B156" s="656"/>
      <c r="C156" s="655"/>
      <c r="D156" s="570"/>
      <c r="E156" s="576"/>
      <c r="F156" s="577"/>
      <c r="G156" s="151"/>
    </row>
    <row r="157" spans="1:7" s="139" customFormat="1" ht="15.75">
      <c r="A157" s="374"/>
      <c r="B157" s="376"/>
      <c r="C157" s="375"/>
      <c r="D157" s="257"/>
      <c r="E157" s="228"/>
      <c r="F157" s="252"/>
      <c r="G157" s="151"/>
    </row>
    <row r="158" spans="1:7" s="157" customFormat="1" ht="15.75">
      <c r="A158" s="353"/>
      <c r="B158" s="377" t="s">
        <v>674</v>
      </c>
      <c r="C158" s="275"/>
      <c r="D158" s="346"/>
      <c r="E158" s="244"/>
      <c r="F158" s="247">
        <f>SUM(F150:F157)</f>
        <v>0</v>
      </c>
      <c r="G158" s="152"/>
    </row>
    <row r="159" spans="1:7" s="157" customFormat="1" ht="15.75">
      <c r="A159" s="353"/>
      <c r="B159" s="377"/>
      <c r="C159" s="275"/>
      <c r="D159" s="346"/>
      <c r="E159" s="244"/>
      <c r="F159" s="247"/>
      <c r="G159" s="152"/>
    </row>
    <row r="160" spans="1:7" s="140" customFormat="1" ht="15.75">
      <c r="A160" s="678">
        <v>6.1</v>
      </c>
      <c r="B160" s="378" t="s">
        <v>937</v>
      </c>
      <c r="C160" s="275"/>
      <c r="D160" s="257"/>
      <c r="E160" s="228"/>
      <c r="F160" s="252"/>
      <c r="G160" s="152"/>
    </row>
    <row r="161" spans="1:7" s="131" customFormat="1" ht="63">
      <c r="A161" s="374" t="s">
        <v>936</v>
      </c>
      <c r="B161" s="376" t="s">
        <v>482</v>
      </c>
      <c r="C161" s="375" t="s">
        <v>145</v>
      </c>
      <c r="D161" s="257" t="s">
        <v>433</v>
      </c>
      <c r="E161" s="228"/>
      <c r="F161" s="252"/>
      <c r="G161" s="151"/>
    </row>
    <row r="162" spans="1:7" s="140" customFormat="1" ht="14.45" customHeight="1">
      <c r="A162" s="353"/>
      <c r="B162" s="377" t="s">
        <v>675</v>
      </c>
      <c r="C162" s="275"/>
      <c r="D162" s="373"/>
      <c r="E162" s="361"/>
      <c r="F162" s="381">
        <f>SUM(F161)</f>
        <v>0</v>
      </c>
      <c r="G162" s="152"/>
    </row>
    <row r="163" spans="1:7" s="140" customFormat="1" ht="15.75">
      <c r="A163" s="353"/>
      <c r="B163" s="241"/>
      <c r="C163" s="225"/>
      <c r="D163" s="253"/>
      <c r="E163" s="242"/>
      <c r="F163" s="379"/>
      <c r="G163" s="152"/>
    </row>
    <row r="164" spans="1:7" s="58" customFormat="1">
      <c r="A164" s="301"/>
      <c r="B164" s="231"/>
      <c r="C164" s="234"/>
      <c r="D164" s="243"/>
      <c r="E164" s="395"/>
      <c r="F164" s="245"/>
      <c r="G164" s="115"/>
    </row>
    <row r="165" spans="1:7" s="11" customFormat="1" ht="3" customHeight="1">
      <c r="A165" s="303"/>
      <c r="B165" s="230"/>
      <c r="C165" s="240"/>
      <c r="D165" s="227"/>
      <c r="E165" s="249"/>
      <c r="F165" s="229"/>
      <c r="G165" s="114"/>
    </row>
    <row r="166" spans="1:7" s="11" customFormat="1">
      <c r="A166" s="303"/>
      <c r="B166" s="226"/>
      <c r="C166" s="304"/>
      <c r="D166" s="305"/>
      <c r="E166" s="249"/>
      <c r="F166" s="229"/>
      <c r="G166" s="114"/>
    </row>
    <row r="167" spans="1:7" s="101" customFormat="1">
      <c r="A167" s="311"/>
      <c r="B167" s="307"/>
      <c r="C167" s="287"/>
      <c r="D167" s="257"/>
      <c r="E167" s="258"/>
      <c r="F167" s="308"/>
      <c r="G167" s="141"/>
    </row>
    <row r="168" spans="1:7" s="101" customFormat="1">
      <c r="A168" s="311"/>
      <c r="B168" s="307"/>
      <c r="C168" s="287"/>
      <c r="D168" s="257"/>
      <c r="E168" s="258"/>
      <c r="F168" s="308"/>
      <c r="G168" s="141"/>
    </row>
    <row r="169" spans="1:7" s="101" customFormat="1">
      <c r="A169" s="311"/>
      <c r="B169" s="307" t="s">
        <v>940</v>
      </c>
      <c r="C169" s="287"/>
      <c r="D169" s="257"/>
      <c r="E169" s="258"/>
      <c r="F169" s="308"/>
      <c r="G169" s="141"/>
    </row>
    <row r="170" spans="1:7" s="101" customFormat="1">
      <c r="A170" s="311"/>
      <c r="B170" s="307"/>
      <c r="C170" s="287"/>
      <c r="D170" s="257"/>
      <c r="E170" s="258"/>
      <c r="F170" s="308"/>
      <c r="G170" s="141"/>
    </row>
    <row r="171" spans="1:7" s="131" customFormat="1" ht="15.75">
      <c r="A171" s="374"/>
      <c r="B171" s="232" t="s">
        <v>431</v>
      </c>
      <c r="C171" s="233"/>
      <c r="D171" s="248"/>
      <c r="E171" s="239"/>
      <c r="F171" s="397">
        <f>F47</f>
        <v>0</v>
      </c>
      <c r="G171" s="151"/>
    </row>
    <row r="172" spans="1:7" s="131" customFormat="1" ht="15.75">
      <c r="A172" s="374"/>
      <c r="B172" s="232"/>
      <c r="C172" s="233"/>
      <c r="D172" s="248"/>
      <c r="E172" s="239"/>
      <c r="F172" s="397"/>
      <c r="G172" s="151"/>
    </row>
    <row r="173" spans="1:7" s="131" customFormat="1" ht="15.75">
      <c r="A173" s="374"/>
      <c r="B173" s="232" t="s">
        <v>971</v>
      </c>
      <c r="C173" s="233"/>
      <c r="D173" s="248"/>
      <c r="E173" s="239"/>
      <c r="F173" s="397">
        <f>F62</f>
        <v>0</v>
      </c>
      <c r="G173" s="151"/>
    </row>
    <row r="174" spans="1:7" s="131" customFormat="1" ht="15.75">
      <c r="A174" s="374"/>
      <c r="B174" s="232"/>
      <c r="C174" s="233"/>
      <c r="D174" s="248"/>
      <c r="E174" s="239"/>
      <c r="F174" s="397"/>
      <c r="G174" s="151"/>
    </row>
    <row r="175" spans="1:7" s="131" customFormat="1" ht="15.75">
      <c r="A175" s="374"/>
      <c r="B175" s="232" t="s">
        <v>972</v>
      </c>
      <c r="C175" s="233"/>
      <c r="D175" s="248"/>
      <c r="E175" s="239"/>
      <c r="F175" s="397">
        <f>F86</f>
        <v>0</v>
      </c>
      <c r="G175" s="151"/>
    </row>
    <row r="176" spans="1:7" s="131" customFormat="1" ht="15.75">
      <c r="A176" s="374"/>
      <c r="B176" s="232"/>
      <c r="C176" s="233"/>
      <c r="D176" s="248"/>
      <c r="E176" s="239"/>
      <c r="F176" s="397"/>
      <c r="G176" s="151"/>
    </row>
    <row r="177" spans="1:7" s="131" customFormat="1" ht="15.75">
      <c r="A177" s="374"/>
      <c r="B177" s="232" t="s">
        <v>973</v>
      </c>
      <c r="C177" s="233"/>
      <c r="D177" s="248"/>
      <c r="E177" s="239"/>
      <c r="F177" s="397">
        <f>F102</f>
        <v>0</v>
      </c>
      <c r="G177" s="151"/>
    </row>
    <row r="178" spans="1:7" s="131" customFormat="1" ht="15.75">
      <c r="A178" s="374"/>
      <c r="B178" s="232"/>
      <c r="C178" s="233"/>
      <c r="D178" s="248"/>
      <c r="E178" s="239"/>
      <c r="F178" s="397"/>
      <c r="G178" s="151"/>
    </row>
    <row r="179" spans="1:7" s="131" customFormat="1" ht="15.75">
      <c r="A179" s="374"/>
      <c r="B179" s="376" t="s">
        <v>974</v>
      </c>
      <c r="C179" s="375"/>
      <c r="D179" s="366"/>
      <c r="E179" s="368"/>
      <c r="F179" s="398">
        <f>F106</f>
        <v>0</v>
      </c>
      <c r="G179" s="151"/>
    </row>
    <row r="180" spans="1:7" s="131" customFormat="1" ht="15.75">
      <c r="A180" s="374"/>
      <c r="B180" s="376"/>
      <c r="C180" s="375"/>
      <c r="D180" s="366"/>
      <c r="E180" s="368"/>
      <c r="F180" s="398"/>
      <c r="G180" s="151"/>
    </row>
    <row r="181" spans="1:7" s="131" customFormat="1" ht="15.75">
      <c r="A181" s="374"/>
      <c r="B181" s="376" t="s">
        <v>975</v>
      </c>
      <c r="C181" s="375"/>
      <c r="D181" s="366"/>
      <c r="E181" s="368"/>
      <c r="F181" s="398">
        <f>F131</f>
        <v>0</v>
      </c>
      <c r="G181" s="151"/>
    </row>
    <row r="182" spans="1:7" s="131" customFormat="1" ht="15.75">
      <c r="A182" s="374"/>
      <c r="B182" s="376"/>
      <c r="C182" s="375"/>
      <c r="D182" s="366"/>
      <c r="E182" s="368"/>
      <c r="F182" s="398"/>
      <c r="G182" s="151"/>
    </row>
    <row r="183" spans="1:7" s="131" customFormat="1" ht="15.75">
      <c r="A183" s="374"/>
      <c r="B183" s="372" t="s">
        <v>976</v>
      </c>
      <c r="C183" s="375"/>
      <c r="D183" s="366"/>
      <c r="E183" s="368"/>
      <c r="F183" s="398">
        <f>F147</f>
        <v>0</v>
      </c>
      <c r="G183" s="151"/>
    </row>
    <row r="184" spans="1:7" s="131" customFormat="1" ht="15.75">
      <c r="A184" s="374"/>
      <c r="B184" s="376"/>
      <c r="C184" s="375"/>
      <c r="D184" s="366"/>
      <c r="E184" s="368"/>
      <c r="F184" s="398"/>
      <c r="G184" s="151"/>
    </row>
    <row r="185" spans="1:7" s="131" customFormat="1" ht="15.75">
      <c r="A185" s="374"/>
      <c r="B185" s="372" t="str">
        <f>B149</f>
        <v>ELEMENT NO. 8 FANS</v>
      </c>
      <c r="C185" s="375"/>
      <c r="D185" s="366"/>
      <c r="E185" s="368"/>
      <c r="F185" s="398">
        <f>F158</f>
        <v>0</v>
      </c>
      <c r="G185" s="151"/>
    </row>
    <row r="186" spans="1:7" s="131" customFormat="1" ht="15.75">
      <c r="A186" s="374"/>
      <c r="B186" s="376"/>
      <c r="C186" s="375"/>
      <c r="D186" s="366"/>
      <c r="E186" s="368"/>
      <c r="F186" s="398"/>
      <c r="G186" s="151"/>
    </row>
    <row r="187" spans="1:7" s="131" customFormat="1" ht="15.75">
      <c r="A187" s="374"/>
      <c r="B187" s="376" t="s">
        <v>539</v>
      </c>
      <c r="C187" s="375"/>
      <c r="D187" s="366"/>
      <c r="E187" s="368"/>
      <c r="F187" s="398">
        <f>F161</f>
        <v>0</v>
      </c>
      <c r="G187" s="151"/>
    </row>
    <row r="188" spans="1:7" s="131" customFormat="1" ht="15.75">
      <c r="A188" s="374"/>
      <c r="B188" s="376"/>
      <c r="C188" s="375"/>
      <c r="D188" s="366"/>
      <c r="E188" s="368"/>
      <c r="F188" s="398"/>
      <c r="G188" s="151"/>
    </row>
    <row r="189" spans="1:7" s="102" customFormat="1" ht="15.75">
      <c r="A189" s="306"/>
      <c r="B189" s="382" t="s">
        <v>531</v>
      </c>
      <c r="C189" s="407"/>
      <c r="D189" s="408"/>
      <c r="E189" s="409"/>
      <c r="F189" s="410">
        <f>SUM(F171:F188)</f>
        <v>0</v>
      </c>
      <c r="G189" s="521"/>
    </row>
    <row r="190" spans="1:7" s="140" customFormat="1" ht="15.75">
      <c r="A190" s="353"/>
      <c r="B190" s="241"/>
      <c r="C190" s="225"/>
      <c r="D190" s="253"/>
      <c r="E190" s="242"/>
      <c r="F190" s="380"/>
      <c r="G190" s="152"/>
    </row>
    <row r="191" spans="1:7">
      <c r="A191" s="399"/>
      <c r="B191" s="400"/>
      <c r="C191" s="401"/>
      <c r="D191" s="402"/>
      <c r="E191" s="403"/>
      <c r="F191" s="404"/>
    </row>
    <row r="193" spans="7:7">
      <c r="G193" s="695"/>
    </row>
  </sheetData>
  <phoneticPr fontId="56" type="noConversion"/>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5"/>
  <sheetViews>
    <sheetView view="pageBreakPreview" topLeftCell="A46" zoomScaleNormal="100" zoomScaleSheetLayoutView="100" workbookViewId="0">
      <selection activeCell="K59" sqref="K59"/>
    </sheetView>
  </sheetViews>
  <sheetFormatPr defaultColWidth="8.85546875" defaultRowHeight="15"/>
  <cols>
    <col min="1" max="1" width="8.28515625" style="194" customWidth="1"/>
    <col min="2" max="2" width="52.140625" style="194" customWidth="1"/>
    <col min="3" max="3" width="7" style="194" bestFit="1" customWidth="1"/>
    <col min="4" max="4" width="7.42578125" style="194" customWidth="1"/>
    <col min="5" max="5" width="7.28515625" style="194" customWidth="1"/>
    <col min="6" max="6" width="14" style="184" customWidth="1"/>
    <col min="7" max="16384" width="8.85546875" style="194"/>
  </cols>
  <sheetData>
    <row r="1" spans="1:6" s="682" customFormat="1" ht="30">
      <c r="A1" s="189" t="s">
        <v>483</v>
      </c>
      <c r="B1" s="185" t="s">
        <v>1</v>
      </c>
      <c r="C1" s="185" t="s">
        <v>2</v>
      </c>
      <c r="D1" s="679" t="s">
        <v>422</v>
      </c>
      <c r="E1" s="680" t="s">
        <v>366</v>
      </c>
      <c r="F1" s="681" t="s">
        <v>444</v>
      </c>
    </row>
    <row r="2" spans="1:6" s="193" customFormat="1" ht="30">
      <c r="A2" s="189">
        <v>5</v>
      </c>
      <c r="B2" s="562" t="str">
        <f>'1 Preliminaries'!B2</f>
        <v>PROPOSED NEW EXTENSION OF MALE TRANSITION CENTER IN KISMAYO</v>
      </c>
      <c r="C2" s="190"/>
      <c r="D2" s="191"/>
      <c r="E2" s="169"/>
      <c r="F2" s="192"/>
    </row>
    <row r="3" spans="1:6" s="193" customFormat="1">
      <c r="A3" s="189"/>
      <c r="B3" s="167" t="s">
        <v>1081</v>
      </c>
      <c r="C3" s="190"/>
      <c r="D3" s="191"/>
      <c r="E3" s="169"/>
      <c r="F3" s="192"/>
    </row>
    <row r="4" spans="1:6" s="193" customFormat="1">
      <c r="A4" s="189"/>
      <c r="B4" s="167"/>
      <c r="C4" s="190"/>
      <c r="D4" s="191"/>
      <c r="E4" s="169"/>
      <c r="F4" s="192"/>
    </row>
    <row r="5" spans="1:6">
      <c r="A5" s="189"/>
      <c r="B5" s="167" t="s">
        <v>946</v>
      </c>
      <c r="C5" s="190"/>
      <c r="D5" s="191"/>
      <c r="E5" s="169"/>
      <c r="F5" s="192"/>
    </row>
    <row r="6" spans="1:6" s="199" customFormat="1">
      <c r="A6" s="188"/>
      <c r="B6" s="195"/>
      <c r="C6" s="196"/>
      <c r="D6" s="197"/>
      <c r="E6" s="183"/>
      <c r="F6" s="198"/>
    </row>
    <row r="7" spans="1:6" s="687" customFormat="1" ht="30">
      <c r="A7" s="683">
        <v>14.1</v>
      </c>
      <c r="B7" s="684" t="s">
        <v>945</v>
      </c>
      <c r="C7" s="685" t="s">
        <v>12</v>
      </c>
      <c r="D7" s="685">
        <v>3</v>
      </c>
      <c r="E7" s="685"/>
      <c r="F7" s="202">
        <f>D7*E7</f>
        <v>0</v>
      </c>
    </row>
    <row r="8" spans="1:6" s="687" customFormat="1">
      <c r="A8" s="683"/>
      <c r="B8" s="684"/>
      <c r="C8" s="685"/>
      <c r="D8" s="685"/>
      <c r="E8" s="685"/>
      <c r="F8" s="202"/>
    </row>
    <row r="9" spans="1:6" s="199" customFormat="1">
      <c r="A9" s="683">
        <v>14.2</v>
      </c>
      <c r="B9" s="201" t="s">
        <v>944</v>
      </c>
      <c r="C9" s="201" t="s">
        <v>5</v>
      </c>
      <c r="D9" s="685">
        <v>10</v>
      </c>
      <c r="E9" s="685"/>
      <c r="F9" s="202">
        <f>D9*E9</f>
        <v>0</v>
      </c>
    </row>
    <row r="10" spans="1:6" s="687" customFormat="1">
      <c r="A10" s="683"/>
      <c r="B10" s="685"/>
      <c r="C10" s="201"/>
      <c r="D10" s="685"/>
      <c r="E10" s="685"/>
      <c r="F10" s="202"/>
    </row>
    <row r="11" spans="1:6" s="687" customFormat="1" ht="26.45" customHeight="1">
      <c r="A11" s="683">
        <v>14.3</v>
      </c>
      <c r="B11" s="705" t="s">
        <v>969</v>
      </c>
      <c r="C11" s="201" t="s">
        <v>5</v>
      </c>
      <c r="D11" s="685">
        <v>4</v>
      </c>
      <c r="E11" s="685"/>
      <c r="F11" s="202">
        <f>D11*E11</f>
        <v>0</v>
      </c>
    </row>
    <row r="12" spans="1:6" s="687" customFormat="1" ht="14.1" customHeight="1">
      <c r="A12" s="683"/>
      <c r="B12" s="705"/>
      <c r="C12" s="685"/>
      <c r="D12" s="685"/>
      <c r="E12" s="685"/>
      <c r="F12" s="686"/>
    </row>
    <row r="13" spans="1:6" s="199" customFormat="1">
      <c r="A13" s="204"/>
      <c r="B13" s="205" t="s">
        <v>549</v>
      </c>
      <c r="C13" s="206"/>
      <c r="D13" s="207"/>
      <c r="E13" s="207"/>
      <c r="F13" s="208">
        <f>SUM(F7:F9)</f>
        <v>0</v>
      </c>
    </row>
    <row r="14" spans="1:6">
      <c r="A14" s="207"/>
      <c r="B14" s="207"/>
      <c r="C14" s="207"/>
      <c r="D14" s="209"/>
      <c r="E14" s="210"/>
      <c r="F14" s="211"/>
    </row>
    <row r="15" spans="1:6">
      <c r="A15" s="203"/>
      <c r="B15" s="167" t="s">
        <v>575</v>
      </c>
      <c r="C15" s="201"/>
      <c r="D15" s="201"/>
      <c r="E15" s="201"/>
      <c r="F15" s="202"/>
    </row>
    <row r="16" spans="1:6">
      <c r="A16" s="203"/>
      <c r="B16" s="200"/>
      <c r="C16" s="201"/>
      <c r="D16" s="201"/>
      <c r="E16" s="201"/>
      <c r="F16" s="202"/>
    </row>
    <row r="17" spans="1:6">
      <c r="A17" s="203"/>
      <c r="B17" s="212" t="s">
        <v>567</v>
      </c>
      <c r="C17" s="201"/>
      <c r="D17" s="201"/>
      <c r="E17" s="201"/>
      <c r="F17" s="202"/>
    </row>
    <row r="18" spans="1:6" ht="17.25">
      <c r="A18" s="168">
        <v>14.4</v>
      </c>
      <c r="B18" s="181" t="s">
        <v>543</v>
      </c>
      <c r="C18" s="201" t="s">
        <v>532</v>
      </c>
      <c r="D18" s="201">
        <v>170</v>
      </c>
      <c r="E18" s="201"/>
      <c r="F18" s="172">
        <f>D18*E18</f>
        <v>0</v>
      </c>
    </row>
    <row r="19" spans="1:6" ht="17.25">
      <c r="A19" s="168">
        <v>14.5</v>
      </c>
      <c r="B19" s="181" t="s">
        <v>568</v>
      </c>
      <c r="C19" s="201" t="s">
        <v>542</v>
      </c>
      <c r="D19" s="201">
        <v>45</v>
      </c>
      <c r="E19" s="201"/>
      <c r="F19" s="172">
        <f>D19*E19</f>
        <v>0</v>
      </c>
    </row>
    <row r="20" spans="1:6">
      <c r="A20" s="168"/>
      <c r="B20" s="181"/>
      <c r="C20" s="201"/>
      <c r="D20" s="201"/>
      <c r="E20" s="201"/>
      <c r="F20" s="172"/>
    </row>
    <row r="21" spans="1:6">
      <c r="A21" s="168"/>
      <c r="B21" s="171" t="s">
        <v>544</v>
      </c>
      <c r="C21" s="201"/>
      <c r="D21" s="201"/>
      <c r="E21" s="201"/>
      <c r="F21" s="213"/>
    </row>
    <row r="22" spans="1:6" ht="30">
      <c r="A22" s="168">
        <v>14.6</v>
      </c>
      <c r="B22" s="181" t="s">
        <v>545</v>
      </c>
      <c r="C22" s="201" t="s">
        <v>569</v>
      </c>
      <c r="D22" s="201">
        <v>17</v>
      </c>
      <c r="E22" s="201"/>
      <c r="F22" s="172">
        <f>D22*E22</f>
        <v>0</v>
      </c>
    </row>
    <row r="23" spans="1:6" ht="30">
      <c r="A23" s="168">
        <v>14.7</v>
      </c>
      <c r="B23" s="181" t="s">
        <v>546</v>
      </c>
      <c r="C23" s="201" t="s">
        <v>532</v>
      </c>
      <c r="D23" s="201">
        <v>170</v>
      </c>
      <c r="E23" s="201"/>
      <c r="F23" s="172">
        <f>D23*E23</f>
        <v>0</v>
      </c>
    </row>
    <row r="24" spans="1:6">
      <c r="A24" s="168"/>
      <c r="B24" s="181"/>
      <c r="C24" s="201"/>
      <c r="D24" s="201"/>
      <c r="E24" s="201"/>
      <c r="F24" s="172"/>
    </row>
    <row r="25" spans="1:6">
      <c r="A25" s="203"/>
      <c r="B25" s="171" t="s">
        <v>437</v>
      </c>
      <c r="C25" s="201"/>
      <c r="D25" s="201"/>
      <c r="E25" s="201"/>
      <c r="F25" s="172">
        <f>D25*E25</f>
        <v>0</v>
      </c>
    </row>
    <row r="26" spans="1:6">
      <c r="A26" s="214">
        <v>14.5</v>
      </c>
      <c r="B26" s="181" t="s">
        <v>438</v>
      </c>
      <c r="C26" s="201" t="s">
        <v>439</v>
      </c>
      <c r="D26" s="201">
        <v>11</v>
      </c>
      <c r="E26" s="201"/>
      <c r="F26" s="172">
        <f>D26*E26</f>
        <v>0</v>
      </c>
    </row>
    <row r="27" spans="1:6">
      <c r="A27" s="203"/>
      <c r="B27" s="171" t="s">
        <v>440</v>
      </c>
      <c r="C27" s="201"/>
      <c r="D27" s="201"/>
      <c r="E27" s="201"/>
      <c r="F27" s="172">
        <f>D27*E27</f>
        <v>0</v>
      </c>
    </row>
    <row r="28" spans="1:6" ht="30">
      <c r="A28" s="214">
        <v>14.6</v>
      </c>
      <c r="B28" s="181" t="s">
        <v>441</v>
      </c>
      <c r="C28" s="201" t="s">
        <v>532</v>
      </c>
      <c r="D28" s="201">
        <f>D18</f>
        <v>170</v>
      </c>
      <c r="E28" s="201"/>
      <c r="F28" s="172">
        <f>D28*E28</f>
        <v>0</v>
      </c>
    </row>
    <row r="29" spans="1:6">
      <c r="A29" s="203"/>
      <c r="B29" s="180" t="s">
        <v>434</v>
      </c>
      <c r="C29" s="201"/>
      <c r="D29" s="201"/>
      <c r="E29" s="201"/>
      <c r="F29" s="172"/>
    </row>
    <row r="30" spans="1:6" ht="30">
      <c r="A30" s="203"/>
      <c r="B30" s="182" t="s">
        <v>234</v>
      </c>
      <c r="C30" s="201"/>
      <c r="D30" s="201"/>
      <c r="E30" s="201"/>
      <c r="F30" s="172">
        <f>D30*E30</f>
        <v>0</v>
      </c>
    </row>
    <row r="31" spans="1:6" ht="30">
      <c r="A31" s="214">
        <v>14.7</v>
      </c>
      <c r="B31" s="181" t="s">
        <v>968</v>
      </c>
      <c r="C31" s="201" t="s">
        <v>532</v>
      </c>
      <c r="D31" s="201">
        <v>170</v>
      </c>
      <c r="E31" s="201"/>
      <c r="F31" s="172">
        <f>D31*E31</f>
        <v>0</v>
      </c>
    </row>
    <row r="32" spans="1:6">
      <c r="A32" s="203"/>
      <c r="B32" s="171" t="s">
        <v>455</v>
      </c>
      <c r="C32" s="201"/>
      <c r="D32" s="201"/>
      <c r="E32" s="201"/>
      <c r="F32" s="170"/>
    </row>
    <row r="33" spans="1:6">
      <c r="A33" s="204"/>
      <c r="B33" s="205" t="s">
        <v>549</v>
      </c>
      <c r="C33" s="206"/>
      <c r="D33" s="207"/>
      <c r="E33" s="207"/>
      <c r="F33" s="208">
        <f>SUM(F18:F32)</f>
        <v>0</v>
      </c>
    </row>
    <row r="34" spans="1:6">
      <c r="A34" s="203"/>
      <c r="B34" s="200"/>
      <c r="C34" s="201"/>
      <c r="D34" s="201"/>
      <c r="E34" s="201"/>
      <c r="F34" s="202"/>
    </row>
    <row r="35" spans="1:6" s="682" customFormat="1" ht="30">
      <c r="A35" s="189" t="s">
        <v>483</v>
      </c>
      <c r="B35" s="185" t="s">
        <v>1</v>
      </c>
      <c r="C35" s="185" t="s">
        <v>2</v>
      </c>
      <c r="D35" s="679" t="s">
        <v>422</v>
      </c>
      <c r="E35" s="680" t="s">
        <v>366</v>
      </c>
      <c r="F35" s="681" t="s">
        <v>444</v>
      </c>
    </row>
    <row r="36" spans="1:6">
      <c r="A36" s="708">
        <v>15</v>
      </c>
      <c r="B36" s="167" t="s">
        <v>576</v>
      </c>
      <c r="C36" s="201"/>
      <c r="D36" s="201"/>
      <c r="E36" s="201"/>
      <c r="F36" s="202"/>
    </row>
    <row r="37" spans="1:6">
      <c r="A37" s="203"/>
      <c r="B37" s="200"/>
      <c r="C37" s="201"/>
      <c r="D37" s="201"/>
      <c r="E37" s="201"/>
      <c r="F37" s="202"/>
    </row>
    <row r="38" spans="1:6" ht="17.25">
      <c r="A38" s="203" t="s">
        <v>984</v>
      </c>
      <c r="B38" s="181" t="s">
        <v>570</v>
      </c>
      <c r="C38" s="201" t="s">
        <v>532</v>
      </c>
      <c r="D38" s="201">
        <v>215</v>
      </c>
      <c r="E38" s="201"/>
      <c r="F38" s="172">
        <f>D38*E38</f>
        <v>0</v>
      </c>
    </row>
    <row r="39" spans="1:6">
      <c r="A39" s="203"/>
      <c r="B39" s="200"/>
      <c r="C39" s="201"/>
      <c r="D39" s="201"/>
      <c r="E39" s="201"/>
      <c r="F39" s="202"/>
    </row>
    <row r="40" spans="1:6">
      <c r="A40" s="203" t="s">
        <v>985</v>
      </c>
      <c r="B40" s="171" t="s">
        <v>571</v>
      </c>
      <c r="C40" s="201"/>
      <c r="D40" s="201"/>
      <c r="E40" s="201"/>
      <c r="F40" s="202"/>
    </row>
    <row r="41" spans="1:6" s="218" customFormat="1" ht="30">
      <c r="A41" s="709" t="s">
        <v>986</v>
      </c>
      <c r="B41" s="215" t="s">
        <v>572</v>
      </c>
      <c r="C41" s="216" t="s">
        <v>573</v>
      </c>
      <c r="D41" s="216">
        <v>215</v>
      </c>
      <c r="E41" s="216"/>
      <c r="F41" s="217">
        <f>D41*E41</f>
        <v>0</v>
      </c>
    </row>
    <row r="42" spans="1:6" s="704" customFormat="1">
      <c r="A42" s="709"/>
      <c r="B42" s="701"/>
      <c r="C42" s="702"/>
      <c r="D42" s="216"/>
      <c r="E42" s="216"/>
      <c r="F42" s="217"/>
    </row>
    <row r="43" spans="1:6" s="704" customFormat="1" ht="30">
      <c r="A43" s="709" t="s">
        <v>987</v>
      </c>
      <c r="B43" s="706" t="s">
        <v>982</v>
      </c>
      <c r="C43" s="707" t="s">
        <v>983</v>
      </c>
      <c r="D43" s="216">
        <v>1</v>
      </c>
      <c r="E43" s="216"/>
      <c r="F43" s="217">
        <f t="shared" ref="F43" si="0">D43*E43</f>
        <v>0</v>
      </c>
    </row>
    <row r="44" spans="1:6" s="218" customFormat="1">
      <c r="A44" s="709"/>
      <c r="B44" s="215"/>
      <c r="C44" s="707"/>
      <c r="D44" s="216"/>
      <c r="E44" s="216"/>
      <c r="F44" s="217"/>
    </row>
    <row r="45" spans="1:6" s="704" customFormat="1" ht="30">
      <c r="A45" s="709" t="s">
        <v>988</v>
      </c>
      <c r="B45" s="706" t="s">
        <v>989</v>
      </c>
      <c r="C45" s="707" t="s">
        <v>983</v>
      </c>
      <c r="D45" s="216">
        <v>1</v>
      </c>
      <c r="E45" s="216"/>
      <c r="F45" s="217">
        <f t="shared" ref="F45" si="1">D45*E45</f>
        <v>0</v>
      </c>
    </row>
    <row r="46" spans="1:6" s="704" customFormat="1">
      <c r="A46" s="710"/>
      <c r="B46" s="701"/>
      <c r="C46" s="702"/>
      <c r="D46" s="702"/>
      <c r="E46" s="702"/>
      <c r="F46" s="703"/>
    </row>
    <row r="47" spans="1:6">
      <c r="A47" s="204"/>
      <c r="B47" s="205" t="s">
        <v>549</v>
      </c>
      <c r="C47" s="206"/>
      <c r="D47" s="207"/>
      <c r="E47" s="207"/>
      <c r="F47" s="208">
        <f>SUM(F29:F39)+F43+F45</f>
        <v>0</v>
      </c>
    </row>
    <row r="48" spans="1:6">
      <c r="A48" s="203"/>
      <c r="B48" s="167"/>
      <c r="C48" s="201"/>
      <c r="D48" s="201"/>
      <c r="E48" s="201"/>
      <c r="F48" s="202"/>
    </row>
    <row r="49" spans="1:6">
      <c r="A49" s="203"/>
      <c r="B49" s="200"/>
      <c r="C49" s="201"/>
      <c r="D49" s="201"/>
      <c r="E49" s="201"/>
      <c r="F49" s="202"/>
    </row>
    <row r="50" spans="1:6">
      <c r="A50" s="173"/>
      <c r="B50" s="175" t="s">
        <v>563</v>
      </c>
      <c r="C50" s="174"/>
      <c r="D50" s="174"/>
      <c r="E50" s="174"/>
      <c r="F50" s="176"/>
    </row>
    <row r="51" spans="1:6">
      <c r="A51" s="173"/>
      <c r="B51" s="174"/>
      <c r="C51" s="174"/>
      <c r="D51" s="174"/>
      <c r="E51" s="174"/>
      <c r="F51" s="176"/>
    </row>
    <row r="52" spans="1:6">
      <c r="A52" s="173">
        <v>1</v>
      </c>
      <c r="B52" s="174" t="str">
        <f>B5</f>
        <v>BILL NO. 1: REST AREA</v>
      </c>
      <c r="C52" s="174"/>
      <c r="D52" s="174"/>
      <c r="E52" s="174"/>
      <c r="F52" s="176">
        <f>F13</f>
        <v>0</v>
      </c>
    </row>
    <row r="53" spans="1:6">
      <c r="A53" s="173"/>
      <c r="B53" s="174"/>
      <c r="C53" s="174"/>
      <c r="D53" s="174"/>
      <c r="E53" s="174"/>
      <c r="F53" s="176"/>
    </row>
    <row r="54" spans="1:6">
      <c r="A54" s="173">
        <v>2</v>
      </c>
      <c r="B54" s="174" t="str">
        <f>B15</f>
        <v>BILL NO. 2: WALKWAYS</v>
      </c>
      <c r="C54" s="174"/>
      <c r="D54" s="174"/>
      <c r="E54" s="174"/>
      <c r="F54" s="176">
        <f>F33</f>
        <v>0</v>
      </c>
    </row>
    <row r="55" spans="1:6">
      <c r="A55" s="173"/>
      <c r="B55" s="174"/>
      <c r="C55" s="174"/>
      <c r="D55" s="174"/>
      <c r="E55" s="174"/>
      <c r="F55" s="176"/>
    </row>
    <row r="56" spans="1:6">
      <c r="A56" s="173">
        <v>3</v>
      </c>
      <c r="B56" s="177" t="str">
        <f>B36</f>
        <v>BILL NO. 3: PARKING</v>
      </c>
      <c r="C56" s="174"/>
      <c r="D56" s="174"/>
      <c r="E56" s="174"/>
      <c r="F56" s="176">
        <f>F47</f>
        <v>0</v>
      </c>
    </row>
    <row r="57" spans="1:6">
      <c r="A57" s="173"/>
      <c r="B57" s="174"/>
      <c r="C57" s="174"/>
      <c r="D57" s="174"/>
      <c r="E57" s="174"/>
      <c r="F57" s="176"/>
    </row>
    <row r="58" spans="1:6">
      <c r="A58" s="173"/>
      <c r="B58" s="174"/>
      <c r="C58" s="174"/>
      <c r="D58" s="174"/>
      <c r="E58" s="174"/>
      <c r="F58" s="176"/>
    </row>
    <row r="59" spans="1:6">
      <c r="A59" s="173"/>
      <c r="B59" s="174"/>
      <c r="C59" s="174"/>
      <c r="D59" s="174"/>
      <c r="E59" s="174"/>
      <c r="F59" s="176"/>
    </row>
    <row r="60" spans="1:6">
      <c r="A60" s="178"/>
      <c r="B60" s="175" t="s">
        <v>566</v>
      </c>
      <c r="C60" s="175"/>
      <c r="D60" s="175"/>
      <c r="E60" s="175"/>
      <c r="F60" s="219">
        <f>SUM(F52:F59)</f>
        <v>0</v>
      </c>
    </row>
    <row r="61" spans="1:6">
      <c r="A61" s="220"/>
      <c r="B61" s="221"/>
      <c r="C61" s="221"/>
      <c r="D61" s="221"/>
      <c r="E61" s="221"/>
      <c r="F61" s="221"/>
    </row>
    <row r="62" spans="1:6">
      <c r="A62" s="203"/>
      <c r="B62" s="200"/>
      <c r="C62" s="201"/>
      <c r="D62" s="201"/>
      <c r="E62" s="201"/>
      <c r="F62" s="202"/>
    </row>
    <row r="63" spans="1:6">
      <c r="A63" s="203"/>
      <c r="B63" s="200"/>
      <c r="C63" s="201"/>
      <c r="D63" s="201"/>
      <c r="E63" s="201"/>
      <c r="F63" s="202"/>
    </row>
    <row r="64" spans="1:6">
      <c r="A64" s="203"/>
      <c r="B64" s="200"/>
      <c r="C64" s="201"/>
      <c r="D64" s="201"/>
      <c r="E64" s="201"/>
      <c r="F64" s="202"/>
    </row>
    <row r="65" spans="1:6">
      <c r="A65" s="203"/>
      <c r="B65" s="200"/>
      <c r="C65" s="201"/>
      <c r="D65" s="201"/>
      <c r="E65" s="201"/>
      <c r="F65" s="202"/>
    </row>
    <row r="66" spans="1:6">
      <c r="A66" s="203"/>
      <c r="B66" s="200"/>
      <c r="C66" s="201"/>
      <c r="D66" s="201"/>
      <c r="E66" s="201"/>
      <c r="F66" s="202"/>
    </row>
    <row r="67" spans="1:6">
      <c r="A67" s="203"/>
      <c r="B67" s="200"/>
      <c r="C67" s="201"/>
      <c r="D67" s="201"/>
      <c r="E67" s="201"/>
      <c r="F67" s="202"/>
    </row>
    <row r="68" spans="1:6">
      <c r="A68" s="203"/>
      <c r="B68" s="200"/>
      <c r="C68" s="201"/>
      <c r="D68" s="201"/>
      <c r="E68" s="201"/>
      <c r="F68" s="202"/>
    </row>
    <row r="69" spans="1:6">
      <c r="A69" s="203"/>
      <c r="B69" s="200"/>
      <c r="C69" s="201"/>
      <c r="D69" s="201"/>
      <c r="E69" s="201"/>
      <c r="F69" s="202"/>
    </row>
    <row r="70" spans="1:6">
      <c r="A70" s="203"/>
      <c r="B70" s="200"/>
      <c r="C70" s="201"/>
      <c r="D70" s="201"/>
      <c r="E70" s="201"/>
      <c r="F70" s="202"/>
    </row>
    <row r="71" spans="1:6">
      <c r="A71" s="203"/>
      <c r="B71" s="200"/>
      <c r="C71" s="201"/>
      <c r="D71" s="201"/>
      <c r="E71" s="201"/>
      <c r="F71" s="202"/>
    </row>
    <row r="72" spans="1:6">
      <c r="A72" s="203"/>
      <c r="B72" s="200"/>
      <c r="C72" s="201"/>
      <c r="D72" s="201"/>
      <c r="E72" s="201"/>
      <c r="F72" s="202"/>
    </row>
    <row r="73" spans="1:6">
      <c r="A73" s="203"/>
      <c r="B73" s="200"/>
      <c r="C73" s="201"/>
      <c r="D73" s="201"/>
      <c r="E73" s="201"/>
      <c r="F73" s="202"/>
    </row>
    <row r="74" spans="1:6">
      <c r="A74" s="203"/>
      <c r="B74" s="200"/>
      <c r="C74" s="201"/>
      <c r="D74" s="201"/>
      <c r="E74" s="201"/>
      <c r="F74" s="202"/>
    </row>
    <row r="75" spans="1:6">
      <c r="A75" s="203"/>
      <c r="B75" s="200"/>
      <c r="C75" s="201"/>
      <c r="D75" s="201"/>
      <c r="E75" s="201"/>
      <c r="F75" s="202"/>
    </row>
    <row r="76" spans="1:6">
      <c r="A76" s="203"/>
      <c r="B76" s="200"/>
      <c r="C76" s="201"/>
      <c r="D76" s="201"/>
      <c r="E76" s="201"/>
      <c r="F76" s="202"/>
    </row>
    <row r="77" spans="1:6">
      <c r="A77" s="203"/>
      <c r="B77" s="200"/>
      <c r="C77" s="201"/>
      <c r="D77" s="201"/>
      <c r="E77" s="201"/>
      <c r="F77" s="202"/>
    </row>
    <row r="78" spans="1:6">
      <c r="A78" s="203"/>
      <c r="B78" s="200"/>
      <c r="C78" s="201"/>
      <c r="D78" s="201"/>
      <c r="E78" s="201"/>
      <c r="F78" s="202"/>
    </row>
    <row r="79" spans="1:6">
      <c r="A79" s="203"/>
      <c r="B79" s="200"/>
      <c r="C79" s="201"/>
      <c r="D79" s="201"/>
      <c r="E79" s="201"/>
      <c r="F79" s="202"/>
    </row>
    <row r="80" spans="1:6">
      <c r="A80" s="203"/>
      <c r="B80" s="200"/>
      <c r="C80" s="201"/>
      <c r="D80" s="201"/>
      <c r="E80" s="201"/>
      <c r="F80" s="202"/>
    </row>
    <row r="81" spans="1:6">
      <c r="A81" s="203"/>
      <c r="B81" s="200"/>
      <c r="C81" s="201"/>
      <c r="D81" s="201"/>
      <c r="E81" s="201"/>
      <c r="F81" s="202"/>
    </row>
    <row r="82" spans="1:6">
      <c r="A82" s="203"/>
      <c r="B82" s="200"/>
      <c r="C82" s="201"/>
      <c r="D82" s="201"/>
      <c r="E82" s="201"/>
      <c r="F82" s="202"/>
    </row>
    <row r="83" spans="1:6">
      <c r="A83" s="203"/>
      <c r="B83" s="200"/>
      <c r="C83" s="201"/>
      <c r="D83" s="201"/>
      <c r="E83" s="201"/>
      <c r="F83" s="202"/>
    </row>
    <row r="84" spans="1:6">
      <c r="A84" s="203"/>
      <c r="B84" s="200"/>
      <c r="C84" s="201"/>
      <c r="D84" s="201"/>
      <c r="E84" s="201"/>
      <c r="F84" s="202"/>
    </row>
    <row r="85" spans="1:6">
      <c r="A85" s="203"/>
      <c r="B85" s="200"/>
      <c r="C85" s="201"/>
      <c r="D85" s="201"/>
      <c r="E85" s="201"/>
      <c r="F85" s="202"/>
    </row>
    <row r="86" spans="1:6">
      <c r="A86" s="203"/>
      <c r="B86" s="200"/>
      <c r="C86" s="201"/>
      <c r="D86" s="201"/>
      <c r="E86" s="201"/>
      <c r="F86" s="202"/>
    </row>
    <row r="87" spans="1:6">
      <c r="A87" s="203"/>
      <c r="B87" s="200"/>
      <c r="C87" s="201"/>
      <c r="D87" s="201"/>
      <c r="E87" s="201"/>
      <c r="F87" s="202"/>
    </row>
    <row r="88" spans="1:6">
      <c r="A88" s="203"/>
      <c r="B88" s="200"/>
      <c r="C88" s="201"/>
      <c r="D88" s="201"/>
      <c r="E88" s="201"/>
      <c r="F88" s="202"/>
    </row>
    <row r="89" spans="1:6">
      <c r="A89" s="203"/>
      <c r="B89" s="200"/>
      <c r="C89" s="201"/>
      <c r="D89" s="201"/>
      <c r="E89" s="201"/>
      <c r="F89" s="202"/>
    </row>
    <row r="90" spans="1:6">
      <c r="A90" s="203"/>
      <c r="B90" s="200"/>
      <c r="C90" s="201"/>
      <c r="D90" s="201"/>
      <c r="E90" s="201"/>
      <c r="F90" s="202"/>
    </row>
    <row r="91" spans="1:6">
      <c r="A91" s="203"/>
      <c r="B91" s="200"/>
      <c r="C91" s="201"/>
      <c r="D91" s="201"/>
      <c r="E91" s="201"/>
      <c r="F91" s="202"/>
    </row>
    <row r="92" spans="1:6">
      <c r="A92" s="203"/>
      <c r="B92" s="200"/>
      <c r="C92" s="201"/>
      <c r="D92" s="201"/>
      <c r="E92" s="201"/>
      <c r="F92" s="202"/>
    </row>
    <row r="93" spans="1:6">
      <c r="A93" s="203"/>
      <c r="B93" s="200"/>
      <c r="C93" s="201"/>
      <c r="D93" s="201"/>
      <c r="E93" s="201"/>
      <c r="F93" s="202"/>
    </row>
    <row r="94" spans="1:6">
      <c r="A94" s="203"/>
      <c r="B94" s="200"/>
      <c r="C94" s="201"/>
      <c r="D94" s="201"/>
      <c r="E94" s="201"/>
      <c r="F94" s="202"/>
    </row>
    <row r="95" spans="1:6">
      <c r="A95" s="203"/>
      <c r="B95" s="200"/>
      <c r="C95" s="201"/>
      <c r="D95" s="201"/>
      <c r="E95" s="201"/>
      <c r="F95" s="202"/>
    </row>
  </sheetData>
  <phoneticPr fontId="56" type="noConversion"/>
  <pageMargins left="0.7" right="0.7" top="0.75" bottom="0.75" header="0.3" footer="0.3"/>
  <pageSetup scale="88" orientation="portrait" horizontalDpi="300" verticalDpi="300" r:id="rId1"/>
  <rowBreaks count="1" manualBreakCount="1">
    <brk id="3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P190"/>
  <sheetViews>
    <sheetView showWhiteSpace="0" view="pageBreakPreview" zoomScale="107" zoomScaleNormal="100" zoomScaleSheetLayoutView="107" workbookViewId="0">
      <pane xSplit="1" ySplit="1" topLeftCell="B176" activePane="bottomRight" state="frozen"/>
      <selection pane="topRight" activeCell="B1" sqref="B1"/>
      <selection pane="bottomLeft" activeCell="A2" sqref="A2"/>
      <selection pane="bottomRight" activeCell="I69" sqref="I69"/>
    </sheetView>
  </sheetViews>
  <sheetFormatPr defaultColWidth="8.85546875" defaultRowHeight="15"/>
  <cols>
    <col min="1" max="1" width="7.5703125" style="179" bestFit="1" customWidth="1"/>
    <col min="2" max="2" width="51.140625" style="545" customWidth="1"/>
    <col min="3" max="3" width="5.140625" style="101" bestFit="1" customWidth="1"/>
    <col min="4" max="4" width="7.140625" style="542" bestFit="1" customWidth="1"/>
    <col min="5" max="5" width="6.5703125" style="179" bestFit="1" customWidth="1"/>
    <col min="6" max="6" width="12.5703125" style="518" bestFit="1" customWidth="1"/>
    <col min="7" max="7" width="8.85546875" style="101"/>
    <col min="8" max="8" width="9.42578125" style="101" bestFit="1" customWidth="1"/>
    <col min="9" max="16384" width="8.85546875" style="101"/>
  </cols>
  <sheetData>
    <row r="1" spans="1:6">
      <c r="A1" s="412" t="s">
        <v>0</v>
      </c>
      <c r="B1" s="413" t="s">
        <v>1</v>
      </c>
      <c r="C1" s="414" t="s">
        <v>2</v>
      </c>
      <c r="D1" s="522" t="s">
        <v>422</v>
      </c>
      <c r="E1" s="415" t="s">
        <v>366</v>
      </c>
      <c r="F1" s="416" t="s">
        <v>444</v>
      </c>
    </row>
    <row r="2" spans="1:6" ht="30">
      <c r="A2" s="417"/>
      <c r="B2" s="562" t="str">
        <f>'1 Preliminaries'!B2</f>
        <v>PROPOSED NEW EXTENSION OF MALE TRANSITION CENTER IN KISMAYO</v>
      </c>
      <c r="C2" s="419"/>
      <c r="D2" s="531"/>
      <c r="E2" s="420"/>
      <c r="F2" s="421"/>
    </row>
    <row r="3" spans="1:6">
      <c r="A3" s="417"/>
      <c r="B3" s="422" t="s">
        <v>1080</v>
      </c>
      <c r="C3" s="419"/>
      <c r="D3" s="531"/>
      <c r="E3" s="420"/>
      <c r="F3" s="421"/>
    </row>
    <row r="4" spans="1:6">
      <c r="A4" s="417"/>
      <c r="B4" s="422"/>
      <c r="C4" s="419"/>
      <c r="D4" s="531"/>
      <c r="E4" s="420"/>
      <c r="F4" s="421"/>
    </row>
    <row r="5" spans="1:6">
      <c r="A5" s="423">
        <v>17</v>
      </c>
      <c r="B5" s="418" t="s">
        <v>821</v>
      </c>
      <c r="C5" s="424"/>
      <c r="D5" s="531"/>
      <c r="E5" s="425"/>
      <c r="F5" s="426"/>
    </row>
    <row r="6" spans="1:6">
      <c r="A6" s="423"/>
      <c r="B6" s="427"/>
      <c r="C6" s="424"/>
      <c r="D6" s="531"/>
      <c r="E6" s="425"/>
      <c r="F6" s="426"/>
    </row>
    <row r="7" spans="1:6">
      <c r="A7" s="423">
        <v>17.100000000000001</v>
      </c>
      <c r="B7" s="418" t="s">
        <v>431</v>
      </c>
      <c r="C7" s="424"/>
      <c r="D7" s="531"/>
      <c r="E7" s="425"/>
      <c r="F7" s="426"/>
    </row>
    <row r="8" spans="1:6" ht="17.25">
      <c r="A8" s="423" t="s">
        <v>849</v>
      </c>
      <c r="B8" s="428" t="s">
        <v>543</v>
      </c>
      <c r="C8" s="429" t="s">
        <v>532</v>
      </c>
      <c r="D8" s="531">
        <v>123</v>
      </c>
      <c r="E8" s="425"/>
      <c r="F8" s="426">
        <f>D8*E8</f>
        <v>0</v>
      </c>
    </row>
    <row r="9" spans="1:6" ht="30">
      <c r="A9" s="417" t="s">
        <v>850</v>
      </c>
      <c r="B9" s="428" t="s">
        <v>432</v>
      </c>
      <c r="C9" s="429" t="s">
        <v>532</v>
      </c>
      <c r="D9" s="531">
        <f>D8</f>
        <v>123</v>
      </c>
      <c r="E9" s="425"/>
      <c r="F9" s="426">
        <f>D9*E9</f>
        <v>0</v>
      </c>
    </row>
    <row r="10" spans="1:6" ht="30">
      <c r="A10" s="423" t="s">
        <v>851</v>
      </c>
      <c r="B10" s="428" t="s">
        <v>822</v>
      </c>
      <c r="C10" s="429" t="s">
        <v>823</v>
      </c>
      <c r="D10" s="531">
        <v>25</v>
      </c>
      <c r="E10" s="425"/>
      <c r="F10" s="426">
        <f>D10*E10</f>
        <v>0</v>
      </c>
    </row>
    <row r="11" spans="1:6" ht="30">
      <c r="A11" s="423" t="s">
        <v>852</v>
      </c>
      <c r="B11" s="428" t="s">
        <v>594</v>
      </c>
      <c r="C11" s="429" t="s">
        <v>532</v>
      </c>
      <c r="D11" s="523">
        <v>35</v>
      </c>
      <c r="E11" s="425"/>
      <c r="F11" s="426">
        <f>D11*E11</f>
        <v>0</v>
      </c>
    </row>
    <row r="12" spans="1:6">
      <c r="A12" s="423"/>
      <c r="B12" s="418" t="s">
        <v>544</v>
      </c>
      <c r="C12" s="429"/>
      <c r="D12" s="523"/>
      <c r="E12" s="425"/>
      <c r="F12" s="430"/>
    </row>
    <row r="13" spans="1:6" ht="30">
      <c r="A13" s="423" t="s">
        <v>853</v>
      </c>
      <c r="B13" s="428" t="s">
        <v>545</v>
      </c>
      <c r="C13" s="429" t="s">
        <v>532</v>
      </c>
      <c r="D13" s="523">
        <f>D9</f>
        <v>123</v>
      </c>
      <c r="E13" s="425"/>
      <c r="F13" s="426">
        <f t="shared" ref="F13:F21" si="0">D13*E13</f>
        <v>0</v>
      </c>
    </row>
    <row r="14" spans="1:6" ht="45">
      <c r="A14" s="423" t="s">
        <v>854</v>
      </c>
      <c r="B14" s="428" t="s">
        <v>546</v>
      </c>
      <c r="C14" s="429" t="s">
        <v>532</v>
      </c>
      <c r="D14" s="523">
        <f>D13</f>
        <v>123</v>
      </c>
      <c r="E14" s="425"/>
      <c r="F14" s="426">
        <f t="shared" si="0"/>
        <v>0</v>
      </c>
    </row>
    <row r="15" spans="1:6">
      <c r="A15" s="423"/>
      <c r="B15" s="418" t="s">
        <v>34</v>
      </c>
      <c r="C15" s="424"/>
      <c r="D15" s="523"/>
      <c r="E15" s="425"/>
      <c r="F15" s="426">
        <f t="shared" si="0"/>
        <v>0</v>
      </c>
    </row>
    <row r="16" spans="1:6" ht="60">
      <c r="A16" s="423" t="s">
        <v>855</v>
      </c>
      <c r="B16" s="428" t="s">
        <v>535</v>
      </c>
      <c r="C16" s="429" t="s">
        <v>532</v>
      </c>
      <c r="D16" s="523">
        <f>D14</f>
        <v>123</v>
      </c>
      <c r="E16" s="425"/>
      <c r="F16" s="426">
        <f t="shared" si="0"/>
        <v>0</v>
      </c>
    </row>
    <row r="17" spans="1:6">
      <c r="A17" s="423"/>
      <c r="B17" s="418" t="s">
        <v>37</v>
      </c>
      <c r="C17" s="424"/>
      <c r="D17" s="523"/>
      <c r="E17" s="425"/>
      <c r="F17" s="426">
        <f t="shared" si="0"/>
        <v>0</v>
      </c>
    </row>
    <row r="18" spans="1:6" ht="60">
      <c r="A18" s="423" t="s">
        <v>856</v>
      </c>
      <c r="B18" s="428" t="s">
        <v>547</v>
      </c>
      <c r="C18" s="429" t="s">
        <v>532</v>
      </c>
      <c r="D18" s="523">
        <f>D16</f>
        <v>123</v>
      </c>
      <c r="E18" s="425"/>
      <c r="F18" s="426">
        <f t="shared" si="0"/>
        <v>0</v>
      </c>
    </row>
    <row r="19" spans="1:6">
      <c r="A19" s="423"/>
      <c r="B19" s="418" t="s">
        <v>437</v>
      </c>
      <c r="C19" s="424"/>
      <c r="D19" s="523"/>
      <c r="E19" s="425"/>
      <c r="F19" s="426">
        <f t="shared" si="0"/>
        <v>0</v>
      </c>
    </row>
    <row r="20" spans="1:6" ht="30">
      <c r="A20" s="423" t="s">
        <v>857</v>
      </c>
      <c r="B20" s="428" t="s">
        <v>824</v>
      </c>
      <c r="C20" s="429" t="s">
        <v>439</v>
      </c>
      <c r="D20" s="523">
        <v>75</v>
      </c>
      <c r="E20" s="425"/>
      <c r="F20" s="426">
        <f t="shared" si="0"/>
        <v>0</v>
      </c>
    </row>
    <row r="21" spans="1:6">
      <c r="A21" s="423"/>
      <c r="B21" s="418" t="s">
        <v>440</v>
      </c>
      <c r="C21" s="429"/>
      <c r="D21" s="524"/>
      <c r="E21" s="431"/>
      <c r="F21" s="432">
        <f t="shared" si="0"/>
        <v>0</v>
      </c>
    </row>
    <row r="22" spans="1:6" s="223" customFormat="1" ht="45">
      <c r="A22" s="433"/>
      <c r="B22" s="434" t="s">
        <v>846</v>
      </c>
      <c r="C22" s="435"/>
      <c r="D22" s="525"/>
      <c r="E22" s="435"/>
      <c r="F22" s="436"/>
    </row>
    <row r="23" spans="1:6" s="223" customFormat="1">
      <c r="A23" s="423" t="s">
        <v>858</v>
      </c>
      <c r="B23" s="437" t="s">
        <v>596</v>
      </c>
      <c r="C23" s="435" t="s">
        <v>19</v>
      </c>
      <c r="D23" s="525">
        <v>454</v>
      </c>
      <c r="E23" s="435"/>
      <c r="F23" s="436">
        <f>E23*D23</f>
        <v>0</v>
      </c>
    </row>
    <row r="24" spans="1:6" s="223" customFormat="1">
      <c r="A24" s="423" t="s">
        <v>859</v>
      </c>
      <c r="B24" s="437" t="s">
        <v>825</v>
      </c>
      <c r="C24" s="435" t="s">
        <v>19</v>
      </c>
      <c r="D24" s="525">
        <v>312</v>
      </c>
      <c r="E24" s="435"/>
      <c r="F24" s="436">
        <f>E24*D24</f>
        <v>0</v>
      </c>
    </row>
    <row r="25" spans="1:6" s="223" customFormat="1">
      <c r="A25" s="423" t="s">
        <v>860</v>
      </c>
      <c r="B25" s="437" t="s">
        <v>597</v>
      </c>
      <c r="C25" s="435" t="s">
        <v>19</v>
      </c>
      <c r="D25" s="525">
        <v>565</v>
      </c>
      <c r="E25" s="435"/>
      <c r="F25" s="436">
        <f>E25*D25</f>
        <v>0</v>
      </c>
    </row>
    <row r="26" spans="1:6" ht="30">
      <c r="A26" s="423" t="s">
        <v>861</v>
      </c>
      <c r="B26" s="428" t="s">
        <v>441</v>
      </c>
      <c r="C26" s="429" t="s">
        <v>532</v>
      </c>
      <c r="D26" s="523">
        <f>D18</f>
        <v>123</v>
      </c>
      <c r="E26" s="425"/>
      <c r="F26" s="426">
        <f>D26*E26</f>
        <v>0</v>
      </c>
    </row>
    <row r="27" spans="1:6">
      <c r="A27" s="423"/>
      <c r="B27" s="427" t="s">
        <v>434</v>
      </c>
      <c r="C27" s="424"/>
      <c r="D27" s="523"/>
      <c r="E27" s="425"/>
      <c r="F27" s="426"/>
    </row>
    <row r="28" spans="1:6" ht="30">
      <c r="A28" s="423"/>
      <c r="B28" s="438" t="s">
        <v>234</v>
      </c>
      <c r="C28" s="424"/>
      <c r="D28" s="523"/>
      <c r="E28" s="425"/>
      <c r="F28" s="426"/>
    </row>
    <row r="29" spans="1:6" ht="17.25">
      <c r="A29" s="423" t="s">
        <v>918</v>
      </c>
      <c r="B29" s="428" t="s">
        <v>436</v>
      </c>
      <c r="C29" s="429" t="s">
        <v>823</v>
      </c>
      <c r="D29" s="523">
        <f>CEILING(D18*0.15,1)</f>
        <v>19</v>
      </c>
      <c r="E29" s="425"/>
      <c r="F29" s="426">
        <f>D29*E29</f>
        <v>0</v>
      </c>
    </row>
    <row r="30" spans="1:6" ht="17.25">
      <c r="A30" s="423" t="s">
        <v>919</v>
      </c>
      <c r="B30" s="428" t="s">
        <v>624</v>
      </c>
      <c r="C30" s="429" t="s">
        <v>823</v>
      </c>
      <c r="D30" s="526">
        <f>CEILING((63.4+8.2+18.4*5.9*4)*0.2*0.6,1)/2</f>
        <v>30.5</v>
      </c>
      <c r="E30" s="425"/>
      <c r="F30" s="426">
        <f>D30*E30</f>
        <v>0</v>
      </c>
    </row>
    <row r="31" spans="1:6" ht="17.25">
      <c r="A31" s="423" t="s">
        <v>920</v>
      </c>
      <c r="B31" s="428" t="s">
        <v>826</v>
      </c>
      <c r="C31" s="429" t="s">
        <v>823</v>
      </c>
      <c r="D31" s="526">
        <v>10</v>
      </c>
      <c r="E31" s="425"/>
      <c r="F31" s="426">
        <f>D31*E31</f>
        <v>0</v>
      </c>
    </row>
    <row r="32" spans="1:6">
      <c r="A32" s="423"/>
      <c r="B32" s="427" t="s">
        <v>548</v>
      </c>
      <c r="C32" s="439"/>
      <c r="D32" s="527"/>
      <c r="E32" s="440"/>
      <c r="F32" s="441">
        <f>SUM(F4:F31)</f>
        <v>0</v>
      </c>
    </row>
    <row r="33" spans="1:7" s="447" customFormat="1">
      <c r="A33" s="442" t="s">
        <v>0</v>
      </c>
      <c r="B33" s="443" t="s">
        <v>1</v>
      </c>
      <c r="C33" s="444" t="s">
        <v>2</v>
      </c>
      <c r="D33" s="528" t="s">
        <v>422</v>
      </c>
      <c r="E33" s="445" t="s">
        <v>366</v>
      </c>
      <c r="F33" s="446" t="s">
        <v>444</v>
      </c>
      <c r="G33" s="224"/>
    </row>
    <row r="34" spans="1:7" s="291" customFormat="1">
      <c r="A34" s="290">
        <v>17.2</v>
      </c>
      <c r="B34" s="142" t="s">
        <v>605</v>
      </c>
      <c r="C34" s="143"/>
      <c r="D34" s="529"/>
      <c r="E34" s="144"/>
      <c r="F34" s="448"/>
    </row>
    <row r="35" spans="1:7" s="283" customFormat="1">
      <c r="A35" s="280"/>
      <c r="B35" s="281" t="s">
        <v>606</v>
      </c>
      <c r="C35" s="282"/>
      <c r="D35" s="530"/>
      <c r="E35" s="282"/>
      <c r="F35" s="449"/>
    </row>
    <row r="36" spans="1:7" s="294" customFormat="1">
      <c r="A36" s="546" t="s">
        <v>921</v>
      </c>
      <c r="B36" s="428" t="s">
        <v>607</v>
      </c>
      <c r="C36" s="293" t="s">
        <v>421</v>
      </c>
      <c r="D36" s="531">
        <v>5</v>
      </c>
      <c r="E36" s="293"/>
      <c r="F36" s="450">
        <f>E36*D36</f>
        <v>0</v>
      </c>
    </row>
    <row r="37" spans="1:7" s="294" customFormat="1">
      <c r="A37" s="292"/>
      <c r="B37" s="428" t="s">
        <v>965</v>
      </c>
      <c r="C37" s="293" t="s">
        <v>421</v>
      </c>
      <c r="D37" s="523">
        <v>15</v>
      </c>
      <c r="E37" s="425"/>
      <c r="F37" s="426">
        <f>D37*E37</f>
        <v>0</v>
      </c>
    </row>
    <row r="38" spans="1:7" s="294" customFormat="1">
      <c r="A38" s="292"/>
      <c r="B38" s="451" t="s">
        <v>827</v>
      </c>
      <c r="C38" s="293" t="s">
        <v>421</v>
      </c>
      <c r="D38" s="523">
        <v>3.5</v>
      </c>
      <c r="E38" s="425"/>
      <c r="F38" s="426">
        <f>D38*E38</f>
        <v>0</v>
      </c>
    </row>
    <row r="39" spans="1:7" s="283" customFormat="1">
      <c r="A39" s="280"/>
      <c r="B39" s="281" t="s">
        <v>564</v>
      </c>
      <c r="C39" s="282"/>
      <c r="D39" s="530"/>
      <c r="E39" s="282"/>
      <c r="F39" s="449"/>
    </row>
    <row r="40" spans="1:7" s="283" customFormat="1">
      <c r="A40" s="280"/>
      <c r="B40" s="281" t="s">
        <v>565</v>
      </c>
      <c r="C40" s="282"/>
      <c r="D40" s="530"/>
      <c r="E40" s="282"/>
      <c r="F40" s="449"/>
    </row>
    <row r="41" spans="1:7" s="283" customFormat="1">
      <c r="A41" s="280" t="s">
        <v>922</v>
      </c>
      <c r="B41" s="286" t="s">
        <v>608</v>
      </c>
      <c r="C41" s="282" t="s">
        <v>19</v>
      </c>
      <c r="D41" s="532">
        <v>195</v>
      </c>
      <c r="E41" s="282"/>
      <c r="F41" s="449">
        <f>E41*D41</f>
        <v>0</v>
      </c>
    </row>
    <row r="42" spans="1:7" s="283" customFormat="1">
      <c r="A42" s="280" t="s">
        <v>923</v>
      </c>
      <c r="B42" s="286" t="s">
        <v>609</v>
      </c>
      <c r="C42" s="282" t="s">
        <v>19</v>
      </c>
      <c r="D42" s="532">
        <v>221</v>
      </c>
      <c r="E42" s="282"/>
      <c r="F42" s="449">
        <f>E42*D42</f>
        <v>0</v>
      </c>
    </row>
    <row r="43" spans="1:7" s="283" customFormat="1">
      <c r="A43" s="280" t="s">
        <v>924</v>
      </c>
      <c r="B43" s="286" t="s">
        <v>828</v>
      </c>
      <c r="C43" s="282" t="s">
        <v>19</v>
      </c>
      <c r="D43" s="532">
        <v>71</v>
      </c>
      <c r="E43" s="282"/>
      <c r="F43" s="449">
        <f>E43*D43</f>
        <v>0</v>
      </c>
    </row>
    <row r="44" spans="1:7" s="283" customFormat="1">
      <c r="A44" s="280"/>
      <c r="B44" s="284" t="s">
        <v>610</v>
      </c>
      <c r="C44" s="282"/>
      <c r="D44" s="530"/>
      <c r="E44" s="282"/>
      <c r="F44" s="449"/>
    </row>
    <row r="45" spans="1:7" s="283" customFormat="1">
      <c r="A45" s="280" t="s">
        <v>926</v>
      </c>
      <c r="B45" s="286" t="s">
        <v>611</v>
      </c>
      <c r="C45" s="282" t="s">
        <v>32</v>
      </c>
      <c r="D45" s="532">
        <v>215</v>
      </c>
      <c r="E45" s="282"/>
      <c r="F45" s="449">
        <f>D45*E45</f>
        <v>0</v>
      </c>
    </row>
    <row r="46" spans="1:7" s="297" customFormat="1">
      <c r="A46" s="295"/>
      <c r="B46" s="295" t="s">
        <v>612</v>
      </c>
      <c r="C46" s="296"/>
      <c r="D46" s="533"/>
      <c r="E46" s="296"/>
      <c r="F46" s="452">
        <f>SUM(F34:F45)</f>
        <v>0</v>
      </c>
    </row>
    <row r="47" spans="1:7" s="297" customFormat="1">
      <c r="A47" s="289"/>
      <c r="B47" s="289"/>
      <c r="C47" s="298"/>
      <c r="D47" s="534"/>
      <c r="E47" s="298"/>
      <c r="F47" s="453"/>
    </row>
    <row r="48" spans="1:7" s="283" customFormat="1">
      <c r="A48" s="299">
        <v>17.3</v>
      </c>
      <c r="B48" s="284" t="s">
        <v>613</v>
      </c>
      <c r="C48" s="282"/>
      <c r="D48" s="530"/>
      <c r="E48" s="282"/>
      <c r="F48" s="449"/>
    </row>
    <row r="49" spans="1:198" s="283" customFormat="1">
      <c r="A49" s="280"/>
      <c r="B49" s="281"/>
      <c r="C49" s="282"/>
      <c r="D49" s="530"/>
      <c r="E49" s="282"/>
      <c r="F49" s="449"/>
    </row>
    <row r="50" spans="1:198" s="283" customFormat="1" ht="60">
      <c r="A50" s="280"/>
      <c r="B50" s="547" t="s">
        <v>829</v>
      </c>
      <c r="C50" s="282"/>
      <c r="D50" s="531"/>
      <c r="E50" s="282"/>
      <c r="F50" s="449"/>
    </row>
    <row r="51" spans="1:198" s="283" customFormat="1" ht="30">
      <c r="A51" s="280" t="s">
        <v>927</v>
      </c>
      <c r="B51" s="437" t="s">
        <v>830</v>
      </c>
      <c r="C51" s="282" t="s">
        <v>32</v>
      </c>
      <c r="D51" s="699">
        <v>148</v>
      </c>
      <c r="E51" s="282"/>
      <c r="F51" s="449">
        <f>E51*D51</f>
        <v>0</v>
      </c>
    </row>
    <row r="52" spans="1:198" s="283" customFormat="1">
      <c r="A52" s="280" t="s">
        <v>928</v>
      </c>
      <c r="B52" s="437" t="s">
        <v>617</v>
      </c>
      <c r="C52" s="282" t="s">
        <v>32</v>
      </c>
      <c r="D52" s="698">
        <v>24</v>
      </c>
      <c r="E52" s="282"/>
      <c r="F52" s="449">
        <f>E52*D52</f>
        <v>0</v>
      </c>
    </row>
    <row r="53" spans="1:198" s="283" customFormat="1">
      <c r="A53" s="280" t="s">
        <v>929</v>
      </c>
      <c r="B53" s="281" t="s">
        <v>581</v>
      </c>
      <c r="C53" s="282"/>
      <c r="D53" s="700"/>
      <c r="E53" s="282"/>
      <c r="F53" s="449"/>
    </row>
    <row r="54" spans="1:198" s="283" customFormat="1">
      <c r="A54" s="280" t="s">
        <v>930</v>
      </c>
      <c r="B54" s="286" t="s">
        <v>582</v>
      </c>
      <c r="C54" s="282" t="s">
        <v>49</v>
      </c>
      <c r="D54" s="698">
        <v>7</v>
      </c>
      <c r="E54" s="282"/>
      <c r="F54" s="449">
        <f>E54*D54</f>
        <v>0</v>
      </c>
    </row>
    <row r="55" spans="1:198" s="283" customFormat="1">
      <c r="A55" s="280" t="s">
        <v>925</v>
      </c>
      <c r="B55" s="286" t="s">
        <v>831</v>
      </c>
      <c r="C55" s="282" t="s">
        <v>49</v>
      </c>
      <c r="D55" s="698">
        <v>18</v>
      </c>
      <c r="E55" s="282"/>
      <c r="F55" s="449">
        <f>E55*D55</f>
        <v>0</v>
      </c>
    </row>
    <row r="56" spans="1:198" s="283" customFormat="1" ht="30">
      <c r="A56" s="280"/>
      <c r="B56" s="295" t="s">
        <v>618</v>
      </c>
      <c r="C56" s="296"/>
      <c r="D56" s="530"/>
      <c r="E56" s="282"/>
      <c r="F56" s="452">
        <f>SUM(F49:F55)</f>
        <v>0</v>
      </c>
    </row>
    <row r="57" spans="1:198" s="283" customFormat="1">
      <c r="A57" s="454"/>
      <c r="B57" s="455"/>
      <c r="C57" s="456"/>
      <c r="D57" s="535"/>
      <c r="E57" s="457"/>
      <c r="F57" s="458"/>
    </row>
    <row r="58" spans="1:198" s="134" customFormat="1" ht="15.75">
      <c r="A58" s="459">
        <v>17.399999999999999</v>
      </c>
      <c r="B58" s="460" t="s">
        <v>832</v>
      </c>
      <c r="C58" s="461"/>
      <c r="D58" s="469"/>
      <c r="E58" s="462"/>
      <c r="F58" s="463"/>
      <c r="G58" s="146"/>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row>
    <row r="59" spans="1:198" s="136" customFormat="1" ht="31.5">
      <c r="A59" s="464" t="s">
        <v>33</v>
      </c>
      <c r="B59" s="465" t="s">
        <v>458</v>
      </c>
      <c r="C59" s="466" t="s">
        <v>33</v>
      </c>
      <c r="D59" s="464"/>
      <c r="E59" s="467"/>
      <c r="F59" s="468"/>
      <c r="G59" s="148"/>
    </row>
    <row r="60" spans="1:198" s="134" customFormat="1" ht="31.5">
      <c r="A60" s="469" t="s">
        <v>862</v>
      </c>
      <c r="B60" s="470" t="s">
        <v>459</v>
      </c>
      <c r="C60" s="461" t="s">
        <v>32</v>
      </c>
      <c r="D60" s="462">
        <v>154</v>
      </c>
      <c r="E60" s="228"/>
      <c r="F60" s="463">
        <f>D60*E60</f>
        <v>0</v>
      </c>
      <c r="G60" s="146"/>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row>
    <row r="61" spans="1:198" s="136" customFormat="1" ht="15.75">
      <c r="A61" s="469" t="s">
        <v>863</v>
      </c>
      <c r="B61" s="466" t="s">
        <v>833</v>
      </c>
      <c r="C61" s="466" t="s">
        <v>49</v>
      </c>
      <c r="D61" s="464">
        <v>128</v>
      </c>
      <c r="E61" s="258"/>
      <c r="F61" s="463">
        <f t="shared" ref="F61:F70" si="1">D61*E61</f>
        <v>0</v>
      </c>
      <c r="G61" s="148"/>
    </row>
    <row r="62" spans="1:198" s="136" customFormat="1" ht="15.75">
      <c r="A62" s="469" t="s">
        <v>864</v>
      </c>
      <c r="B62" s="466" t="s">
        <v>834</v>
      </c>
      <c r="C62" s="466" t="s">
        <v>49</v>
      </c>
      <c r="D62" s="464">
        <v>133</v>
      </c>
      <c r="E62" s="258"/>
      <c r="F62" s="463">
        <f t="shared" si="1"/>
        <v>0</v>
      </c>
      <c r="G62" s="148"/>
    </row>
    <row r="63" spans="1:198" s="136" customFormat="1" ht="15.75">
      <c r="A63" s="469" t="s">
        <v>865</v>
      </c>
      <c r="B63" s="466" t="s">
        <v>378</v>
      </c>
      <c r="C63" s="466" t="s">
        <v>49</v>
      </c>
      <c r="D63" s="464">
        <v>150</v>
      </c>
      <c r="E63" s="258"/>
      <c r="F63" s="463">
        <f t="shared" si="1"/>
        <v>0</v>
      </c>
      <c r="G63" s="148"/>
    </row>
    <row r="64" spans="1:198" s="136" customFormat="1" ht="15.75">
      <c r="A64" s="469" t="s">
        <v>866</v>
      </c>
      <c r="B64" s="466" t="s">
        <v>380</v>
      </c>
      <c r="C64" s="466" t="s">
        <v>49</v>
      </c>
      <c r="D64" s="464">
        <v>17</v>
      </c>
      <c r="E64" s="228"/>
      <c r="F64" s="463">
        <f t="shared" si="1"/>
        <v>0</v>
      </c>
      <c r="G64" s="148"/>
    </row>
    <row r="65" spans="1:10" s="136" customFormat="1" ht="15.75">
      <c r="A65" s="469" t="s">
        <v>867</v>
      </c>
      <c r="B65" s="466" t="s">
        <v>381</v>
      </c>
      <c r="C65" s="466" t="s">
        <v>49</v>
      </c>
      <c r="D65" s="464">
        <v>21</v>
      </c>
      <c r="E65" s="228"/>
      <c r="F65" s="463">
        <f t="shared" si="1"/>
        <v>0</v>
      </c>
      <c r="G65" s="148"/>
    </row>
    <row r="66" spans="1:10" s="136" customFormat="1" ht="15.75">
      <c r="A66" s="469" t="s">
        <v>868</v>
      </c>
      <c r="B66" s="466" t="s">
        <v>382</v>
      </c>
      <c r="C66" s="466" t="s">
        <v>49</v>
      </c>
      <c r="D66" s="464">
        <v>11</v>
      </c>
      <c r="E66" s="228"/>
      <c r="F66" s="463">
        <f t="shared" si="1"/>
        <v>0</v>
      </c>
      <c r="G66" s="148"/>
    </row>
    <row r="67" spans="1:10" s="136" customFormat="1" ht="15.75">
      <c r="A67" s="464" t="s">
        <v>33</v>
      </c>
      <c r="B67" s="471" t="s">
        <v>386</v>
      </c>
      <c r="C67" s="466" t="s">
        <v>33</v>
      </c>
      <c r="D67" s="464" t="s">
        <v>33</v>
      </c>
      <c r="E67" s="467"/>
      <c r="F67" s="463"/>
      <c r="G67" s="148"/>
    </row>
    <row r="68" spans="1:10" s="136" customFormat="1" ht="15.75">
      <c r="A68" s="464" t="s">
        <v>869</v>
      </c>
      <c r="B68" s="466" t="s">
        <v>387</v>
      </c>
      <c r="C68" s="466" t="s">
        <v>33</v>
      </c>
      <c r="D68" s="464" t="s">
        <v>33</v>
      </c>
      <c r="E68" s="467"/>
      <c r="F68" s="463"/>
      <c r="G68" s="228"/>
    </row>
    <row r="69" spans="1:10" s="136" customFormat="1" ht="15.75">
      <c r="A69" s="464" t="s">
        <v>870</v>
      </c>
      <c r="B69" s="466" t="s">
        <v>388</v>
      </c>
      <c r="C69" s="466" t="s">
        <v>32</v>
      </c>
      <c r="D69" s="464">
        <v>12</v>
      </c>
      <c r="E69" s="467"/>
      <c r="F69" s="463">
        <f t="shared" si="1"/>
        <v>0</v>
      </c>
      <c r="G69" s="258"/>
      <c r="J69" s="136" t="s">
        <v>33</v>
      </c>
    </row>
    <row r="70" spans="1:10" s="136" customFormat="1" ht="12.6" customHeight="1">
      <c r="A70" s="464" t="s">
        <v>871</v>
      </c>
      <c r="B70" s="466" t="s">
        <v>389</v>
      </c>
      <c r="C70" s="466" t="s">
        <v>49</v>
      </c>
      <c r="D70" s="464">
        <v>17</v>
      </c>
      <c r="E70" s="467"/>
      <c r="F70" s="463">
        <f t="shared" si="1"/>
        <v>0</v>
      </c>
      <c r="G70" s="258"/>
    </row>
    <row r="71" spans="1:10" s="136" customFormat="1" ht="15.75">
      <c r="A71" s="464"/>
      <c r="B71" s="466"/>
      <c r="C71" s="466"/>
      <c r="D71" s="464"/>
      <c r="E71" s="467"/>
      <c r="F71" s="472"/>
      <c r="G71" s="258"/>
    </row>
    <row r="72" spans="1:10" s="136" customFormat="1" ht="12.6" customHeight="1">
      <c r="A72" s="464"/>
      <c r="B72" s="466"/>
      <c r="C72" s="466"/>
      <c r="D72" s="464"/>
      <c r="E72" s="467"/>
      <c r="F72" s="472"/>
      <c r="G72" s="228"/>
    </row>
    <row r="73" spans="1:10">
      <c r="A73" s="412" t="s">
        <v>0</v>
      </c>
      <c r="B73" s="413" t="s">
        <v>1</v>
      </c>
      <c r="C73" s="414" t="s">
        <v>2</v>
      </c>
      <c r="D73" s="522" t="s">
        <v>422</v>
      </c>
      <c r="E73" s="415" t="s">
        <v>366</v>
      </c>
      <c r="F73" s="416" t="s">
        <v>444</v>
      </c>
      <c r="G73" s="228"/>
    </row>
    <row r="74" spans="1:10" s="136" customFormat="1" ht="15.75">
      <c r="A74" s="473" t="s">
        <v>33</v>
      </c>
      <c r="B74" s="465" t="s">
        <v>390</v>
      </c>
      <c r="C74" s="466" t="s">
        <v>33</v>
      </c>
      <c r="D74" s="464" t="s">
        <v>33</v>
      </c>
      <c r="E74" s="467"/>
      <c r="F74" s="472"/>
      <c r="G74" s="228"/>
    </row>
    <row r="75" spans="1:10" s="136" customFormat="1" ht="31.5">
      <c r="A75" s="473" t="s">
        <v>872</v>
      </c>
      <c r="B75" s="466" t="s">
        <v>391</v>
      </c>
      <c r="C75" s="466" t="s">
        <v>32</v>
      </c>
      <c r="D75" s="464">
        <v>9</v>
      </c>
      <c r="E75" s="467"/>
      <c r="F75" s="472">
        <f t="shared" ref="F75:F81" si="2">E75*D75</f>
        <v>0</v>
      </c>
      <c r="G75" s="228"/>
    </row>
    <row r="76" spans="1:10" s="136" customFormat="1" ht="31.5">
      <c r="A76" s="473" t="s">
        <v>873</v>
      </c>
      <c r="B76" s="466" t="s">
        <v>392</v>
      </c>
      <c r="C76" s="466" t="s">
        <v>49</v>
      </c>
      <c r="D76" s="464">
        <v>9</v>
      </c>
      <c r="E76" s="467"/>
      <c r="F76" s="472">
        <f t="shared" si="2"/>
        <v>0</v>
      </c>
      <c r="G76" s="258"/>
    </row>
    <row r="77" spans="1:10" s="136" customFormat="1" ht="15.75">
      <c r="A77" s="473" t="s">
        <v>33</v>
      </c>
      <c r="B77" s="471" t="s">
        <v>393</v>
      </c>
      <c r="C77" s="466" t="s">
        <v>33</v>
      </c>
      <c r="D77" s="464" t="s">
        <v>33</v>
      </c>
      <c r="E77" s="467"/>
      <c r="F77" s="472"/>
      <c r="G77" s="258"/>
    </row>
    <row r="78" spans="1:10" s="136" customFormat="1" ht="32.1" customHeight="1">
      <c r="A78" s="473" t="s">
        <v>874</v>
      </c>
      <c r="B78" s="466" t="s">
        <v>394</v>
      </c>
      <c r="C78" s="466" t="s">
        <v>49</v>
      </c>
      <c r="D78" s="464">
        <f>D76</f>
        <v>9</v>
      </c>
      <c r="E78" s="467"/>
      <c r="F78" s="472">
        <f t="shared" si="2"/>
        <v>0</v>
      </c>
      <c r="G78" s="258"/>
    </row>
    <row r="79" spans="1:10" s="136" customFormat="1" ht="15.75">
      <c r="A79" s="464" t="s">
        <v>33</v>
      </c>
      <c r="B79" s="471" t="s">
        <v>460</v>
      </c>
      <c r="C79" s="466" t="s">
        <v>33</v>
      </c>
      <c r="D79" s="464" t="s">
        <v>33</v>
      </c>
      <c r="E79" s="467"/>
      <c r="F79" s="472"/>
      <c r="G79" s="228"/>
    </row>
    <row r="80" spans="1:10" s="136" customFormat="1" ht="31.5">
      <c r="A80" s="464" t="s">
        <v>875</v>
      </c>
      <c r="B80" s="466" t="s">
        <v>396</v>
      </c>
      <c r="C80" s="466" t="s">
        <v>49</v>
      </c>
      <c r="D80" s="464">
        <v>15</v>
      </c>
      <c r="E80" s="467"/>
      <c r="F80" s="472">
        <f t="shared" si="2"/>
        <v>0</v>
      </c>
      <c r="G80" s="148"/>
    </row>
    <row r="81" spans="1:198" s="136" customFormat="1" ht="15" customHeight="1">
      <c r="A81" s="464" t="s">
        <v>876</v>
      </c>
      <c r="B81" s="466" t="s">
        <v>397</v>
      </c>
      <c r="C81" s="466" t="s">
        <v>385</v>
      </c>
      <c r="D81" s="464">
        <v>4</v>
      </c>
      <c r="E81" s="467"/>
      <c r="F81" s="472">
        <f t="shared" si="2"/>
        <v>0</v>
      </c>
      <c r="G81" s="148"/>
    </row>
    <row r="82" spans="1:198" s="136" customFormat="1" ht="19.350000000000001" customHeight="1">
      <c r="A82" s="464" t="s">
        <v>877</v>
      </c>
      <c r="B82" s="466" t="s">
        <v>398</v>
      </c>
      <c r="C82" s="466" t="s">
        <v>385</v>
      </c>
      <c r="D82" s="464">
        <f>D81</f>
        <v>4</v>
      </c>
      <c r="E82" s="467"/>
      <c r="F82" s="472">
        <f t="shared" ref="F82:F102" si="3">E82*D82</f>
        <v>0</v>
      </c>
      <c r="G82" s="148"/>
    </row>
    <row r="83" spans="1:198" s="136" customFormat="1" ht="17.100000000000001" customHeight="1">
      <c r="A83" s="464" t="s">
        <v>878</v>
      </c>
      <c r="B83" s="466" t="s">
        <v>399</v>
      </c>
      <c r="C83" s="466" t="s">
        <v>33</v>
      </c>
      <c r="D83" s="464" t="s">
        <v>33</v>
      </c>
      <c r="E83" s="467"/>
      <c r="F83" s="472"/>
      <c r="G83" s="148"/>
    </row>
    <row r="84" spans="1:198" s="136" customFormat="1" ht="19.350000000000001" customHeight="1">
      <c r="A84" s="464" t="s">
        <v>879</v>
      </c>
      <c r="B84" s="466" t="s">
        <v>401</v>
      </c>
      <c r="C84" s="466" t="s">
        <v>49</v>
      </c>
      <c r="D84" s="464">
        <v>11</v>
      </c>
      <c r="E84" s="467"/>
      <c r="F84" s="472">
        <f t="shared" si="3"/>
        <v>0</v>
      </c>
      <c r="G84" s="148"/>
    </row>
    <row r="85" spans="1:198" s="136" customFormat="1" ht="17.100000000000001" customHeight="1">
      <c r="A85" s="464" t="s">
        <v>880</v>
      </c>
      <c r="B85" s="466" t="s">
        <v>402</v>
      </c>
      <c r="C85" s="466" t="s">
        <v>49</v>
      </c>
      <c r="D85" s="464">
        <f>D84</f>
        <v>11</v>
      </c>
      <c r="E85" s="467"/>
      <c r="F85" s="472">
        <f t="shared" si="3"/>
        <v>0</v>
      </c>
      <c r="G85" s="148"/>
    </row>
    <row r="86" spans="1:198" s="137" customFormat="1" ht="15.75">
      <c r="A86" s="474"/>
      <c r="B86" s="471" t="s">
        <v>835</v>
      </c>
      <c r="C86" s="471"/>
      <c r="D86" s="474"/>
      <c r="E86" s="475"/>
      <c r="F86" s="476">
        <f>SUM(F60:F85)</f>
        <v>0</v>
      </c>
      <c r="G86" s="149"/>
    </row>
    <row r="87" spans="1:198">
      <c r="A87" s="412"/>
      <c r="B87" s="413"/>
      <c r="C87" s="414"/>
      <c r="D87" s="522"/>
      <c r="E87" s="415"/>
      <c r="F87" s="416"/>
    </row>
    <row r="88" spans="1:198" s="134" customFormat="1" ht="15.75">
      <c r="A88" s="477">
        <v>17.5</v>
      </c>
      <c r="B88" s="460" t="s">
        <v>836</v>
      </c>
      <c r="C88" s="478"/>
      <c r="D88" s="479"/>
      <c r="E88" s="479"/>
      <c r="F88" s="472">
        <f t="shared" si="3"/>
        <v>0</v>
      </c>
      <c r="G88" s="146"/>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row>
    <row r="89" spans="1:198" s="134" customFormat="1" ht="31.5">
      <c r="A89" s="480" t="s">
        <v>881</v>
      </c>
      <c r="B89" s="466" t="s">
        <v>837</v>
      </c>
      <c r="C89" s="481" t="s">
        <v>385</v>
      </c>
      <c r="D89" s="480">
        <v>3</v>
      </c>
      <c r="E89" s="482"/>
      <c r="F89" s="472">
        <f t="shared" si="3"/>
        <v>0</v>
      </c>
      <c r="G89" s="146"/>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c r="FJ89" s="133"/>
      <c r="FK89" s="133"/>
      <c r="FL89" s="133"/>
      <c r="FM89" s="133"/>
      <c r="FN89" s="133"/>
      <c r="FO89" s="133"/>
      <c r="FP89" s="133"/>
      <c r="FQ89" s="133"/>
      <c r="FR89" s="133"/>
      <c r="FS89" s="133"/>
      <c r="FT89" s="133"/>
      <c r="FU89" s="133"/>
      <c r="FV89" s="133"/>
      <c r="FW89" s="133"/>
      <c r="FX89" s="133"/>
      <c r="FY89" s="133"/>
      <c r="FZ89" s="133"/>
      <c r="GA89" s="133"/>
      <c r="GB89" s="133"/>
      <c r="GC89" s="133"/>
      <c r="GD89" s="133"/>
      <c r="GE89" s="133"/>
      <c r="GF89" s="133"/>
      <c r="GG89" s="133"/>
      <c r="GH89" s="133"/>
      <c r="GI89" s="133"/>
      <c r="GJ89" s="133"/>
      <c r="GK89" s="133"/>
      <c r="GL89" s="133"/>
      <c r="GM89" s="133"/>
      <c r="GN89" s="133"/>
      <c r="GO89" s="133"/>
      <c r="GP89" s="133"/>
    </row>
    <row r="90" spans="1:198" s="136" customFormat="1" ht="31.5">
      <c r="A90" s="480" t="s">
        <v>882</v>
      </c>
      <c r="B90" s="466" t="s">
        <v>462</v>
      </c>
      <c r="C90" s="481" t="s">
        <v>49</v>
      </c>
      <c r="D90" s="480">
        <f>CEILING(5.1*D89,1)</f>
        <v>16</v>
      </c>
      <c r="E90" s="258"/>
      <c r="F90" s="472">
        <f t="shared" si="3"/>
        <v>0</v>
      </c>
      <c r="G90" s="148"/>
    </row>
    <row r="91" spans="1:198" s="136" customFormat="1" ht="15.75">
      <c r="A91" s="480" t="s">
        <v>883</v>
      </c>
      <c r="B91" s="466" t="s">
        <v>463</v>
      </c>
      <c r="C91" s="481" t="s">
        <v>49</v>
      </c>
      <c r="D91" s="480">
        <f>D90*2</f>
        <v>32</v>
      </c>
      <c r="E91" s="258"/>
      <c r="F91" s="472">
        <f t="shared" si="3"/>
        <v>0</v>
      </c>
      <c r="G91" s="148"/>
    </row>
    <row r="92" spans="1:198" s="136" customFormat="1" ht="15.75">
      <c r="A92" s="480" t="s">
        <v>884</v>
      </c>
      <c r="B92" s="466" t="s">
        <v>464</v>
      </c>
      <c r="C92" s="481" t="s">
        <v>49</v>
      </c>
      <c r="D92" s="480">
        <f>D91</f>
        <v>32</v>
      </c>
      <c r="E92" s="258"/>
      <c r="F92" s="472">
        <f t="shared" si="3"/>
        <v>0</v>
      </c>
      <c r="G92" s="148"/>
      <c r="I92" s="136" t="s">
        <v>33</v>
      </c>
    </row>
    <row r="93" spans="1:198" s="136" customFormat="1" ht="15.75">
      <c r="A93" s="480" t="s">
        <v>885</v>
      </c>
      <c r="B93" s="471" t="s">
        <v>465</v>
      </c>
      <c r="C93" s="481" t="s">
        <v>33</v>
      </c>
      <c r="D93" s="480" t="s">
        <v>33</v>
      </c>
      <c r="E93" s="482"/>
      <c r="F93" s="472"/>
      <c r="G93" s="148"/>
    </row>
    <row r="94" spans="1:198" s="136" customFormat="1" ht="31.5">
      <c r="A94" s="480" t="s">
        <v>886</v>
      </c>
      <c r="B94" s="466" t="s">
        <v>466</v>
      </c>
      <c r="C94" s="481" t="s">
        <v>33</v>
      </c>
      <c r="D94" s="480" t="s">
        <v>33</v>
      </c>
      <c r="E94" s="482"/>
      <c r="F94" s="472"/>
      <c r="G94" s="148"/>
    </row>
    <row r="95" spans="1:198" s="136" customFormat="1" ht="15.75">
      <c r="A95" s="480" t="s">
        <v>887</v>
      </c>
      <c r="B95" s="466" t="s">
        <v>467</v>
      </c>
      <c r="C95" s="481" t="s">
        <v>385</v>
      </c>
      <c r="D95" s="480">
        <v>3</v>
      </c>
      <c r="E95" s="228"/>
      <c r="F95" s="472">
        <f t="shared" si="3"/>
        <v>0</v>
      </c>
      <c r="G95" s="148"/>
    </row>
    <row r="96" spans="1:198" s="136" customFormat="1" ht="15.75">
      <c r="A96" s="480" t="s">
        <v>888</v>
      </c>
      <c r="B96" s="483" t="s">
        <v>468</v>
      </c>
      <c r="C96" s="484" t="s">
        <v>469</v>
      </c>
      <c r="D96" s="536">
        <f>D89*3/2</f>
        <v>4.5</v>
      </c>
      <c r="E96" s="228"/>
      <c r="F96" s="485">
        <f t="shared" si="3"/>
        <v>0</v>
      </c>
      <c r="G96" s="148"/>
    </row>
    <row r="97" spans="1:198" s="136" customFormat="1" ht="15.75">
      <c r="A97" s="480" t="s">
        <v>889</v>
      </c>
      <c r="B97" s="466" t="s">
        <v>470</v>
      </c>
      <c r="C97" s="481" t="s">
        <v>385</v>
      </c>
      <c r="D97" s="480">
        <f>D95</f>
        <v>3</v>
      </c>
      <c r="E97" s="258"/>
      <c r="F97" s="472">
        <f t="shared" si="3"/>
        <v>0</v>
      </c>
      <c r="G97" s="148"/>
    </row>
    <row r="98" spans="1:198" s="136" customFormat="1" ht="15.75">
      <c r="A98" s="480" t="s">
        <v>33</v>
      </c>
      <c r="B98" s="471" t="s">
        <v>471</v>
      </c>
      <c r="C98" s="481" t="s">
        <v>33</v>
      </c>
      <c r="D98" s="480" t="s">
        <v>33</v>
      </c>
      <c r="E98" s="482"/>
      <c r="F98" s="472"/>
      <c r="G98" s="148"/>
    </row>
    <row r="99" spans="1:198" s="136" customFormat="1" ht="31.5">
      <c r="A99" s="480" t="s">
        <v>890</v>
      </c>
      <c r="B99" s="466" t="s">
        <v>472</v>
      </c>
      <c r="C99" s="481" t="s">
        <v>145</v>
      </c>
      <c r="D99" s="480" t="s">
        <v>433</v>
      </c>
      <c r="E99" s="482"/>
      <c r="F99" s="472">
        <f>E99</f>
        <v>0</v>
      </c>
      <c r="G99" s="148"/>
    </row>
    <row r="100" spans="1:198" s="137" customFormat="1" ht="15.75">
      <c r="A100" s="486"/>
      <c r="B100" s="465" t="s">
        <v>838</v>
      </c>
      <c r="C100" s="487"/>
      <c r="D100" s="486"/>
      <c r="E100" s="488"/>
      <c r="F100" s="476">
        <f>SUM(F89:F99)</f>
        <v>0</v>
      </c>
      <c r="G100" s="149"/>
    </row>
    <row r="101" spans="1:198" s="132" customFormat="1" ht="15.75">
      <c r="A101" s="477">
        <v>17.600000000000001</v>
      </c>
      <c r="B101" s="460" t="s">
        <v>839</v>
      </c>
      <c r="C101" s="489"/>
      <c r="D101" s="479"/>
      <c r="E101" s="479"/>
      <c r="F101" s="472"/>
      <c r="G101" s="147"/>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c r="CI101" s="135"/>
      <c r="CJ101" s="135"/>
      <c r="CK101" s="135"/>
      <c r="CL101" s="135"/>
      <c r="CM101" s="135"/>
      <c r="CN101" s="135"/>
      <c r="CO101" s="135"/>
      <c r="CP101" s="135"/>
      <c r="CQ101" s="135"/>
      <c r="CR101" s="135"/>
      <c r="CS101" s="135"/>
      <c r="CT101" s="135"/>
      <c r="CU101" s="135"/>
      <c r="CV101" s="135"/>
      <c r="CW101" s="135"/>
      <c r="CX101" s="135"/>
      <c r="CY101" s="135"/>
      <c r="CZ101" s="135"/>
      <c r="DA101" s="135"/>
      <c r="DB101" s="135"/>
      <c r="DC101" s="135"/>
      <c r="DD101" s="135"/>
      <c r="DE101" s="135"/>
      <c r="DF101" s="135"/>
      <c r="DG101" s="135"/>
      <c r="DH101" s="135"/>
      <c r="DI101" s="135"/>
      <c r="DJ101" s="135"/>
      <c r="DK101" s="135"/>
      <c r="DL101" s="135"/>
      <c r="DM101" s="135"/>
      <c r="DN101" s="135"/>
      <c r="DO101" s="135"/>
      <c r="DP101" s="135"/>
      <c r="DQ101" s="135"/>
      <c r="DR101" s="135"/>
      <c r="DS101" s="135"/>
      <c r="DT101" s="135"/>
      <c r="DU101" s="135"/>
      <c r="DV101" s="135"/>
      <c r="DW101" s="135"/>
      <c r="DX101" s="135"/>
      <c r="DY101" s="135"/>
      <c r="DZ101" s="135"/>
      <c r="EA101" s="135"/>
      <c r="EB101" s="135"/>
      <c r="EC101" s="135"/>
      <c r="ED101" s="135"/>
      <c r="EE101" s="135"/>
      <c r="EF101" s="135"/>
      <c r="EG101" s="135"/>
      <c r="EH101" s="135"/>
      <c r="EI101" s="135"/>
      <c r="EJ101" s="135"/>
      <c r="EK101" s="135"/>
      <c r="EL101" s="135"/>
      <c r="EM101" s="135"/>
      <c r="EN101" s="135"/>
      <c r="EO101" s="135"/>
      <c r="EP101" s="135"/>
      <c r="EQ101" s="135"/>
      <c r="ER101" s="135"/>
      <c r="ES101" s="135"/>
      <c r="ET101" s="135"/>
      <c r="EU101" s="135"/>
      <c r="EV101" s="135"/>
      <c r="EW101" s="135"/>
      <c r="EX101" s="135"/>
      <c r="EY101" s="135"/>
      <c r="EZ101" s="135"/>
      <c r="FA101" s="135"/>
      <c r="FB101" s="135"/>
      <c r="FC101" s="135"/>
      <c r="FD101" s="135"/>
      <c r="FE101" s="135"/>
      <c r="FF101" s="135"/>
      <c r="FG101" s="135"/>
      <c r="FH101" s="135"/>
      <c r="FI101" s="135"/>
      <c r="FJ101" s="135"/>
      <c r="FK101" s="135"/>
      <c r="FL101" s="135"/>
      <c r="FM101" s="135"/>
      <c r="FN101" s="135"/>
      <c r="FO101" s="135"/>
      <c r="FP101" s="135"/>
      <c r="FQ101" s="135"/>
      <c r="FR101" s="135"/>
      <c r="FS101" s="135"/>
      <c r="FT101" s="135"/>
      <c r="FU101" s="135"/>
      <c r="FV101" s="135"/>
      <c r="FW101" s="135"/>
      <c r="FX101" s="135"/>
      <c r="FY101" s="135"/>
      <c r="FZ101" s="135"/>
      <c r="GA101" s="135"/>
      <c r="GB101" s="135"/>
      <c r="GC101" s="135"/>
      <c r="GD101" s="135"/>
      <c r="GE101" s="135"/>
      <c r="GF101" s="135"/>
      <c r="GG101" s="135"/>
      <c r="GH101" s="135"/>
      <c r="GI101" s="135"/>
      <c r="GJ101" s="135"/>
      <c r="GK101" s="135"/>
      <c r="GL101" s="135"/>
      <c r="GM101" s="135"/>
      <c r="GN101" s="135"/>
      <c r="GO101" s="135"/>
      <c r="GP101" s="135"/>
    </row>
    <row r="102" spans="1:198" s="134" customFormat="1" ht="36.6" customHeight="1">
      <c r="A102" s="469" t="s">
        <v>891</v>
      </c>
      <c r="B102" s="470" t="s">
        <v>960</v>
      </c>
      <c r="C102" s="461" t="s">
        <v>12</v>
      </c>
      <c r="D102" s="462">
        <v>7</v>
      </c>
      <c r="E102" s="462"/>
      <c r="F102" s="472">
        <f t="shared" si="3"/>
        <v>0</v>
      </c>
      <c r="G102" s="146"/>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row>
    <row r="103" spans="1:198" s="132" customFormat="1" ht="15.75">
      <c r="A103" s="490"/>
      <c r="B103" s="491" t="s">
        <v>840</v>
      </c>
      <c r="C103" s="492"/>
      <c r="D103" s="493"/>
      <c r="E103" s="493"/>
      <c r="F103" s="494">
        <f>SUM(F102)</f>
        <v>0</v>
      </c>
      <c r="G103" s="147"/>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135"/>
      <c r="DQ103" s="135"/>
      <c r="DR103" s="135"/>
      <c r="DS103" s="135"/>
      <c r="DT103" s="135"/>
      <c r="DU103" s="135"/>
      <c r="DV103" s="135"/>
      <c r="DW103" s="135"/>
      <c r="DX103" s="135"/>
      <c r="DY103" s="135"/>
      <c r="DZ103" s="135"/>
      <c r="EA103" s="135"/>
      <c r="EB103" s="135"/>
      <c r="EC103" s="135"/>
      <c r="ED103" s="135"/>
      <c r="EE103" s="135"/>
      <c r="EF103" s="135"/>
      <c r="EG103" s="135"/>
      <c r="EH103" s="135"/>
      <c r="EI103" s="135"/>
      <c r="EJ103" s="135"/>
      <c r="EK103" s="135"/>
      <c r="EL103" s="135"/>
      <c r="EM103" s="135"/>
      <c r="EN103" s="135"/>
      <c r="EO103" s="135"/>
      <c r="EP103" s="135"/>
      <c r="EQ103" s="135"/>
      <c r="ER103" s="135"/>
      <c r="ES103" s="135"/>
      <c r="ET103" s="135"/>
      <c r="EU103" s="135"/>
      <c r="EV103" s="135"/>
      <c r="EW103" s="135"/>
      <c r="EX103" s="135"/>
      <c r="EY103" s="135"/>
      <c r="EZ103" s="135"/>
      <c r="FA103" s="135"/>
      <c r="FB103" s="135"/>
      <c r="FC103" s="135"/>
      <c r="FD103" s="135"/>
      <c r="FE103" s="135"/>
      <c r="FF103" s="135"/>
      <c r="FG103" s="135"/>
      <c r="FH103" s="135"/>
      <c r="FI103" s="135"/>
      <c r="FJ103" s="135"/>
      <c r="FK103" s="135"/>
      <c r="FL103" s="135"/>
      <c r="FM103" s="135"/>
      <c r="FN103" s="135"/>
      <c r="FO103" s="135"/>
      <c r="FP103" s="135"/>
      <c r="FQ103" s="135"/>
      <c r="FR103" s="135"/>
      <c r="FS103" s="135"/>
      <c r="FT103" s="135"/>
      <c r="FU103" s="135"/>
      <c r="FV103" s="135"/>
      <c r="FW103" s="135"/>
      <c r="FX103" s="135"/>
      <c r="FY103" s="135"/>
      <c r="FZ103" s="135"/>
      <c r="GA103" s="135"/>
      <c r="GB103" s="135"/>
      <c r="GC103" s="135"/>
      <c r="GD103" s="135"/>
      <c r="GE103" s="135"/>
      <c r="GF103" s="135"/>
      <c r="GG103" s="135"/>
      <c r="GH103" s="135"/>
      <c r="GI103" s="135"/>
      <c r="GJ103" s="135"/>
      <c r="GK103" s="135"/>
      <c r="GL103" s="135"/>
      <c r="GM103" s="135"/>
      <c r="GN103" s="135"/>
      <c r="GO103" s="135"/>
      <c r="GP103" s="135"/>
    </row>
    <row r="104" spans="1:198">
      <c r="A104" s="412" t="s">
        <v>0</v>
      </c>
      <c r="B104" s="413" t="s">
        <v>1</v>
      </c>
      <c r="C104" s="414" t="s">
        <v>2</v>
      </c>
      <c r="D104" s="522" t="s">
        <v>422</v>
      </c>
      <c r="E104" s="415" t="s">
        <v>366</v>
      </c>
      <c r="F104" s="416" t="s">
        <v>444</v>
      </c>
    </row>
    <row r="105" spans="1:198" s="223" customFormat="1">
      <c r="A105" s="495">
        <v>17.7</v>
      </c>
      <c r="B105" s="496" t="s">
        <v>619</v>
      </c>
      <c r="C105" s="435"/>
      <c r="D105" s="525"/>
      <c r="E105" s="435"/>
      <c r="F105" s="436"/>
    </row>
    <row r="106" spans="1:198" s="223" customFormat="1">
      <c r="A106" s="433"/>
      <c r="B106" s="434" t="s">
        <v>54</v>
      </c>
      <c r="C106" s="435"/>
      <c r="D106" s="525"/>
      <c r="E106" s="435"/>
      <c r="F106" s="436"/>
    </row>
    <row r="107" spans="1:198" s="223" customFormat="1">
      <c r="A107" s="433"/>
      <c r="B107" s="434" t="s">
        <v>55</v>
      </c>
      <c r="C107" s="435"/>
      <c r="D107" s="525"/>
      <c r="E107" s="435"/>
      <c r="F107" s="436"/>
    </row>
    <row r="108" spans="1:198" s="223" customFormat="1" ht="30">
      <c r="A108" s="433" t="s">
        <v>892</v>
      </c>
      <c r="B108" s="437" t="s">
        <v>841</v>
      </c>
      <c r="C108" s="435" t="s">
        <v>32</v>
      </c>
      <c r="D108" s="525">
        <f>D51</f>
        <v>148</v>
      </c>
      <c r="E108" s="435"/>
      <c r="F108" s="436">
        <f>E108*D108</f>
        <v>0</v>
      </c>
    </row>
    <row r="109" spans="1:198" s="223" customFormat="1">
      <c r="A109" s="433" t="s">
        <v>893</v>
      </c>
      <c r="B109" s="437" t="s">
        <v>584</v>
      </c>
      <c r="C109" s="435" t="s">
        <v>32</v>
      </c>
      <c r="D109" s="525">
        <f>D52*2</f>
        <v>48</v>
      </c>
      <c r="E109" s="435"/>
      <c r="F109" s="436">
        <f>E109*D109</f>
        <v>0</v>
      </c>
    </row>
    <row r="110" spans="1:198" s="223" customFormat="1">
      <c r="A110" s="433" t="s">
        <v>894</v>
      </c>
      <c r="B110" s="437" t="s">
        <v>847</v>
      </c>
      <c r="C110" s="435" t="s">
        <v>32</v>
      </c>
      <c r="D110" s="525">
        <f>D26</f>
        <v>123</v>
      </c>
      <c r="E110" s="435"/>
      <c r="F110" s="436">
        <f>E110*D110</f>
        <v>0</v>
      </c>
    </row>
    <row r="111" spans="1:198" s="223" customFormat="1">
      <c r="A111" s="433"/>
      <c r="B111" s="496" t="s">
        <v>18</v>
      </c>
      <c r="C111" s="435"/>
      <c r="D111" s="525"/>
      <c r="E111" s="435"/>
      <c r="F111" s="436"/>
    </row>
    <row r="112" spans="1:198" s="223" customFormat="1">
      <c r="A112" s="433"/>
      <c r="B112" s="434" t="s">
        <v>57</v>
      </c>
      <c r="C112" s="435"/>
      <c r="D112" s="525"/>
      <c r="E112" s="435"/>
      <c r="F112" s="436"/>
    </row>
    <row r="113" spans="1:7" s="223" customFormat="1" ht="30">
      <c r="A113" s="433" t="s">
        <v>895</v>
      </c>
      <c r="B113" s="437" t="s">
        <v>1084</v>
      </c>
      <c r="C113" s="435" t="s">
        <v>32</v>
      </c>
      <c r="D113" s="537">
        <f>D18</f>
        <v>123</v>
      </c>
      <c r="E113" s="435"/>
      <c r="F113" s="436">
        <f>E113*D113</f>
        <v>0</v>
      </c>
    </row>
    <row r="114" spans="1:7" s="223" customFormat="1">
      <c r="A114" s="433" t="s">
        <v>896</v>
      </c>
      <c r="B114" s="437" t="s">
        <v>620</v>
      </c>
      <c r="C114" s="435" t="s">
        <v>49</v>
      </c>
      <c r="D114" s="525">
        <v>60</v>
      </c>
      <c r="E114" s="435"/>
      <c r="F114" s="436">
        <f>D114*E114</f>
        <v>0</v>
      </c>
    </row>
    <row r="115" spans="1:7" s="223" customFormat="1">
      <c r="A115" s="433"/>
      <c r="B115" s="496" t="s">
        <v>390</v>
      </c>
      <c r="C115" s="435"/>
      <c r="D115" s="525"/>
      <c r="E115" s="435"/>
      <c r="F115" s="436"/>
    </row>
    <row r="116" spans="1:7" s="223" customFormat="1">
      <c r="A116" s="433"/>
      <c r="B116" s="496" t="s">
        <v>585</v>
      </c>
      <c r="C116" s="435"/>
      <c r="D116" s="525"/>
      <c r="E116" s="435"/>
      <c r="F116" s="436"/>
    </row>
    <row r="117" spans="1:7" s="223" customFormat="1">
      <c r="A117" s="433"/>
      <c r="B117" s="496" t="s">
        <v>586</v>
      </c>
      <c r="C117" s="435"/>
      <c r="D117" s="525"/>
      <c r="E117" s="435"/>
      <c r="F117" s="436"/>
    </row>
    <row r="118" spans="1:7" s="223" customFormat="1">
      <c r="A118" s="433" t="s">
        <v>897</v>
      </c>
      <c r="B118" s="437" t="s">
        <v>587</v>
      </c>
      <c r="C118" s="435" t="s">
        <v>32</v>
      </c>
      <c r="D118" s="525">
        <f>D108</f>
        <v>148</v>
      </c>
      <c r="E118" s="435"/>
      <c r="F118" s="436">
        <f>E118*D118</f>
        <v>0</v>
      </c>
    </row>
    <row r="119" spans="1:7" s="223" customFormat="1">
      <c r="A119" s="433"/>
      <c r="B119" s="496" t="s">
        <v>588</v>
      </c>
      <c r="C119" s="435"/>
      <c r="D119" s="525"/>
      <c r="E119" s="435"/>
      <c r="F119" s="436"/>
    </row>
    <row r="120" spans="1:7" s="223" customFormat="1">
      <c r="A120" s="433"/>
      <c r="B120" s="496" t="s">
        <v>589</v>
      </c>
      <c r="C120" s="435"/>
      <c r="D120" s="525"/>
      <c r="E120" s="435"/>
      <c r="F120" s="436"/>
    </row>
    <row r="121" spans="1:7" s="223" customFormat="1">
      <c r="A121" s="433" t="s">
        <v>898</v>
      </c>
      <c r="B121" s="437" t="s">
        <v>590</v>
      </c>
      <c r="C121" s="435" t="s">
        <v>32</v>
      </c>
      <c r="D121" s="525">
        <f>D109</f>
        <v>48</v>
      </c>
      <c r="E121" s="435"/>
      <c r="F121" s="436">
        <f>E121*D121</f>
        <v>0</v>
      </c>
    </row>
    <row r="122" spans="1:7" s="223" customFormat="1">
      <c r="A122" s="433" t="s">
        <v>899</v>
      </c>
      <c r="B122" s="437" t="s">
        <v>848</v>
      </c>
      <c r="C122" s="435" t="s">
        <v>32</v>
      </c>
      <c r="D122" s="537">
        <f>D110</f>
        <v>123</v>
      </c>
      <c r="E122" s="435"/>
      <c r="F122" s="436">
        <f>E122*D122</f>
        <v>0</v>
      </c>
    </row>
    <row r="123" spans="1:7" s="137" customFormat="1" ht="15.75">
      <c r="A123" s="497"/>
      <c r="B123" s="475" t="s">
        <v>549</v>
      </c>
      <c r="C123" s="498"/>
      <c r="D123" s="497"/>
      <c r="E123" s="497"/>
      <c r="F123" s="476">
        <f>SUM(F105:F122)</f>
        <v>0</v>
      </c>
      <c r="G123" s="149"/>
    </row>
    <row r="124" spans="1:7">
      <c r="A124" s="412"/>
      <c r="B124" s="413"/>
      <c r="C124" s="414"/>
      <c r="D124" s="522"/>
      <c r="E124" s="415"/>
      <c r="F124" s="416"/>
    </row>
    <row r="125" spans="1:7" s="11" customFormat="1" ht="31.5">
      <c r="A125" s="499">
        <v>17.8</v>
      </c>
      <c r="B125" s="360" t="s">
        <v>842</v>
      </c>
      <c r="C125" s="368"/>
      <c r="D125" s="538"/>
      <c r="E125" s="500"/>
      <c r="F125" s="501"/>
      <c r="G125" s="114"/>
    </row>
    <row r="126" spans="1:7" s="139" customFormat="1" ht="15.75">
      <c r="A126" s="364"/>
      <c r="B126" s="360" t="s">
        <v>192</v>
      </c>
      <c r="C126" s="368"/>
      <c r="D126" s="538"/>
      <c r="E126" s="500"/>
      <c r="F126" s="502"/>
      <c r="G126" s="151"/>
    </row>
    <row r="127" spans="1:7" s="139" customFormat="1" ht="63">
      <c r="A127" s="364"/>
      <c r="B127" s="503" t="s">
        <v>451</v>
      </c>
      <c r="C127" s="366"/>
      <c r="D127" s="538"/>
      <c r="E127" s="500"/>
      <c r="F127" s="502"/>
      <c r="G127" s="151"/>
    </row>
    <row r="128" spans="1:7" s="139" customFormat="1" ht="15.75">
      <c r="A128" s="364" t="s">
        <v>900</v>
      </c>
      <c r="B128" s="369" t="s">
        <v>550</v>
      </c>
      <c r="C128" s="366" t="s">
        <v>5</v>
      </c>
      <c r="D128" s="538">
        <v>3</v>
      </c>
      <c r="E128" s="500"/>
      <c r="F128" s="502">
        <f t="shared" ref="F128:F141" si="4">E128*D128</f>
        <v>0</v>
      </c>
      <c r="G128" s="151"/>
    </row>
    <row r="129" spans="1:7" s="139" customFormat="1" ht="15.75">
      <c r="A129" s="364"/>
      <c r="B129" s="370" t="s">
        <v>197</v>
      </c>
      <c r="C129" s="366"/>
      <c r="D129" s="538"/>
      <c r="E129" s="500"/>
      <c r="F129" s="502">
        <f t="shared" si="4"/>
        <v>0</v>
      </c>
      <c r="G129" s="151"/>
    </row>
    <row r="130" spans="1:7" s="139" customFormat="1" ht="15.75">
      <c r="A130" s="364" t="s">
        <v>901</v>
      </c>
      <c r="B130" s="369" t="s">
        <v>267</v>
      </c>
      <c r="C130" s="366" t="s">
        <v>12</v>
      </c>
      <c r="D130" s="538">
        <f>D128</f>
        <v>3</v>
      </c>
      <c r="E130" s="500"/>
      <c r="F130" s="502">
        <f t="shared" si="4"/>
        <v>0</v>
      </c>
      <c r="G130" s="151"/>
    </row>
    <row r="131" spans="1:7" s="139" customFormat="1" ht="15.75">
      <c r="A131" s="364"/>
      <c r="B131" s="360" t="s">
        <v>198</v>
      </c>
      <c r="C131" s="368"/>
      <c r="D131" s="538"/>
      <c r="E131" s="500"/>
      <c r="F131" s="502">
        <f t="shared" si="4"/>
        <v>0</v>
      </c>
      <c r="G131" s="151"/>
    </row>
    <row r="132" spans="1:7" s="139" customFormat="1" ht="133.69999999999999" customHeight="1">
      <c r="A132" s="364"/>
      <c r="B132" s="504" t="s">
        <v>452</v>
      </c>
      <c r="C132" s="366"/>
      <c r="D132" s="538"/>
      <c r="E132" s="500"/>
      <c r="F132" s="502"/>
      <c r="G132" s="151"/>
    </row>
    <row r="133" spans="1:7" s="139" customFormat="1" ht="15.75">
      <c r="A133" s="364"/>
      <c r="B133" s="372" t="s">
        <v>205</v>
      </c>
      <c r="C133" s="366"/>
      <c r="D133" s="538"/>
      <c r="E133" s="500"/>
      <c r="F133" s="502"/>
      <c r="G133" s="151"/>
    </row>
    <row r="134" spans="1:7" s="139" customFormat="1" ht="15.75">
      <c r="A134" s="364" t="s">
        <v>902</v>
      </c>
      <c r="B134" s="372" t="s">
        <v>206</v>
      </c>
      <c r="C134" s="366" t="s">
        <v>12</v>
      </c>
      <c r="D134" s="538">
        <v>6</v>
      </c>
      <c r="E134" s="500"/>
      <c r="F134" s="502">
        <f t="shared" si="4"/>
        <v>0</v>
      </c>
      <c r="G134" s="151"/>
    </row>
    <row r="135" spans="1:7" s="139" customFormat="1" ht="15.75">
      <c r="A135" s="364"/>
      <c r="B135" s="372"/>
      <c r="C135" s="366"/>
      <c r="D135" s="538"/>
      <c r="E135" s="500"/>
      <c r="F135" s="502"/>
      <c r="G135" s="151"/>
    </row>
    <row r="136" spans="1:7">
      <c r="A136" s="412" t="s">
        <v>0</v>
      </c>
      <c r="B136" s="413" t="s">
        <v>1</v>
      </c>
      <c r="C136" s="414" t="s">
        <v>2</v>
      </c>
      <c r="D136" s="522" t="s">
        <v>422</v>
      </c>
      <c r="E136" s="415"/>
      <c r="F136" s="416" t="s">
        <v>444</v>
      </c>
    </row>
    <row r="137" spans="1:7" s="139" customFormat="1" ht="15.75">
      <c r="A137" s="364"/>
      <c r="B137" s="370" t="s">
        <v>474</v>
      </c>
      <c r="C137" s="368"/>
      <c r="D137" s="538"/>
      <c r="E137" s="500"/>
      <c r="F137" s="502">
        <f t="shared" si="4"/>
        <v>0</v>
      </c>
      <c r="G137" s="151"/>
    </row>
    <row r="138" spans="1:7" s="139" customFormat="1" ht="94.5">
      <c r="A138" s="364"/>
      <c r="B138" s="369" t="s">
        <v>551</v>
      </c>
      <c r="C138" s="366"/>
      <c r="D138" s="538"/>
      <c r="E138" s="500"/>
      <c r="F138" s="502">
        <f t="shared" si="4"/>
        <v>0</v>
      </c>
      <c r="G138" s="151"/>
    </row>
    <row r="139" spans="1:7" s="139" customFormat="1" ht="15.75">
      <c r="A139" s="364" t="s">
        <v>903</v>
      </c>
      <c r="B139" s="372" t="s">
        <v>476</v>
      </c>
      <c r="C139" s="366" t="s">
        <v>4</v>
      </c>
      <c r="D139" s="538">
        <v>80</v>
      </c>
      <c r="E139" s="500"/>
      <c r="F139" s="502">
        <f t="shared" si="4"/>
        <v>0</v>
      </c>
      <c r="G139" s="151"/>
    </row>
    <row r="140" spans="1:7" s="139" customFormat="1" ht="47.25">
      <c r="A140" s="505"/>
      <c r="B140" s="354" t="s">
        <v>552</v>
      </c>
      <c r="C140" s="375"/>
      <c r="D140" s="538"/>
      <c r="E140" s="500"/>
      <c r="F140" s="502">
        <f t="shared" si="4"/>
        <v>0</v>
      </c>
      <c r="G140" s="151"/>
    </row>
    <row r="141" spans="1:7" s="139" customFormat="1" ht="15.75">
      <c r="A141" s="505" t="s">
        <v>904</v>
      </c>
      <c r="B141" s="376" t="s">
        <v>478</v>
      </c>
      <c r="C141" s="375" t="s">
        <v>479</v>
      </c>
      <c r="D141" s="538">
        <v>3</v>
      </c>
      <c r="E141" s="500"/>
      <c r="F141" s="502">
        <f t="shared" si="4"/>
        <v>0</v>
      </c>
      <c r="G141" s="151"/>
    </row>
    <row r="142" spans="1:7" s="140" customFormat="1" ht="15.75">
      <c r="A142" s="506"/>
      <c r="B142" s="377" t="s">
        <v>843</v>
      </c>
      <c r="C142" s="275"/>
      <c r="D142" s="539"/>
      <c r="E142" s="507"/>
      <c r="F142" s="508">
        <f>SUM(F127:F141)</f>
        <v>0</v>
      </c>
      <c r="G142" s="152"/>
    </row>
    <row r="143" spans="1:7">
      <c r="A143" s="255"/>
      <c r="B143" s="307"/>
      <c r="C143" s="287"/>
      <c r="D143" s="531"/>
      <c r="E143" s="509"/>
      <c r="F143" s="510"/>
      <c r="G143" s="141"/>
    </row>
    <row r="144" spans="1:7" s="102" customFormat="1" ht="30">
      <c r="A144" s="273">
        <v>17.899999999999999</v>
      </c>
      <c r="B144" s="274" t="s">
        <v>844</v>
      </c>
      <c r="C144" s="275"/>
      <c r="D144" s="540"/>
      <c r="E144" s="276"/>
      <c r="F144" s="501"/>
      <c r="G144" s="153"/>
    </row>
    <row r="145" spans="1:7" ht="30">
      <c r="A145" s="251" t="s">
        <v>905</v>
      </c>
      <c r="B145" s="251" t="s">
        <v>677</v>
      </c>
      <c r="C145" s="251" t="s">
        <v>32</v>
      </c>
      <c r="D145" s="541">
        <f>CEILING(9*0.8,1)</f>
        <v>8</v>
      </c>
      <c r="E145" s="277"/>
      <c r="F145" s="511">
        <f>D145*E145</f>
        <v>0</v>
      </c>
      <c r="G145" s="141"/>
    </row>
    <row r="146" spans="1:7">
      <c r="A146" s="251" t="s">
        <v>906</v>
      </c>
      <c r="B146" s="251" t="s">
        <v>553</v>
      </c>
      <c r="C146" s="251" t="s">
        <v>32</v>
      </c>
      <c r="D146" s="541">
        <f>CEILING(0.8*9.5,1)</f>
        <v>8</v>
      </c>
      <c r="E146" s="277"/>
      <c r="F146" s="511">
        <f t="shared" ref="F146:F160" si="5">D146*E146</f>
        <v>0</v>
      </c>
      <c r="G146" s="141"/>
    </row>
    <row r="147" spans="1:7" ht="30">
      <c r="A147" s="251" t="s">
        <v>907</v>
      </c>
      <c r="B147" s="251" t="s">
        <v>554</v>
      </c>
      <c r="C147" s="251" t="s">
        <v>32</v>
      </c>
      <c r="D147" s="541">
        <f>D146</f>
        <v>8</v>
      </c>
      <c r="E147" s="277"/>
      <c r="F147" s="511">
        <f t="shared" si="5"/>
        <v>0</v>
      </c>
      <c r="G147" s="141"/>
    </row>
    <row r="148" spans="1:7" s="102" customFormat="1">
      <c r="A148" s="251" t="s">
        <v>908</v>
      </c>
      <c r="B148" s="251" t="s">
        <v>678</v>
      </c>
      <c r="C148" s="251" t="s">
        <v>32</v>
      </c>
      <c r="D148" s="541">
        <f>D147</f>
        <v>8</v>
      </c>
      <c r="E148" s="277"/>
      <c r="F148" s="511">
        <f t="shared" si="5"/>
        <v>0</v>
      </c>
      <c r="G148" s="153"/>
    </row>
    <row r="149" spans="1:7">
      <c r="A149" s="251" t="s">
        <v>909</v>
      </c>
      <c r="B149" s="251" t="s">
        <v>555</v>
      </c>
      <c r="C149" s="251" t="s">
        <v>49</v>
      </c>
      <c r="D149" s="541">
        <f>CEILING(0.8+6.5+0.8+3,1)</f>
        <v>12</v>
      </c>
      <c r="E149" s="277"/>
      <c r="F149" s="511">
        <f t="shared" si="5"/>
        <v>0</v>
      </c>
      <c r="G149" s="141"/>
    </row>
    <row r="150" spans="1:7">
      <c r="A150" s="251" t="s">
        <v>910</v>
      </c>
      <c r="B150" s="251" t="s">
        <v>556</v>
      </c>
      <c r="C150" s="251" t="s">
        <v>32</v>
      </c>
      <c r="D150" s="541">
        <f>D148*2</f>
        <v>16</v>
      </c>
      <c r="E150" s="277"/>
      <c r="F150" s="511">
        <f t="shared" si="5"/>
        <v>0</v>
      </c>
      <c r="G150" s="141"/>
    </row>
    <row r="151" spans="1:7">
      <c r="A151" s="251" t="s">
        <v>911</v>
      </c>
      <c r="B151" s="251" t="s">
        <v>557</v>
      </c>
      <c r="C151" s="251" t="s">
        <v>32</v>
      </c>
      <c r="D151" s="541">
        <f>D147</f>
        <v>8</v>
      </c>
      <c r="E151" s="277"/>
      <c r="F151" s="511">
        <f t="shared" si="5"/>
        <v>0</v>
      </c>
      <c r="G151" s="141"/>
    </row>
    <row r="152" spans="1:7" ht="30">
      <c r="A152" s="251" t="s">
        <v>912</v>
      </c>
      <c r="B152" s="251" t="s">
        <v>679</v>
      </c>
      <c r="C152" s="251" t="s">
        <v>32</v>
      </c>
      <c r="D152" s="541">
        <f>CEILING(9*0.8,1)</f>
        <v>8</v>
      </c>
      <c r="E152" s="277"/>
      <c r="F152" s="511">
        <f t="shared" si="5"/>
        <v>0</v>
      </c>
      <c r="G152" s="141"/>
    </row>
    <row r="153" spans="1:7" ht="30">
      <c r="A153" s="251" t="s">
        <v>913</v>
      </c>
      <c r="B153" s="251" t="s">
        <v>558</v>
      </c>
      <c r="C153" s="251" t="s">
        <v>420</v>
      </c>
      <c r="D153" s="541">
        <v>25</v>
      </c>
      <c r="E153" s="277"/>
      <c r="F153" s="511">
        <f t="shared" si="5"/>
        <v>0</v>
      </c>
      <c r="G153" s="141"/>
    </row>
    <row r="154" spans="1:7">
      <c r="A154" s="251" t="s">
        <v>914</v>
      </c>
      <c r="B154" s="251" t="s">
        <v>559</v>
      </c>
      <c r="C154" s="251"/>
      <c r="D154" s="541"/>
      <c r="E154" s="277"/>
      <c r="F154" s="511"/>
      <c r="G154" s="141"/>
    </row>
    <row r="155" spans="1:7">
      <c r="A155" s="251"/>
      <c r="B155" s="251" t="s">
        <v>680</v>
      </c>
      <c r="C155" s="251" t="s">
        <v>32</v>
      </c>
      <c r="D155" s="541">
        <f>D152</f>
        <v>8</v>
      </c>
      <c r="E155" s="277"/>
      <c r="F155" s="511">
        <f t="shared" si="5"/>
        <v>0</v>
      </c>
      <c r="G155" s="141"/>
    </row>
    <row r="156" spans="1:7">
      <c r="A156" s="251"/>
      <c r="B156" s="251"/>
      <c r="C156" s="251"/>
      <c r="D156" s="541"/>
      <c r="E156" s="277"/>
      <c r="F156" s="511"/>
      <c r="G156" s="141"/>
    </row>
    <row r="157" spans="1:7">
      <c r="A157" s="250"/>
      <c r="B157" s="250" t="s">
        <v>560</v>
      </c>
      <c r="C157" s="251"/>
      <c r="D157" s="541"/>
      <c r="E157" s="277"/>
      <c r="F157" s="511"/>
      <c r="G157" s="141"/>
    </row>
    <row r="158" spans="1:7" ht="30">
      <c r="A158" s="251" t="s">
        <v>915</v>
      </c>
      <c r="B158" s="251" t="s">
        <v>561</v>
      </c>
      <c r="C158" s="251" t="s">
        <v>32</v>
      </c>
      <c r="D158" s="541">
        <v>15</v>
      </c>
      <c r="E158" s="277"/>
      <c r="F158" s="511">
        <f t="shared" si="5"/>
        <v>0</v>
      </c>
      <c r="G158" s="141"/>
    </row>
    <row r="159" spans="1:7" ht="30">
      <c r="A159" s="251" t="s">
        <v>916</v>
      </c>
      <c r="B159" s="251" t="s">
        <v>562</v>
      </c>
      <c r="C159" s="251" t="s">
        <v>420</v>
      </c>
      <c r="D159" s="541">
        <v>15</v>
      </c>
      <c r="E159" s="277"/>
      <c r="F159" s="511">
        <f t="shared" si="5"/>
        <v>0</v>
      </c>
      <c r="G159" s="141"/>
    </row>
    <row r="160" spans="1:7">
      <c r="A160" s="251" t="s">
        <v>917</v>
      </c>
      <c r="B160" s="251" t="s">
        <v>559</v>
      </c>
      <c r="C160" s="251" t="s">
        <v>32</v>
      </c>
      <c r="D160" s="541">
        <v>30</v>
      </c>
      <c r="E160" s="277"/>
      <c r="F160" s="511">
        <f t="shared" si="5"/>
        <v>0</v>
      </c>
      <c r="G160" s="141"/>
    </row>
    <row r="161" spans="1:7">
      <c r="A161" s="273"/>
      <c r="B161" s="274" t="s">
        <v>681</v>
      </c>
      <c r="C161" s="278"/>
      <c r="D161" s="540"/>
      <c r="E161" s="279"/>
      <c r="F161" s="510">
        <f>SUM(F144:F160)</f>
        <v>0</v>
      </c>
      <c r="G161" s="141"/>
    </row>
    <row r="162" spans="1:7">
      <c r="A162" s="255"/>
      <c r="B162" s="256"/>
      <c r="C162" s="287"/>
      <c r="D162" s="531"/>
      <c r="E162" s="509"/>
      <c r="F162" s="510"/>
      <c r="G162" s="141"/>
    </row>
    <row r="163" spans="1:7">
      <c r="A163" s="255"/>
      <c r="B163" s="256"/>
      <c r="C163" s="287"/>
      <c r="D163" s="531"/>
      <c r="E163" s="509"/>
      <c r="F163" s="510"/>
      <c r="G163" s="141"/>
    </row>
    <row r="164" spans="1:7">
      <c r="A164" s="255"/>
      <c r="B164" s="256"/>
      <c r="C164" s="287"/>
      <c r="D164" s="531"/>
      <c r="E164" s="509"/>
      <c r="F164" s="510"/>
      <c r="G164" s="141"/>
    </row>
    <row r="165" spans="1:7">
      <c r="A165" s="255"/>
      <c r="B165" s="256"/>
      <c r="C165" s="287"/>
      <c r="D165" s="531"/>
      <c r="E165" s="509"/>
      <c r="F165" s="510"/>
      <c r="G165" s="141"/>
    </row>
    <row r="166" spans="1:7">
      <c r="A166" s="255"/>
      <c r="B166" s="256"/>
      <c r="C166" s="287"/>
      <c r="D166" s="531"/>
      <c r="E166" s="509"/>
      <c r="F166" s="510"/>
      <c r="G166" s="141"/>
    </row>
    <row r="167" spans="1:7">
      <c r="A167" s="255"/>
      <c r="B167" s="256"/>
      <c r="C167" s="287"/>
      <c r="D167" s="531"/>
      <c r="E167" s="509"/>
      <c r="F167" s="510"/>
      <c r="G167" s="141"/>
    </row>
    <row r="168" spans="1:7">
      <c r="A168" s="255"/>
      <c r="B168" s="256"/>
      <c r="C168" s="287"/>
      <c r="D168" s="531"/>
      <c r="E168" s="509"/>
      <c r="F168" s="510"/>
      <c r="G168" s="141"/>
    </row>
    <row r="169" spans="1:7">
      <c r="A169" s="255"/>
      <c r="B169" s="256"/>
      <c r="C169" s="287"/>
      <c r="D169" s="531"/>
      <c r="E169" s="509"/>
      <c r="F169" s="510"/>
      <c r="G169" s="141"/>
    </row>
    <row r="170" spans="1:7">
      <c r="A170" s="255"/>
      <c r="B170" s="543" t="s">
        <v>941</v>
      </c>
      <c r="C170" s="513"/>
      <c r="D170" s="255"/>
      <c r="E170" s="514"/>
      <c r="F170" s="515"/>
    </row>
    <row r="171" spans="1:7">
      <c r="A171" s="255"/>
      <c r="B171" s="544" t="str">
        <f>B7</f>
        <v>ELEMENT NO. 1 : SUB-STRUCTURES (all provisional)</v>
      </c>
      <c r="C171" s="513"/>
      <c r="D171" s="255"/>
      <c r="E171" s="514"/>
      <c r="F171" s="515">
        <f>F32</f>
        <v>0</v>
      </c>
    </row>
    <row r="172" spans="1:7">
      <c r="A172" s="255"/>
      <c r="B172" s="544" t="str">
        <f>B34</f>
        <v>ELEMENT NO. 2: SUPER STRUCTURE CONCRETE</v>
      </c>
      <c r="C172" s="513"/>
      <c r="D172" s="255"/>
      <c r="E172" s="514"/>
      <c r="F172" s="515">
        <f>F46</f>
        <v>0</v>
      </c>
    </row>
    <row r="173" spans="1:7">
      <c r="A173" s="255"/>
      <c r="B173" s="544" t="str">
        <f>B48</f>
        <v>ELEMENT NO. 3 SUPERSTRUCTURE WALLING</v>
      </c>
      <c r="C173" s="513"/>
      <c r="D173" s="255"/>
      <c r="E173" s="514"/>
      <c r="F173" s="515">
        <f>F56</f>
        <v>0</v>
      </c>
    </row>
    <row r="174" spans="1:7">
      <c r="A174" s="255"/>
      <c r="B174" s="544" t="str">
        <f>B58</f>
        <v>ELEMENT NO. 4: ROOF</v>
      </c>
      <c r="C174" s="513"/>
      <c r="D174" s="255"/>
      <c r="E174" s="514"/>
      <c r="F174" s="515">
        <f>F86</f>
        <v>0</v>
      </c>
    </row>
    <row r="175" spans="1:7">
      <c r="A175" s="255"/>
      <c r="B175" s="544" t="str">
        <f>B88</f>
        <v>ELEMENT NO. 5 - DOORS</v>
      </c>
      <c r="C175" s="513"/>
      <c r="D175" s="255"/>
      <c r="E175" s="514"/>
      <c r="F175" s="515">
        <f>F100</f>
        <v>0</v>
      </c>
    </row>
    <row r="176" spans="1:7">
      <c r="A176" s="255"/>
      <c r="B176" s="544" t="str">
        <f>B101</f>
        <v>ELEMENT NO. 6 - WINDOWS</v>
      </c>
      <c r="C176" s="513"/>
      <c r="D176" s="255"/>
      <c r="E176" s="514"/>
      <c r="F176" s="515">
        <f>F103</f>
        <v>0</v>
      </c>
    </row>
    <row r="177" spans="1:8">
      <c r="A177" s="255"/>
      <c r="B177" s="544" t="str">
        <f>B105</f>
        <v>ELEMENT NO 7: FINISHES</v>
      </c>
      <c r="C177" s="513"/>
      <c r="D177" s="255"/>
      <c r="E177" s="514"/>
      <c r="F177" s="515">
        <f>F123</f>
        <v>0</v>
      </c>
    </row>
    <row r="178" spans="1:8" ht="30">
      <c r="A178" s="255"/>
      <c r="B178" s="516" t="str">
        <f>B125</f>
        <v>ELEMENT NO. 8: ELECTRICAL INSTALLATIONS AND SERVICES</v>
      </c>
      <c r="C178" s="513"/>
      <c r="D178" s="255"/>
      <c r="E178" s="514"/>
      <c r="F178" s="515">
        <f>F142</f>
        <v>0</v>
      </c>
    </row>
    <row r="179" spans="1:8" ht="30">
      <c r="A179" s="255"/>
      <c r="B179" s="544" t="str">
        <f>B144</f>
        <v>ELEMENT NO. 9: FIXTURES - CLOTHES SHELVES CABINETS AND DRAWERS</v>
      </c>
      <c r="C179" s="513"/>
      <c r="D179" s="255"/>
      <c r="E179" s="514"/>
      <c r="F179" s="515">
        <f>F161</f>
        <v>0</v>
      </c>
    </row>
    <row r="180" spans="1:8">
      <c r="A180" s="255"/>
      <c r="B180" s="544"/>
      <c r="C180" s="513"/>
      <c r="D180" s="255"/>
      <c r="E180" s="514"/>
      <c r="F180" s="515"/>
    </row>
    <row r="181" spans="1:8">
      <c r="A181" s="255"/>
      <c r="B181" s="544"/>
      <c r="C181" s="513"/>
      <c r="D181" s="255"/>
      <c r="E181" s="514"/>
      <c r="F181" s="515"/>
    </row>
    <row r="182" spans="1:8">
      <c r="A182" s="255"/>
      <c r="B182" s="544"/>
      <c r="C182" s="513"/>
      <c r="D182" s="255"/>
      <c r="E182" s="514"/>
      <c r="F182" s="515"/>
    </row>
    <row r="183" spans="1:8">
      <c r="A183" s="255"/>
      <c r="B183" s="544"/>
      <c r="C183" s="513"/>
      <c r="D183" s="255"/>
      <c r="E183" s="514"/>
      <c r="F183" s="515"/>
    </row>
    <row r="184" spans="1:8">
      <c r="A184" s="255"/>
      <c r="B184" s="544"/>
      <c r="C184" s="513"/>
      <c r="D184" s="255"/>
      <c r="E184" s="514"/>
      <c r="F184" s="515"/>
    </row>
    <row r="185" spans="1:8">
      <c r="A185" s="255"/>
      <c r="B185" s="516"/>
      <c r="C185" s="513"/>
      <c r="D185" s="255"/>
      <c r="E185" s="514"/>
      <c r="F185" s="515"/>
    </row>
    <row r="186" spans="1:8">
      <c r="A186" s="255"/>
      <c r="B186" s="544"/>
      <c r="C186" s="513"/>
      <c r="D186" s="255"/>
      <c r="E186" s="514"/>
      <c r="F186" s="515"/>
    </row>
    <row r="187" spans="1:8">
      <c r="A187" s="255"/>
      <c r="B187" s="544"/>
      <c r="C187" s="513"/>
      <c r="D187" s="255"/>
      <c r="E187" s="514"/>
      <c r="F187" s="515"/>
    </row>
    <row r="188" spans="1:8">
      <c r="A188" s="255"/>
      <c r="B188" s="543" t="s">
        <v>845</v>
      </c>
      <c r="C188" s="513"/>
      <c r="D188" s="255"/>
      <c r="E188" s="514"/>
      <c r="F188" s="510">
        <f>SUM(F171:F187)</f>
        <v>0</v>
      </c>
      <c r="H188" s="519"/>
    </row>
    <row r="189" spans="1:8">
      <c r="A189" s="255"/>
      <c r="B189" s="543"/>
      <c r="C189" s="513"/>
      <c r="D189" s="255"/>
      <c r="E189" s="514"/>
      <c r="F189" s="510"/>
    </row>
    <row r="190" spans="1:8" ht="30">
      <c r="A190" s="273"/>
      <c r="B190" s="543" t="s">
        <v>948</v>
      </c>
      <c r="C190" s="512"/>
      <c r="D190" s="273"/>
      <c r="E190" s="517"/>
      <c r="F190" s="510">
        <f>F188</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DF373-2268-4CE2-94A6-FBC37B885B03}">
  <dimension ref="A1:I329"/>
  <sheetViews>
    <sheetView topLeftCell="A316" zoomScaleNormal="100" workbookViewId="0">
      <selection activeCell="G23" sqref="G23"/>
    </sheetView>
  </sheetViews>
  <sheetFormatPr defaultRowHeight="15"/>
  <cols>
    <col min="1" max="1" width="6.85546875" customWidth="1"/>
    <col min="5" max="5" width="43.42578125" customWidth="1"/>
    <col min="7" max="7" width="8.85546875" bestFit="1" customWidth="1"/>
    <col min="8" max="8" width="10.7109375" customWidth="1"/>
    <col min="9" max="9" width="13.5703125" customWidth="1"/>
  </cols>
  <sheetData>
    <row r="1" spans="1:9" ht="33.6" customHeight="1" thickBot="1">
      <c r="A1" s="819" t="s">
        <v>1079</v>
      </c>
      <c r="B1" s="826" t="s">
        <v>1</v>
      </c>
      <c r="C1" s="827"/>
      <c r="D1" s="827"/>
      <c r="E1" s="828"/>
      <c r="F1" s="820" t="s">
        <v>992</v>
      </c>
      <c r="G1" s="821" t="s">
        <v>422</v>
      </c>
      <c r="H1" s="822" t="s">
        <v>1078</v>
      </c>
      <c r="I1" s="823" t="s">
        <v>364</v>
      </c>
    </row>
    <row r="2" spans="1:9">
      <c r="A2" s="824"/>
      <c r="B2" s="832" t="s">
        <v>1085</v>
      </c>
      <c r="C2" s="832"/>
      <c r="D2" s="832"/>
      <c r="E2" s="832"/>
      <c r="F2" s="713"/>
      <c r="G2" s="714"/>
      <c r="H2" s="715"/>
      <c r="I2" s="716"/>
    </row>
    <row r="3" spans="1:9" ht="15.75">
      <c r="A3" s="825"/>
      <c r="B3" s="832"/>
      <c r="C3" s="832"/>
      <c r="D3" s="832"/>
      <c r="E3" s="832"/>
      <c r="F3" s="733"/>
      <c r="G3" s="734"/>
      <c r="H3" s="733"/>
      <c r="I3" s="735"/>
    </row>
    <row r="4" spans="1:9" ht="10.5" customHeight="1">
      <c r="A4" s="825"/>
      <c r="B4" s="832"/>
      <c r="C4" s="832"/>
      <c r="D4" s="832"/>
      <c r="E4" s="832"/>
      <c r="F4" s="733"/>
      <c r="G4" s="734"/>
      <c r="H4" s="733"/>
      <c r="I4" s="735"/>
    </row>
    <row r="5" spans="1:9" ht="15.75">
      <c r="A5" s="717"/>
      <c r="B5" s="730" t="s">
        <v>993</v>
      </c>
      <c r="C5" s="731"/>
      <c r="D5" s="731"/>
      <c r="E5" s="732"/>
      <c r="F5" s="733"/>
      <c r="G5" s="734"/>
      <c r="H5" s="733"/>
      <c r="I5" s="735"/>
    </row>
    <row r="6" spans="1:9" ht="15.75">
      <c r="A6" s="717"/>
      <c r="B6" s="736"/>
      <c r="C6" s="731"/>
      <c r="D6" s="731"/>
      <c r="E6" s="732"/>
      <c r="F6" s="733"/>
      <c r="G6" s="734"/>
      <c r="H6" s="733"/>
      <c r="I6" s="735"/>
    </row>
    <row r="7" spans="1:9" ht="15.75">
      <c r="A7" s="717"/>
      <c r="B7" s="730" t="s">
        <v>994</v>
      </c>
      <c r="C7" s="731"/>
      <c r="D7" s="731"/>
      <c r="E7" s="732"/>
      <c r="F7" s="733"/>
      <c r="G7" s="734"/>
      <c r="H7" s="733"/>
      <c r="I7" s="735"/>
    </row>
    <row r="8" spans="1:9" ht="15.75">
      <c r="A8" s="717"/>
      <c r="B8" s="730"/>
      <c r="C8" s="737"/>
      <c r="D8" s="731"/>
      <c r="E8" s="732"/>
      <c r="F8" s="733"/>
      <c r="G8" s="734"/>
      <c r="H8" s="733"/>
      <c r="I8" s="735"/>
    </row>
    <row r="9" spans="1:9" ht="15.75">
      <c r="A9" s="717"/>
      <c r="B9" s="730" t="s">
        <v>995</v>
      </c>
      <c r="C9" s="737"/>
      <c r="D9" s="731"/>
      <c r="E9" s="732"/>
      <c r="F9" s="733"/>
      <c r="G9" s="734"/>
      <c r="H9" s="733"/>
      <c r="I9" s="735"/>
    </row>
    <row r="10" spans="1:9" ht="15.75">
      <c r="A10" s="717"/>
      <c r="B10" s="730"/>
      <c r="C10" s="737"/>
      <c r="D10" s="731"/>
      <c r="E10" s="732"/>
      <c r="F10" s="733"/>
      <c r="G10" s="734"/>
      <c r="H10" s="733"/>
      <c r="I10" s="735"/>
    </row>
    <row r="11" spans="1:9" ht="15.75">
      <c r="A11" s="717" t="s">
        <v>13</v>
      </c>
      <c r="B11" s="738" t="s">
        <v>996</v>
      </c>
      <c r="C11" s="737"/>
      <c r="D11" s="731"/>
      <c r="E11" s="732"/>
      <c r="F11" s="733"/>
      <c r="G11" s="734"/>
      <c r="H11" s="733"/>
      <c r="I11" s="735"/>
    </row>
    <row r="12" spans="1:9" ht="15.75">
      <c r="A12" s="717"/>
      <c r="B12" s="738" t="s">
        <v>997</v>
      </c>
      <c r="C12" s="737"/>
      <c r="D12" s="731"/>
      <c r="E12" s="732"/>
      <c r="F12" s="733"/>
      <c r="G12" s="734"/>
      <c r="H12" s="733"/>
      <c r="I12" s="735"/>
    </row>
    <row r="13" spans="1:9" ht="15.75">
      <c r="A13" s="717"/>
      <c r="B13" s="738"/>
      <c r="C13" s="737"/>
      <c r="D13" s="731"/>
      <c r="E13" s="732"/>
      <c r="F13" s="733"/>
      <c r="G13" s="734"/>
      <c r="H13" s="733"/>
      <c r="I13" s="735"/>
    </row>
    <row r="14" spans="1:9" ht="15.75">
      <c r="A14" s="717" t="s">
        <v>3</v>
      </c>
      <c r="B14" s="738" t="s">
        <v>21</v>
      </c>
      <c r="C14" s="737"/>
      <c r="D14" s="731"/>
      <c r="E14" s="732"/>
      <c r="F14" s="733"/>
      <c r="G14" s="734"/>
      <c r="H14" s="733"/>
      <c r="I14" s="735"/>
    </row>
    <row r="15" spans="1:9" ht="15.75">
      <c r="A15" s="717"/>
      <c r="B15" s="738" t="s">
        <v>22</v>
      </c>
      <c r="C15" s="737"/>
      <c r="D15" s="731"/>
      <c r="E15" s="732"/>
      <c r="F15" s="733"/>
      <c r="G15" s="734"/>
      <c r="H15" s="733"/>
      <c r="I15" s="735"/>
    </row>
    <row r="16" spans="1:9" ht="15.75">
      <c r="A16" s="717"/>
      <c r="B16" s="738" t="s">
        <v>23</v>
      </c>
      <c r="C16" s="737"/>
      <c r="D16" s="731"/>
      <c r="E16" s="732"/>
      <c r="F16" s="733" t="s">
        <v>24</v>
      </c>
      <c r="G16" s="734">
        <v>1</v>
      </c>
      <c r="H16" s="733"/>
      <c r="I16" s="735">
        <f>H16*G16</f>
        <v>0</v>
      </c>
    </row>
    <row r="17" spans="1:9" ht="15.75">
      <c r="A17" s="717"/>
      <c r="B17" s="738"/>
      <c r="C17" s="737"/>
      <c r="D17" s="731"/>
      <c r="E17" s="732"/>
      <c r="F17" s="733"/>
      <c r="G17" s="734"/>
      <c r="H17" s="733"/>
      <c r="I17" s="739"/>
    </row>
    <row r="18" spans="1:9" ht="15.75">
      <c r="A18" s="717"/>
      <c r="B18" s="740"/>
      <c r="C18" s="741"/>
      <c r="D18" s="742"/>
      <c r="E18" s="743"/>
      <c r="F18" s="744"/>
      <c r="G18" s="745"/>
      <c r="H18" s="744"/>
      <c r="I18" s="746"/>
    </row>
    <row r="19" spans="1:9" ht="16.5" thickBot="1">
      <c r="A19" s="717"/>
      <c r="B19" s="747" t="s">
        <v>998</v>
      </c>
      <c r="C19" s="748"/>
      <c r="D19" s="749"/>
      <c r="E19" s="750"/>
      <c r="F19" s="751"/>
      <c r="G19" s="752"/>
      <c r="H19" s="751"/>
      <c r="I19" s="753">
        <f>SUM(I11:I16)</f>
        <v>0</v>
      </c>
    </row>
    <row r="20" spans="1:9" ht="16.5" thickTop="1">
      <c r="A20" s="717"/>
      <c r="B20" s="754"/>
      <c r="C20" s="755"/>
      <c r="D20" s="756"/>
      <c r="E20" s="757"/>
      <c r="F20" s="758"/>
      <c r="G20" s="759"/>
      <c r="H20" s="758"/>
      <c r="I20" s="760"/>
    </row>
    <row r="21" spans="1:9" ht="15.75">
      <c r="A21" s="717"/>
      <c r="B21" s="730" t="s">
        <v>999</v>
      </c>
      <c r="C21" s="737"/>
      <c r="D21" s="731"/>
      <c r="E21" s="732"/>
      <c r="F21" s="733"/>
      <c r="G21" s="734"/>
      <c r="H21" s="733"/>
      <c r="I21" s="735"/>
    </row>
    <row r="22" spans="1:9" ht="15.75">
      <c r="A22" s="717"/>
      <c r="B22" s="730"/>
      <c r="C22" s="737"/>
      <c r="D22" s="731"/>
      <c r="E22" s="732"/>
      <c r="F22" s="733"/>
      <c r="G22" s="734"/>
      <c r="H22" s="733"/>
      <c r="I22" s="735"/>
    </row>
    <row r="23" spans="1:9" ht="15.75">
      <c r="A23" s="717"/>
      <c r="B23" s="730" t="s">
        <v>1000</v>
      </c>
      <c r="C23" s="737"/>
      <c r="D23" s="731"/>
      <c r="E23" s="732"/>
      <c r="F23" s="733"/>
      <c r="G23" s="734"/>
      <c r="H23" s="733"/>
      <c r="I23" s="735"/>
    </row>
    <row r="24" spans="1:9" ht="15.75">
      <c r="A24" s="717"/>
      <c r="B24" s="730"/>
      <c r="C24" s="737"/>
      <c r="D24" s="731"/>
      <c r="E24" s="732"/>
      <c r="F24" s="733"/>
      <c r="G24" s="734"/>
      <c r="H24" s="733"/>
      <c r="I24" s="735"/>
    </row>
    <row r="25" spans="1:9" ht="15.75">
      <c r="A25" s="717"/>
      <c r="B25" s="730" t="s">
        <v>25</v>
      </c>
      <c r="C25" s="763"/>
      <c r="D25" s="763"/>
      <c r="E25" s="776"/>
      <c r="F25" s="733"/>
      <c r="G25" s="734"/>
      <c r="H25" s="733"/>
      <c r="I25" s="735"/>
    </row>
    <row r="26" spans="1:9" ht="15.75">
      <c r="A26" s="717"/>
      <c r="B26" s="730" t="s">
        <v>26</v>
      </c>
      <c r="C26" s="763"/>
      <c r="D26" s="763"/>
      <c r="E26" s="776"/>
      <c r="F26" s="733"/>
      <c r="G26" s="734"/>
      <c r="H26" s="733"/>
      <c r="I26" s="735"/>
    </row>
    <row r="27" spans="1:9" ht="15.75">
      <c r="A27" s="717"/>
      <c r="B27" s="814"/>
      <c r="C27" s="763"/>
      <c r="D27" s="763"/>
      <c r="E27" s="776"/>
      <c r="F27" s="733"/>
      <c r="G27" s="734"/>
      <c r="H27" s="733"/>
      <c r="I27" s="735"/>
    </row>
    <row r="28" spans="1:9" ht="15.75">
      <c r="A28" s="717" t="s">
        <v>13</v>
      </c>
      <c r="B28" s="738" t="s">
        <v>1001</v>
      </c>
      <c r="C28" s="731"/>
      <c r="D28" s="731"/>
      <c r="E28" s="732"/>
      <c r="F28" s="733"/>
      <c r="G28" s="734"/>
      <c r="H28" s="733"/>
      <c r="I28" s="735"/>
    </row>
    <row r="29" spans="1:9" ht="15.75">
      <c r="A29" s="717"/>
      <c r="B29" s="738" t="s">
        <v>1002</v>
      </c>
      <c r="C29" s="731"/>
      <c r="D29" s="731"/>
      <c r="E29" s="732"/>
      <c r="F29" s="733" t="s">
        <v>421</v>
      </c>
      <c r="G29" s="734">
        <f>24*0.6*1</f>
        <v>14.399999999999999</v>
      </c>
      <c r="H29" s="733"/>
      <c r="I29" s="735">
        <f>H29*G29</f>
        <v>0</v>
      </c>
    </row>
    <row r="30" spans="1:9" ht="15.75">
      <c r="A30" s="717"/>
      <c r="B30" s="738"/>
      <c r="C30" s="731"/>
      <c r="D30" s="731"/>
      <c r="E30" s="732"/>
      <c r="F30" s="733"/>
      <c r="G30" s="734"/>
      <c r="H30" s="733"/>
      <c r="I30" s="735"/>
    </row>
    <row r="31" spans="1:9" ht="15.75">
      <c r="A31" s="717"/>
      <c r="B31" s="738"/>
      <c r="C31" s="731"/>
      <c r="D31" s="731"/>
      <c r="E31" s="732"/>
      <c r="F31" s="733"/>
      <c r="G31" s="734"/>
      <c r="H31" s="733"/>
      <c r="I31" s="735"/>
    </row>
    <row r="32" spans="1:9" ht="15.75">
      <c r="A32" s="717"/>
      <c r="B32" s="761" t="s">
        <v>27</v>
      </c>
      <c r="C32" s="731"/>
      <c r="D32" s="731"/>
      <c r="E32" s="732"/>
      <c r="F32" s="733"/>
      <c r="G32" s="734"/>
      <c r="H32" s="733"/>
      <c r="I32" s="735"/>
    </row>
    <row r="33" spans="1:9" ht="15.75">
      <c r="A33" s="717"/>
      <c r="B33" s="738"/>
      <c r="C33" s="731"/>
      <c r="D33" s="731"/>
      <c r="E33" s="732"/>
      <c r="F33" s="733"/>
      <c r="G33" s="734"/>
      <c r="H33" s="733"/>
      <c r="I33" s="735"/>
    </row>
    <row r="34" spans="1:9" ht="15.75">
      <c r="A34" s="717" t="s">
        <v>3</v>
      </c>
      <c r="B34" s="738" t="s">
        <v>28</v>
      </c>
      <c r="C34" s="731"/>
      <c r="D34" s="731"/>
      <c r="E34" s="732"/>
      <c r="F34" s="733"/>
      <c r="G34" s="734"/>
      <c r="H34" s="733"/>
      <c r="I34" s="735"/>
    </row>
    <row r="35" spans="1:9" ht="15.75">
      <c r="A35" s="717"/>
      <c r="B35" s="738" t="s">
        <v>1003</v>
      </c>
      <c r="C35" s="731"/>
      <c r="D35" s="731"/>
      <c r="E35" s="732"/>
      <c r="F35" s="733" t="s">
        <v>421</v>
      </c>
      <c r="G35" s="734">
        <f>0.4*1*24</f>
        <v>9.6000000000000014</v>
      </c>
      <c r="H35" s="733"/>
      <c r="I35" s="735">
        <f>H35*G35</f>
        <v>0</v>
      </c>
    </row>
    <row r="36" spans="1:9" ht="15.75">
      <c r="A36" s="717"/>
      <c r="B36" s="738"/>
      <c r="C36" s="731"/>
      <c r="D36" s="731"/>
      <c r="E36" s="732"/>
      <c r="F36" s="733"/>
      <c r="G36" s="734"/>
      <c r="H36" s="733"/>
      <c r="I36" s="735"/>
    </row>
    <row r="37" spans="1:9" ht="15.75">
      <c r="A37" s="717" t="s">
        <v>6</v>
      </c>
      <c r="B37" s="738" t="s">
        <v>21</v>
      </c>
      <c r="C37" s="731"/>
      <c r="D37" s="731"/>
      <c r="E37" s="732"/>
      <c r="F37" s="733"/>
      <c r="G37" s="734"/>
      <c r="H37" s="733"/>
      <c r="I37" s="735"/>
    </row>
    <row r="38" spans="1:9" ht="15.75">
      <c r="A38" s="717"/>
      <c r="B38" s="738" t="s">
        <v>22</v>
      </c>
      <c r="C38" s="731"/>
      <c r="D38" s="731"/>
      <c r="E38" s="732"/>
      <c r="F38" s="733"/>
      <c r="G38" s="734"/>
      <c r="H38" s="733"/>
      <c r="I38" s="735"/>
    </row>
    <row r="39" spans="1:9" ht="15.75">
      <c r="A39" s="717"/>
      <c r="B39" s="738" t="s">
        <v>23</v>
      </c>
      <c r="C39" s="731"/>
      <c r="D39" s="731"/>
      <c r="E39" s="732"/>
      <c r="F39" s="733" t="s">
        <v>421</v>
      </c>
      <c r="G39" s="734">
        <f>G29-G35</f>
        <v>4.7999999999999972</v>
      </c>
      <c r="H39" s="733"/>
      <c r="I39" s="735">
        <f>H39*G39</f>
        <v>0</v>
      </c>
    </row>
    <row r="40" spans="1:9" ht="15.75">
      <c r="A40" s="717"/>
      <c r="B40" s="738"/>
      <c r="C40" s="731"/>
      <c r="D40" s="731"/>
      <c r="E40" s="732"/>
      <c r="F40" s="733"/>
      <c r="G40" s="734"/>
      <c r="H40" s="733"/>
      <c r="I40" s="735"/>
    </row>
    <row r="41" spans="1:9" ht="15.75">
      <c r="A41" s="717"/>
      <c r="B41" s="730" t="s">
        <v>29</v>
      </c>
      <c r="C41" s="763"/>
      <c r="D41" s="763"/>
      <c r="E41" s="776"/>
      <c r="F41" s="733"/>
      <c r="G41" s="734"/>
      <c r="H41" s="733"/>
      <c r="I41" s="735"/>
    </row>
    <row r="42" spans="1:9" ht="15.75">
      <c r="A42" s="717"/>
      <c r="B42" s="762"/>
      <c r="C42" s="731"/>
      <c r="D42" s="731"/>
      <c r="E42" s="732"/>
      <c r="F42" s="733"/>
      <c r="G42" s="734"/>
      <c r="H42" s="733"/>
      <c r="I42" s="735"/>
    </row>
    <row r="43" spans="1:9" ht="15.75">
      <c r="A43" s="717" t="s">
        <v>7</v>
      </c>
      <c r="B43" s="738" t="s">
        <v>30</v>
      </c>
      <c r="C43" s="731"/>
      <c r="D43" s="731"/>
      <c r="E43" s="732"/>
      <c r="F43" s="733"/>
      <c r="G43" s="734"/>
      <c r="H43" s="733"/>
      <c r="I43" s="735"/>
    </row>
    <row r="44" spans="1:9" ht="15.75">
      <c r="A44" s="717"/>
      <c r="B44" s="738" t="s">
        <v>31</v>
      </c>
      <c r="C44" s="731"/>
      <c r="D44" s="731"/>
      <c r="E44" s="732"/>
      <c r="F44" s="733" t="s">
        <v>32</v>
      </c>
      <c r="G44" s="734">
        <v>37</v>
      </c>
      <c r="H44" s="733"/>
      <c r="I44" s="735">
        <f>H44*G44</f>
        <v>0</v>
      </c>
    </row>
    <row r="45" spans="1:9" ht="15.75">
      <c r="A45" s="717"/>
      <c r="B45" s="738"/>
      <c r="C45" s="731"/>
      <c r="D45" s="731"/>
      <c r="E45" s="732"/>
      <c r="F45" s="733"/>
      <c r="G45" s="734" t="s">
        <v>33</v>
      </c>
      <c r="H45" s="733"/>
      <c r="I45" s="735"/>
    </row>
    <row r="46" spans="1:9" ht="15.75">
      <c r="A46" s="717"/>
      <c r="B46" s="730" t="s">
        <v>34</v>
      </c>
      <c r="C46" s="763"/>
      <c r="D46" s="763"/>
      <c r="E46" s="732"/>
      <c r="F46" s="733"/>
      <c r="G46" s="734"/>
      <c r="H46" s="733"/>
      <c r="I46" s="735"/>
    </row>
    <row r="47" spans="1:9" ht="15.75">
      <c r="A47" s="717"/>
      <c r="B47" s="762"/>
      <c r="C47" s="731"/>
      <c r="D47" s="731"/>
      <c r="E47" s="732"/>
      <c r="F47" s="733"/>
      <c r="G47" s="734"/>
      <c r="H47" s="733"/>
      <c r="I47" s="735"/>
    </row>
    <row r="48" spans="1:9" ht="15.75">
      <c r="A48" s="717" t="s">
        <v>8</v>
      </c>
      <c r="B48" s="738" t="s">
        <v>35</v>
      </c>
      <c r="C48" s="731"/>
      <c r="D48" s="731"/>
      <c r="E48" s="732"/>
      <c r="F48" s="733"/>
      <c r="G48" s="734"/>
      <c r="H48" s="733"/>
      <c r="I48" s="735"/>
    </row>
    <row r="49" spans="1:9" ht="15.75">
      <c r="A49" s="717"/>
      <c r="B49" s="738" t="s">
        <v>36</v>
      </c>
      <c r="C49" s="731"/>
      <c r="D49" s="731"/>
      <c r="E49" s="732"/>
      <c r="F49" s="733"/>
      <c r="G49" s="734"/>
      <c r="H49" s="733"/>
      <c r="I49" s="735"/>
    </row>
    <row r="50" spans="1:9" ht="15.75">
      <c r="A50" s="717"/>
      <c r="B50" s="738" t="s">
        <v>1004</v>
      </c>
      <c r="C50" s="731"/>
      <c r="D50" s="731"/>
      <c r="E50" s="732"/>
      <c r="F50" s="733" t="s">
        <v>32</v>
      </c>
      <c r="G50" s="734">
        <f>G44</f>
        <v>37</v>
      </c>
      <c r="H50" s="733"/>
      <c r="I50" s="735">
        <f>H50*G50</f>
        <v>0</v>
      </c>
    </row>
    <row r="51" spans="1:9" ht="15.75">
      <c r="A51" s="717"/>
      <c r="B51" s="736"/>
      <c r="C51" s="763"/>
      <c r="D51" s="763"/>
      <c r="E51" s="776"/>
      <c r="F51" s="733"/>
      <c r="G51" s="734"/>
      <c r="H51" s="733"/>
      <c r="I51" s="735"/>
    </row>
    <row r="52" spans="1:9" ht="15.75">
      <c r="A52" s="717"/>
      <c r="B52" s="730" t="s">
        <v>37</v>
      </c>
      <c r="C52" s="763"/>
      <c r="D52" s="763"/>
      <c r="E52" s="776"/>
      <c r="F52" s="733"/>
      <c r="G52" s="764"/>
      <c r="H52" s="733"/>
      <c r="I52" s="735"/>
    </row>
    <row r="53" spans="1:9" ht="15.75">
      <c r="A53" s="717"/>
      <c r="B53" s="738"/>
      <c r="C53" s="731"/>
      <c r="D53" s="731"/>
      <c r="E53" s="732"/>
      <c r="F53" s="733"/>
      <c r="G53" s="734"/>
      <c r="H53" s="733"/>
      <c r="I53" s="735"/>
    </row>
    <row r="54" spans="1:9" ht="15.75">
      <c r="A54" s="717" t="s">
        <v>10</v>
      </c>
      <c r="B54" s="738" t="s">
        <v>38</v>
      </c>
      <c r="C54" s="731"/>
      <c r="D54" s="731"/>
      <c r="E54" s="732"/>
      <c r="F54" s="733"/>
      <c r="G54" s="734"/>
      <c r="H54" s="733"/>
      <c r="I54" s="735"/>
    </row>
    <row r="55" spans="1:9" ht="15.75">
      <c r="A55" s="717"/>
      <c r="B55" s="738" t="s">
        <v>39</v>
      </c>
      <c r="C55" s="731"/>
      <c r="D55" s="731"/>
      <c r="E55" s="732"/>
      <c r="F55" s="733"/>
      <c r="G55" s="734"/>
      <c r="H55" s="733"/>
      <c r="I55" s="735"/>
    </row>
    <row r="56" spans="1:9" ht="15.75">
      <c r="A56" s="717"/>
      <c r="B56" s="738" t="s">
        <v>40</v>
      </c>
      <c r="C56" s="731"/>
      <c r="D56" s="731"/>
      <c r="E56" s="732"/>
      <c r="F56" s="733"/>
      <c r="G56" s="734"/>
      <c r="H56" s="733"/>
      <c r="I56" s="735"/>
    </row>
    <row r="57" spans="1:9" ht="15.75">
      <c r="A57" s="717"/>
      <c r="B57" s="738" t="s">
        <v>41</v>
      </c>
      <c r="C57" s="731"/>
      <c r="D57" s="731"/>
      <c r="E57" s="732"/>
      <c r="F57" s="733" t="s">
        <v>32</v>
      </c>
      <c r="G57" s="734">
        <f>G44</f>
        <v>37</v>
      </c>
      <c r="H57" s="733"/>
      <c r="I57" s="735">
        <f>H57*G57</f>
        <v>0</v>
      </c>
    </row>
    <row r="58" spans="1:9" ht="15.75">
      <c r="A58" s="717"/>
      <c r="B58" s="736"/>
      <c r="C58" s="763"/>
      <c r="D58" s="763"/>
      <c r="E58" s="776"/>
      <c r="F58" s="733"/>
      <c r="G58" s="734"/>
      <c r="H58" s="733"/>
      <c r="I58" s="735"/>
    </row>
    <row r="59" spans="1:9" ht="15.75">
      <c r="A59" s="717"/>
      <c r="B59" s="730" t="s">
        <v>42</v>
      </c>
      <c r="C59" s="763"/>
      <c r="D59" s="763"/>
      <c r="E59" s="776"/>
      <c r="F59" s="733"/>
      <c r="G59" s="734"/>
      <c r="H59" s="733"/>
      <c r="I59" s="735"/>
    </row>
    <row r="60" spans="1:9" ht="15.75">
      <c r="A60" s="717"/>
      <c r="B60" s="738"/>
      <c r="C60" s="731"/>
      <c r="D60" s="731"/>
      <c r="E60" s="732"/>
      <c r="F60" s="733"/>
      <c r="G60" s="734"/>
      <c r="H60" s="733"/>
      <c r="I60" s="735"/>
    </row>
    <row r="61" spans="1:9" ht="15.75">
      <c r="A61" s="717" t="s">
        <v>14</v>
      </c>
      <c r="B61" s="738" t="s">
        <v>1005</v>
      </c>
      <c r="C61" s="731"/>
      <c r="D61" s="731"/>
      <c r="E61" s="732"/>
      <c r="F61" s="733" t="s">
        <v>32</v>
      </c>
      <c r="G61" s="734">
        <f>24*0.6</f>
        <v>14.399999999999999</v>
      </c>
      <c r="H61" s="733"/>
      <c r="I61" s="735">
        <f>H61*G61</f>
        <v>0</v>
      </c>
    </row>
    <row r="62" spans="1:9" ht="15.75">
      <c r="A62" s="717"/>
      <c r="B62" s="738"/>
      <c r="C62" s="731"/>
      <c r="D62" s="731"/>
      <c r="E62" s="732"/>
      <c r="F62" s="733"/>
      <c r="G62" s="734"/>
      <c r="H62" s="733"/>
      <c r="I62" s="735"/>
    </row>
    <row r="63" spans="1:9" ht="15.75">
      <c r="A63" s="717"/>
      <c r="B63" s="730" t="s">
        <v>1006</v>
      </c>
      <c r="C63" s="763"/>
      <c r="D63" s="763"/>
      <c r="E63" s="776"/>
      <c r="F63" s="733"/>
      <c r="G63" s="734"/>
      <c r="H63" s="733"/>
      <c r="I63" s="735"/>
    </row>
    <row r="64" spans="1:9" ht="15.75">
      <c r="A64" s="717"/>
      <c r="B64" s="738"/>
      <c r="C64" s="731"/>
      <c r="D64" s="731"/>
      <c r="E64" s="732"/>
      <c r="F64" s="733"/>
      <c r="G64" s="734"/>
      <c r="H64" s="733"/>
      <c r="I64" s="735"/>
    </row>
    <row r="65" spans="1:9" ht="15.75">
      <c r="A65" s="717" t="s">
        <v>9</v>
      </c>
      <c r="B65" s="738" t="s">
        <v>1007</v>
      </c>
      <c r="C65" s="731"/>
      <c r="D65" s="731"/>
      <c r="E65" s="732"/>
      <c r="F65" s="733" t="s">
        <v>421</v>
      </c>
      <c r="G65" s="734">
        <f>24*0.6*0.2</f>
        <v>2.88</v>
      </c>
      <c r="H65" s="733"/>
      <c r="I65" s="735">
        <f>H65*G65</f>
        <v>0</v>
      </c>
    </row>
    <row r="66" spans="1:9" ht="15.75">
      <c r="A66" s="717"/>
      <c r="B66" s="738"/>
      <c r="C66" s="731"/>
      <c r="D66" s="731"/>
      <c r="E66" s="732"/>
      <c r="F66" s="733"/>
      <c r="G66" s="734"/>
      <c r="H66" s="733"/>
      <c r="I66" s="735"/>
    </row>
    <row r="67" spans="1:9" ht="15.75">
      <c r="A67" s="717" t="s">
        <v>11</v>
      </c>
      <c r="B67" s="738" t="s">
        <v>1008</v>
      </c>
      <c r="C67" s="731"/>
      <c r="D67" s="731"/>
      <c r="E67" s="732"/>
      <c r="F67" s="733" t="s">
        <v>421</v>
      </c>
      <c r="G67" s="765">
        <v>6.9000000000000006E-2</v>
      </c>
      <c r="H67" s="733"/>
      <c r="I67" s="735">
        <f>H67*G67</f>
        <v>0</v>
      </c>
    </row>
    <row r="68" spans="1:9" ht="15.75">
      <c r="A68" s="717"/>
      <c r="B68" s="738"/>
      <c r="C68" s="731"/>
      <c r="D68" s="731"/>
      <c r="E68" s="732"/>
      <c r="F68" s="733"/>
      <c r="G68" s="734"/>
      <c r="H68" s="733"/>
      <c r="I68" s="735"/>
    </row>
    <row r="69" spans="1:9" ht="15.75">
      <c r="A69" s="717" t="s">
        <v>15</v>
      </c>
      <c r="B69" s="738" t="s">
        <v>1009</v>
      </c>
      <c r="C69" s="731"/>
      <c r="D69" s="731"/>
      <c r="E69" s="732"/>
      <c r="F69" s="733"/>
      <c r="G69" s="734"/>
      <c r="H69" s="733"/>
      <c r="I69" s="735"/>
    </row>
    <row r="70" spans="1:9" ht="15.75">
      <c r="A70" s="717"/>
      <c r="B70" s="738" t="s">
        <v>43</v>
      </c>
      <c r="C70" s="731"/>
      <c r="D70" s="731"/>
      <c r="E70" s="732"/>
      <c r="F70" s="733" t="s">
        <v>421</v>
      </c>
      <c r="G70" s="734">
        <f>24*0.125</f>
        <v>3</v>
      </c>
      <c r="H70" s="733"/>
      <c r="I70" s="735">
        <f>H70*G70</f>
        <v>0</v>
      </c>
    </row>
    <row r="71" spans="1:9" ht="15.75">
      <c r="A71" s="717"/>
      <c r="B71" s="738"/>
      <c r="C71" s="731"/>
      <c r="D71" s="731"/>
      <c r="E71" s="732"/>
      <c r="F71" s="733"/>
      <c r="G71" s="734"/>
      <c r="H71" s="733"/>
      <c r="I71" s="735"/>
    </row>
    <row r="72" spans="1:9" ht="15.75">
      <c r="A72" s="717" t="s">
        <v>16</v>
      </c>
      <c r="B72" s="738" t="s">
        <v>1010</v>
      </c>
      <c r="C72" s="731"/>
      <c r="D72" s="731"/>
      <c r="E72" s="732"/>
      <c r="F72" s="733" t="s">
        <v>421</v>
      </c>
      <c r="G72" s="734">
        <f>(1.2*2*2)*0.15</f>
        <v>0.72</v>
      </c>
      <c r="H72" s="733"/>
      <c r="I72" s="735">
        <f>H72*G72</f>
        <v>0</v>
      </c>
    </row>
    <row r="73" spans="1:9" ht="15.75">
      <c r="A73" s="717"/>
      <c r="B73" s="738"/>
      <c r="C73" s="731"/>
      <c r="D73" s="731"/>
      <c r="E73" s="732"/>
      <c r="F73" s="733"/>
      <c r="G73" s="734"/>
      <c r="H73" s="733"/>
      <c r="I73" s="735"/>
    </row>
    <row r="74" spans="1:9" ht="15.75">
      <c r="A74" s="717"/>
      <c r="B74" s="738"/>
      <c r="C74" s="731"/>
      <c r="D74" s="731"/>
      <c r="E74" s="732"/>
      <c r="F74" s="733"/>
      <c r="G74" s="734"/>
      <c r="H74" s="733"/>
      <c r="I74" s="735"/>
    </row>
    <row r="75" spans="1:9" ht="15.75">
      <c r="A75" s="717"/>
      <c r="B75" s="730" t="s">
        <v>44</v>
      </c>
      <c r="C75" s="763"/>
      <c r="D75" s="763"/>
      <c r="E75" s="732"/>
      <c r="F75" s="733"/>
      <c r="G75" s="734"/>
      <c r="H75" s="733"/>
      <c r="I75" s="735"/>
    </row>
    <row r="76" spans="1:9" ht="15.75">
      <c r="A76" s="717"/>
      <c r="B76" s="736"/>
      <c r="C76" s="763"/>
      <c r="D76" s="763"/>
      <c r="E76" s="732"/>
      <c r="F76" s="733"/>
      <c r="G76" s="734"/>
      <c r="H76" s="733"/>
      <c r="I76" s="735"/>
    </row>
    <row r="77" spans="1:9" ht="15.75">
      <c r="A77" s="717"/>
      <c r="B77" s="730" t="s">
        <v>45</v>
      </c>
      <c r="C77" s="763"/>
      <c r="D77" s="763"/>
      <c r="E77" s="732"/>
      <c r="F77" s="733"/>
      <c r="G77" s="734"/>
      <c r="H77" s="733"/>
      <c r="I77" s="735"/>
    </row>
    <row r="78" spans="1:9" ht="15.75">
      <c r="A78" s="717"/>
      <c r="B78" s="814"/>
      <c r="C78" s="763"/>
      <c r="D78" s="763"/>
      <c r="E78" s="732"/>
      <c r="F78" s="733"/>
      <c r="G78" s="734"/>
      <c r="H78" s="733"/>
      <c r="I78" s="735"/>
    </row>
    <row r="79" spans="1:9" ht="15.75">
      <c r="A79" s="717" t="s">
        <v>13</v>
      </c>
      <c r="B79" s="730" t="s">
        <v>1011</v>
      </c>
      <c r="C79" s="763"/>
      <c r="D79" s="763"/>
      <c r="E79" s="732"/>
      <c r="F79" s="733"/>
      <c r="G79" s="734"/>
      <c r="H79" s="733"/>
      <c r="I79" s="735"/>
    </row>
    <row r="80" spans="1:9" ht="15.75">
      <c r="A80" s="717"/>
      <c r="B80" s="814"/>
      <c r="C80" s="763"/>
      <c r="D80" s="763"/>
      <c r="E80" s="732"/>
      <c r="F80" s="733"/>
      <c r="G80" s="734"/>
      <c r="H80" s="733"/>
      <c r="I80" s="735"/>
    </row>
    <row r="81" spans="1:9" ht="15.75">
      <c r="A81" s="717"/>
      <c r="B81" s="738" t="s">
        <v>1012</v>
      </c>
      <c r="C81" s="731"/>
      <c r="D81" s="731"/>
      <c r="E81" s="732"/>
      <c r="F81" s="733" t="s">
        <v>19</v>
      </c>
      <c r="G81" s="734">
        <f>24*3*0.617</f>
        <v>44.423999999999999</v>
      </c>
      <c r="H81" s="733"/>
      <c r="I81" s="735">
        <f>H81*G81</f>
        <v>0</v>
      </c>
    </row>
    <row r="82" spans="1:9" ht="15.75">
      <c r="A82" s="717"/>
      <c r="B82" s="762"/>
      <c r="C82" s="731"/>
      <c r="D82" s="731"/>
      <c r="E82" s="732"/>
      <c r="F82" s="733"/>
      <c r="G82" s="734"/>
      <c r="H82" s="733"/>
      <c r="I82" s="735"/>
    </row>
    <row r="83" spans="1:9" ht="15.75">
      <c r="A83" s="717"/>
      <c r="B83" s="738" t="s">
        <v>1013</v>
      </c>
      <c r="C83" s="731"/>
      <c r="D83" s="731"/>
      <c r="E83" s="732"/>
      <c r="F83" s="733" t="s">
        <v>19</v>
      </c>
      <c r="G83" s="734">
        <f>24/0.25*0.7*0.395</f>
        <v>26.543999999999997</v>
      </c>
      <c r="H83" s="733"/>
      <c r="I83" s="735">
        <f>H83*G83</f>
        <v>0</v>
      </c>
    </row>
    <row r="84" spans="1:9" ht="15.75">
      <c r="A84" s="717"/>
      <c r="B84" s="738"/>
      <c r="C84" s="731"/>
      <c r="D84" s="731"/>
      <c r="E84" s="732"/>
      <c r="F84" s="733"/>
      <c r="G84" s="734"/>
      <c r="H84" s="733"/>
      <c r="I84" s="735"/>
    </row>
    <row r="85" spans="1:9" ht="15.75">
      <c r="A85" s="717" t="s">
        <v>3</v>
      </c>
      <c r="B85" s="738" t="s">
        <v>1014</v>
      </c>
      <c r="C85" s="731"/>
      <c r="D85" s="731"/>
      <c r="E85" s="732"/>
      <c r="F85" s="733"/>
      <c r="G85" s="734"/>
      <c r="H85" s="733"/>
      <c r="I85" s="735"/>
    </row>
    <row r="86" spans="1:9" ht="15.75">
      <c r="A86" s="717"/>
      <c r="B86" s="738"/>
      <c r="C86" s="731"/>
      <c r="D86" s="731"/>
      <c r="E86" s="732"/>
      <c r="F86" s="733"/>
      <c r="G86" s="734"/>
      <c r="H86" s="733"/>
      <c r="I86" s="735"/>
    </row>
    <row r="87" spans="1:9" ht="15.75">
      <c r="A87" s="717"/>
      <c r="B87" s="738" t="s">
        <v>1012</v>
      </c>
      <c r="C87" s="731"/>
      <c r="D87" s="731"/>
      <c r="E87" s="732"/>
      <c r="F87" s="733" t="s">
        <v>19</v>
      </c>
      <c r="G87" s="734">
        <f>2*3*0.617</f>
        <v>3.702</v>
      </c>
      <c r="H87" s="733"/>
      <c r="I87" s="735">
        <f>H87*G87</f>
        <v>0</v>
      </c>
    </row>
    <row r="88" spans="1:9" ht="15.75">
      <c r="A88" s="717"/>
      <c r="B88" s="762"/>
      <c r="C88" s="731"/>
      <c r="D88" s="731"/>
      <c r="E88" s="732"/>
      <c r="F88" s="733"/>
      <c r="G88" s="734"/>
      <c r="H88" s="733"/>
      <c r="I88" s="735"/>
    </row>
    <row r="89" spans="1:9" ht="15.75">
      <c r="A89" s="717"/>
      <c r="B89" s="738" t="s">
        <v>1013</v>
      </c>
      <c r="C89" s="731"/>
      <c r="D89" s="731"/>
      <c r="E89" s="732"/>
      <c r="F89" s="733" t="s">
        <v>19</v>
      </c>
      <c r="G89" s="734">
        <f>2/0.25*0.7*0.395</f>
        <v>2.2119999999999997</v>
      </c>
      <c r="H89" s="733"/>
      <c r="I89" s="735">
        <f>H89*G89</f>
        <v>0</v>
      </c>
    </row>
    <row r="90" spans="1:9" ht="15.75">
      <c r="A90" s="717"/>
      <c r="B90" s="738"/>
      <c r="C90" s="731"/>
      <c r="D90" s="731"/>
      <c r="E90" s="732"/>
      <c r="F90" s="733"/>
      <c r="G90" s="734"/>
      <c r="H90" s="733"/>
      <c r="I90" s="735"/>
    </row>
    <row r="91" spans="1:9" ht="15.75">
      <c r="A91" s="717"/>
      <c r="B91" s="730" t="s">
        <v>1015</v>
      </c>
      <c r="C91" s="763"/>
      <c r="D91" s="763"/>
      <c r="E91" s="776"/>
      <c r="F91" s="733"/>
      <c r="G91" s="734"/>
      <c r="H91" s="733"/>
      <c r="I91" s="735"/>
    </row>
    <row r="92" spans="1:9" ht="15.75">
      <c r="A92" s="717"/>
      <c r="B92" s="730" t="s">
        <v>1016</v>
      </c>
      <c r="C92" s="763"/>
      <c r="D92" s="763"/>
      <c r="E92" s="776"/>
      <c r="F92" s="733"/>
      <c r="G92" s="734"/>
      <c r="H92" s="733"/>
      <c r="I92" s="735"/>
    </row>
    <row r="93" spans="1:9" ht="15.75">
      <c r="A93" s="717"/>
      <c r="B93" s="730" t="s">
        <v>1017</v>
      </c>
      <c r="C93" s="763"/>
      <c r="D93" s="763"/>
      <c r="E93" s="776"/>
      <c r="F93" s="733"/>
      <c r="G93" s="734"/>
      <c r="H93" s="733"/>
      <c r="I93" s="735"/>
    </row>
    <row r="94" spans="1:9" ht="15.75">
      <c r="A94" s="717"/>
      <c r="B94" s="738"/>
      <c r="C94" s="731"/>
      <c r="D94" s="731"/>
      <c r="E94" s="732"/>
      <c r="F94" s="733"/>
      <c r="G94" s="734"/>
      <c r="H94" s="733"/>
      <c r="I94" s="735"/>
    </row>
    <row r="95" spans="1:9" ht="15.75">
      <c r="A95" s="717" t="s">
        <v>6</v>
      </c>
      <c r="B95" s="738" t="s">
        <v>46</v>
      </c>
      <c r="C95" s="731"/>
      <c r="D95" s="731"/>
      <c r="E95" s="732"/>
      <c r="F95" s="733"/>
      <c r="G95" s="734"/>
      <c r="H95" s="733"/>
      <c r="I95" s="735"/>
    </row>
    <row r="96" spans="1:9" ht="15.75">
      <c r="A96" s="717"/>
      <c r="B96" s="738" t="s">
        <v>47</v>
      </c>
      <c r="C96" s="731"/>
      <c r="D96" s="731"/>
      <c r="E96" s="732"/>
      <c r="F96" s="733" t="s">
        <v>32</v>
      </c>
      <c r="G96" s="734">
        <v>32</v>
      </c>
      <c r="H96" s="733"/>
      <c r="I96" s="735">
        <f>H96*G96</f>
        <v>0</v>
      </c>
    </row>
    <row r="97" spans="1:9" ht="15.75">
      <c r="A97" s="717"/>
      <c r="B97" s="738"/>
      <c r="C97" s="731"/>
      <c r="D97" s="731"/>
      <c r="E97" s="732"/>
      <c r="F97" s="733"/>
      <c r="G97" s="734"/>
      <c r="H97" s="733"/>
      <c r="I97" s="735"/>
    </row>
    <row r="98" spans="1:9" ht="15.75">
      <c r="A98" s="717" t="s">
        <v>3</v>
      </c>
      <c r="B98" s="738" t="s">
        <v>1018</v>
      </c>
      <c r="C98" s="731"/>
      <c r="D98" s="731"/>
      <c r="E98" s="732"/>
      <c r="F98" s="733" t="s">
        <v>32</v>
      </c>
      <c r="G98" s="734">
        <v>7</v>
      </c>
      <c r="H98" s="733"/>
      <c r="I98" s="735">
        <f>H98*G98</f>
        <v>0</v>
      </c>
    </row>
    <row r="99" spans="1:9" ht="15.75">
      <c r="A99" s="717"/>
      <c r="B99" s="738"/>
      <c r="C99" s="731"/>
      <c r="D99" s="731"/>
      <c r="E99" s="732"/>
      <c r="F99" s="733"/>
      <c r="G99" s="734"/>
      <c r="H99" s="733"/>
      <c r="I99" s="735"/>
    </row>
    <row r="100" spans="1:9" ht="15.75">
      <c r="A100" s="717"/>
      <c r="B100" s="738"/>
      <c r="C100" s="731"/>
      <c r="D100" s="731"/>
      <c r="E100" s="732"/>
      <c r="F100" s="733"/>
      <c r="G100" s="734"/>
      <c r="H100" s="733"/>
      <c r="I100" s="735"/>
    </row>
    <row r="101" spans="1:9" ht="15.75">
      <c r="A101" s="717"/>
      <c r="B101" s="738"/>
      <c r="C101" s="731"/>
      <c r="D101" s="731"/>
      <c r="E101" s="732"/>
      <c r="F101" s="733"/>
      <c r="G101" s="734"/>
      <c r="H101" s="733"/>
      <c r="I101" s="735"/>
    </row>
    <row r="102" spans="1:9" ht="15.75">
      <c r="A102" s="717"/>
      <c r="B102" s="730" t="s">
        <v>48</v>
      </c>
      <c r="C102" s="763"/>
      <c r="D102" s="763"/>
      <c r="E102" s="776"/>
      <c r="F102" s="766"/>
      <c r="G102" s="764"/>
      <c r="H102" s="733"/>
      <c r="I102" s="767"/>
    </row>
    <row r="103" spans="1:9" ht="15.75">
      <c r="A103" s="717"/>
      <c r="B103" s="762"/>
      <c r="C103" s="763"/>
      <c r="D103" s="731"/>
      <c r="E103" s="732"/>
      <c r="F103" s="766"/>
      <c r="G103" s="764"/>
      <c r="H103" s="733"/>
      <c r="I103" s="767"/>
    </row>
    <row r="104" spans="1:9" ht="15.75">
      <c r="A104" s="717" t="s">
        <v>8</v>
      </c>
      <c r="B104" s="738" t="s">
        <v>1019</v>
      </c>
      <c r="C104" s="731"/>
      <c r="D104" s="731"/>
      <c r="E104" s="732"/>
      <c r="F104" s="733"/>
      <c r="G104" s="734"/>
      <c r="H104" s="733"/>
      <c r="I104" s="735"/>
    </row>
    <row r="105" spans="1:9" ht="15.75">
      <c r="A105" s="717"/>
      <c r="B105" s="738" t="s">
        <v>1020</v>
      </c>
      <c r="C105" s="731"/>
      <c r="D105" s="731"/>
      <c r="E105" s="732"/>
      <c r="F105" s="733" t="s">
        <v>49</v>
      </c>
      <c r="G105" s="734">
        <v>24</v>
      </c>
      <c r="H105" s="733"/>
      <c r="I105" s="735">
        <f>H105*G105</f>
        <v>0</v>
      </c>
    </row>
    <row r="106" spans="1:9" ht="15.75">
      <c r="A106" s="717"/>
      <c r="B106" s="738"/>
      <c r="C106" s="731"/>
      <c r="D106" s="731"/>
      <c r="E106" s="732"/>
      <c r="F106" s="733"/>
      <c r="G106" s="734"/>
      <c r="H106" s="733"/>
      <c r="I106" s="735"/>
    </row>
    <row r="107" spans="1:9" ht="15.75">
      <c r="A107" s="717" t="s">
        <v>10</v>
      </c>
      <c r="B107" s="738" t="s">
        <v>1021</v>
      </c>
      <c r="C107" s="731"/>
      <c r="D107" s="731"/>
      <c r="E107" s="732"/>
      <c r="F107" s="733" t="s">
        <v>49</v>
      </c>
      <c r="G107" s="734">
        <v>2</v>
      </c>
      <c r="H107" s="733"/>
      <c r="I107" s="735">
        <f>H107*G107</f>
        <v>0</v>
      </c>
    </row>
    <row r="108" spans="1:9" ht="15.75">
      <c r="A108" s="717"/>
      <c r="B108" s="738"/>
      <c r="C108" s="731"/>
      <c r="D108" s="731"/>
      <c r="E108" s="732"/>
      <c r="F108" s="733"/>
      <c r="G108" s="734"/>
      <c r="H108" s="733"/>
      <c r="I108" s="735"/>
    </row>
    <row r="109" spans="1:9" ht="15.75">
      <c r="A109" s="717"/>
      <c r="B109" s="740"/>
      <c r="C109" s="742"/>
      <c r="D109" s="742"/>
      <c r="E109" s="743"/>
      <c r="F109" s="744"/>
      <c r="G109" s="745"/>
      <c r="H109" s="744"/>
      <c r="I109" s="746"/>
    </row>
    <row r="110" spans="1:9" ht="16.5" thickBot="1">
      <c r="A110" s="717"/>
      <c r="B110" s="747" t="s">
        <v>998</v>
      </c>
      <c r="C110" s="768"/>
      <c r="D110" s="768"/>
      <c r="E110" s="769"/>
      <c r="F110" s="770" t="s">
        <v>1022</v>
      </c>
      <c r="G110" s="752"/>
      <c r="H110" s="751"/>
      <c r="I110" s="753">
        <f>SUM(I29:I109)</f>
        <v>0</v>
      </c>
    </row>
    <row r="111" spans="1:9" ht="16.5" thickTop="1">
      <c r="A111" s="717"/>
      <c r="B111" s="771"/>
      <c r="C111" s="756"/>
      <c r="D111" s="756"/>
      <c r="E111" s="757"/>
      <c r="F111" s="758"/>
      <c r="G111" s="759"/>
      <c r="H111" s="758"/>
      <c r="I111" s="760"/>
    </row>
    <row r="112" spans="1:9" ht="15.75">
      <c r="A112" s="717"/>
      <c r="B112" s="738"/>
      <c r="C112" s="731"/>
      <c r="D112" s="731"/>
      <c r="E112" s="732"/>
      <c r="F112" s="733"/>
      <c r="G112" s="734"/>
      <c r="H112" s="733"/>
      <c r="I112" s="735"/>
    </row>
    <row r="113" spans="1:9" ht="15.75">
      <c r="A113" s="717"/>
      <c r="B113" s="738"/>
      <c r="C113" s="731"/>
      <c r="D113" s="731"/>
      <c r="E113" s="732"/>
      <c r="F113" s="733"/>
      <c r="G113" s="734"/>
      <c r="H113" s="733"/>
      <c r="I113" s="735"/>
    </row>
    <row r="114" spans="1:9" ht="15.75">
      <c r="A114" s="717"/>
      <c r="B114" s="736">
        <f>B3</f>
        <v>0</v>
      </c>
      <c r="C114" s="731"/>
      <c r="D114" s="731"/>
      <c r="E114" s="732"/>
      <c r="F114" s="733"/>
      <c r="G114" s="734"/>
      <c r="H114" s="733"/>
      <c r="I114" s="735"/>
    </row>
    <row r="115" spans="1:9" ht="15.75">
      <c r="A115" s="717"/>
      <c r="B115" s="736"/>
      <c r="C115" s="731"/>
      <c r="D115" s="731"/>
      <c r="E115" s="732"/>
      <c r="F115" s="733"/>
      <c r="G115" s="734"/>
      <c r="H115" s="733"/>
      <c r="I115" s="735"/>
    </row>
    <row r="116" spans="1:9" ht="15.75">
      <c r="A116" s="717"/>
      <c r="B116" s="736" t="e">
        <f>#REF!</f>
        <v>#REF!</v>
      </c>
      <c r="C116" s="731"/>
      <c r="D116" s="731"/>
      <c r="E116" s="732"/>
      <c r="F116" s="733"/>
      <c r="G116" s="734"/>
      <c r="H116" s="733"/>
      <c r="I116" s="735"/>
    </row>
    <row r="117" spans="1:9" ht="15.75">
      <c r="A117" s="717"/>
      <c r="B117" s="736"/>
      <c r="C117" s="731"/>
      <c r="D117" s="731"/>
      <c r="E117" s="732"/>
      <c r="F117" s="733"/>
      <c r="G117" s="734"/>
      <c r="H117" s="733"/>
      <c r="I117" s="735"/>
    </row>
    <row r="118" spans="1:9" ht="15.75">
      <c r="A118" s="717"/>
      <c r="B118" s="736" t="str">
        <f>B5</f>
        <v>SECTION 7: GENERATOR SHED</v>
      </c>
      <c r="C118" s="731"/>
      <c r="D118" s="731"/>
      <c r="E118" s="732"/>
      <c r="F118" s="733"/>
      <c r="G118" s="734"/>
      <c r="H118" s="733"/>
      <c r="I118" s="735"/>
    </row>
    <row r="119" spans="1:9" ht="15.75">
      <c r="A119" s="717"/>
      <c r="B119" s="738"/>
      <c r="C119" s="731"/>
      <c r="D119" s="731"/>
      <c r="E119" s="732"/>
      <c r="F119" s="733"/>
      <c r="G119" s="734"/>
      <c r="H119" s="733"/>
      <c r="I119" s="735"/>
    </row>
    <row r="120" spans="1:9" ht="15.75">
      <c r="A120" s="717"/>
      <c r="B120" s="730" t="s">
        <v>1023</v>
      </c>
      <c r="C120" s="731"/>
      <c r="D120" s="731"/>
      <c r="E120" s="732"/>
      <c r="F120" s="733"/>
      <c r="G120" s="734"/>
      <c r="H120" s="733"/>
      <c r="I120" s="735"/>
    </row>
    <row r="121" spans="1:9" ht="15.75">
      <c r="A121" s="717"/>
      <c r="B121" s="730"/>
      <c r="C121" s="731"/>
      <c r="D121" s="731"/>
      <c r="E121" s="732"/>
      <c r="F121" s="733"/>
      <c r="G121" s="734"/>
      <c r="H121" s="733"/>
      <c r="I121" s="735"/>
    </row>
    <row r="122" spans="1:9" ht="15.75">
      <c r="A122" s="717"/>
      <c r="B122" s="730" t="s">
        <v>1024</v>
      </c>
      <c r="C122" s="731"/>
      <c r="D122" s="731"/>
      <c r="E122" s="732"/>
      <c r="F122" s="733"/>
      <c r="G122" s="734"/>
      <c r="H122" s="733"/>
      <c r="I122" s="735"/>
    </row>
    <row r="123" spans="1:9" ht="15.75">
      <c r="A123" s="717"/>
      <c r="B123" s="738"/>
      <c r="C123" s="731"/>
      <c r="D123" s="731"/>
      <c r="E123" s="732"/>
      <c r="F123" s="733"/>
      <c r="G123" s="734"/>
      <c r="H123" s="733"/>
      <c r="I123" s="735"/>
    </row>
    <row r="124" spans="1:9" ht="15.75">
      <c r="A124" s="717"/>
      <c r="B124" s="815" t="s">
        <v>50</v>
      </c>
      <c r="C124" s="763"/>
      <c r="D124" s="763"/>
      <c r="E124" s="776"/>
      <c r="F124" s="733"/>
      <c r="G124" s="734"/>
      <c r="H124" s="733"/>
      <c r="I124" s="735"/>
    </row>
    <row r="125" spans="1:9" ht="15.75">
      <c r="A125" s="717"/>
      <c r="B125" s="730" t="s">
        <v>51</v>
      </c>
      <c r="C125" s="763"/>
      <c r="D125" s="763"/>
      <c r="E125" s="776"/>
      <c r="F125" s="733"/>
      <c r="G125" s="734"/>
      <c r="H125" s="733"/>
      <c r="I125" s="735"/>
    </row>
    <row r="126" spans="1:9" ht="15.75">
      <c r="A126" s="717"/>
      <c r="B126" s="730" t="s">
        <v>52</v>
      </c>
      <c r="C126" s="763"/>
      <c r="D126" s="763"/>
      <c r="E126" s="776"/>
      <c r="F126" s="733"/>
      <c r="G126" s="734"/>
      <c r="H126" s="733"/>
      <c r="I126" s="735"/>
    </row>
    <row r="127" spans="1:9" ht="15.75">
      <c r="A127" s="717"/>
      <c r="B127" s="730" t="s">
        <v>53</v>
      </c>
      <c r="C127" s="763"/>
      <c r="D127" s="763"/>
      <c r="E127" s="776"/>
      <c r="F127" s="733"/>
      <c r="G127" s="734"/>
      <c r="H127" s="733"/>
      <c r="I127" s="735"/>
    </row>
    <row r="128" spans="1:9" ht="15.75">
      <c r="A128" s="717"/>
      <c r="B128" s="762"/>
      <c r="C128" s="731"/>
      <c r="D128" s="731"/>
      <c r="E128" s="732"/>
      <c r="F128" s="733"/>
      <c r="G128" s="734"/>
      <c r="H128" s="733"/>
      <c r="I128" s="735"/>
    </row>
    <row r="129" spans="1:9" ht="15.75">
      <c r="A129" s="717" t="s">
        <v>14</v>
      </c>
      <c r="B129" s="738" t="s">
        <v>1025</v>
      </c>
      <c r="C129" s="731"/>
      <c r="D129" s="731"/>
      <c r="E129" s="732"/>
      <c r="F129" s="733" t="s">
        <v>32</v>
      </c>
      <c r="G129" s="734">
        <f>24*0.8</f>
        <v>19.200000000000003</v>
      </c>
      <c r="H129" s="733"/>
      <c r="I129" s="735">
        <f>H129*G129</f>
        <v>0</v>
      </c>
    </row>
    <row r="130" spans="1:9" ht="15.75">
      <c r="A130" s="717"/>
      <c r="B130" s="738"/>
      <c r="C130" s="731"/>
      <c r="D130" s="731"/>
      <c r="E130" s="732"/>
      <c r="F130" s="733"/>
      <c r="G130" s="734"/>
      <c r="H130" s="733"/>
      <c r="I130" s="735"/>
    </row>
    <row r="131" spans="1:9" ht="15.75">
      <c r="A131" s="717" t="s">
        <v>9</v>
      </c>
      <c r="B131" s="738" t="s">
        <v>1026</v>
      </c>
      <c r="C131" s="731"/>
      <c r="D131" s="731"/>
      <c r="E131" s="732"/>
      <c r="F131" s="733" t="s">
        <v>32</v>
      </c>
      <c r="G131" s="734">
        <f>10*2.7</f>
        <v>27</v>
      </c>
      <c r="H131" s="733"/>
      <c r="I131" s="735">
        <f>H131*G131</f>
        <v>0</v>
      </c>
    </row>
    <row r="132" spans="1:9" ht="15.75">
      <c r="A132" s="717"/>
      <c r="B132" s="738"/>
      <c r="C132" s="731"/>
      <c r="D132" s="731"/>
      <c r="E132" s="732"/>
      <c r="F132" s="733"/>
      <c r="G132" s="734"/>
      <c r="H132" s="733"/>
      <c r="I132" s="735"/>
    </row>
    <row r="133" spans="1:9" ht="15.75">
      <c r="A133" s="717" t="s">
        <v>11</v>
      </c>
      <c r="B133" s="738" t="s">
        <v>357</v>
      </c>
      <c r="C133" s="731"/>
      <c r="D133" s="731"/>
      <c r="E133" s="732"/>
      <c r="F133" s="733" t="s">
        <v>32</v>
      </c>
      <c r="G133" s="734">
        <f>13*0.8</f>
        <v>10.4</v>
      </c>
      <c r="H133" s="733"/>
      <c r="I133" s="735">
        <f>H133*G133</f>
        <v>0</v>
      </c>
    </row>
    <row r="134" spans="1:9" ht="15.75">
      <c r="A134" s="717"/>
      <c r="B134" s="738"/>
      <c r="C134" s="731"/>
      <c r="D134" s="731"/>
      <c r="E134" s="732"/>
      <c r="F134" s="733"/>
      <c r="G134" s="734"/>
      <c r="H134" s="733"/>
      <c r="I134" s="735"/>
    </row>
    <row r="135" spans="1:9" ht="15.75">
      <c r="A135" s="717"/>
      <c r="B135" s="761" t="s">
        <v>581</v>
      </c>
      <c r="C135" s="731"/>
      <c r="D135" s="731"/>
      <c r="E135" s="732"/>
      <c r="F135" s="733"/>
      <c r="G135" s="734"/>
      <c r="H135" s="733"/>
      <c r="I135" s="735"/>
    </row>
    <row r="136" spans="1:9" ht="15.75">
      <c r="A136" s="717"/>
      <c r="B136" s="738"/>
      <c r="C136" s="731"/>
      <c r="D136" s="731"/>
      <c r="E136" s="732"/>
      <c r="F136" s="733"/>
      <c r="G136" s="734"/>
      <c r="H136" s="733"/>
      <c r="I136" s="735"/>
    </row>
    <row r="137" spans="1:9" ht="15.75">
      <c r="A137" s="717" t="s">
        <v>15</v>
      </c>
      <c r="B137" s="738" t="s">
        <v>582</v>
      </c>
      <c r="C137" s="763"/>
      <c r="D137" s="731"/>
      <c r="E137" s="732"/>
      <c r="F137" s="733" t="s">
        <v>49</v>
      </c>
      <c r="G137" s="734">
        <f>G131+G133</f>
        <v>37.4</v>
      </c>
      <c r="H137" s="733"/>
      <c r="I137" s="735">
        <f>H137*G137</f>
        <v>0</v>
      </c>
    </row>
    <row r="138" spans="1:9" ht="15.75">
      <c r="A138" s="717"/>
      <c r="B138" s="738"/>
      <c r="C138" s="731"/>
      <c r="D138" s="731"/>
      <c r="E138" s="732"/>
      <c r="F138" s="772"/>
      <c r="G138" s="734"/>
      <c r="H138" s="733"/>
      <c r="I138" s="735"/>
    </row>
    <row r="139" spans="1:9" ht="15.75">
      <c r="A139" s="717" t="s">
        <v>16</v>
      </c>
      <c r="B139" s="738" t="s">
        <v>1027</v>
      </c>
      <c r="C139" s="731"/>
      <c r="D139" s="731"/>
      <c r="E139" s="732"/>
      <c r="F139" s="733" t="s">
        <v>5</v>
      </c>
      <c r="G139" s="734">
        <v>4</v>
      </c>
      <c r="H139" s="733"/>
      <c r="I139" s="735">
        <f>H139*G139</f>
        <v>0</v>
      </c>
    </row>
    <row r="140" spans="1:9" ht="15.75">
      <c r="A140" s="717"/>
      <c r="B140" s="773"/>
      <c r="C140" s="731"/>
      <c r="D140" s="731"/>
      <c r="E140" s="732"/>
      <c r="F140" s="733"/>
      <c r="G140" s="734"/>
      <c r="H140" s="733"/>
      <c r="I140" s="735"/>
    </row>
    <row r="141" spans="1:9" ht="15.75">
      <c r="A141" s="717" t="s">
        <v>17</v>
      </c>
      <c r="B141" s="773" t="s">
        <v>1028</v>
      </c>
      <c r="C141" s="731"/>
      <c r="D141" s="731"/>
      <c r="E141" s="732"/>
      <c r="F141" s="733" t="s">
        <v>32</v>
      </c>
      <c r="G141" s="734">
        <v>26</v>
      </c>
      <c r="H141" s="733"/>
      <c r="I141" s="735">
        <f>H141*G141</f>
        <v>0</v>
      </c>
    </row>
    <row r="142" spans="1:9" ht="15.75">
      <c r="A142" s="717"/>
      <c r="B142" s="773"/>
      <c r="C142" s="731"/>
      <c r="D142" s="731"/>
      <c r="E142" s="732"/>
      <c r="F142" s="733"/>
      <c r="G142" s="734"/>
      <c r="H142" s="733"/>
      <c r="I142" s="735"/>
    </row>
    <row r="143" spans="1:9" ht="15.75">
      <c r="A143" s="717" t="s">
        <v>4</v>
      </c>
      <c r="B143" s="773" t="s">
        <v>1029</v>
      </c>
      <c r="C143" s="731"/>
      <c r="D143" s="731"/>
      <c r="E143" s="732"/>
      <c r="F143" s="733" t="s">
        <v>49</v>
      </c>
      <c r="G143" s="734">
        <v>48</v>
      </c>
      <c r="H143" s="733"/>
      <c r="I143" s="735">
        <f>H143*G143</f>
        <v>0</v>
      </c>
    </row>
    <row r="144" spans="1:9" ht="15.75">
      <c r="A144" s="717"/>
      <c r="B144" s="773"/>
      <c r="C144" s="731"/>
      <c r="D144" s="731"/>
      <c r="E144" s="732"/>
      <c r="F144" s="733"/>
      <c r="G144" s="734"/>
      <c r="H144" s="733"/>
      <c r="I144" s="735"/>
    </row>
    <row r="145" spans="1:9" ht="15.75">
      <c r="A145" s="717"/>
      <c r="B145" s="773"/>
      <c r="C145" s="731"/>
      <c r="D145" s="731"/>
      <c r="E145" s="732"/>
      <c r="F145" s="733"/>
      <c r="G145" s="734"/>
      <c r="H145" s="733"/>
      <c r="I145" s="735"/>
    </row>
    <row r="146" spans="1:9" ht="15.75">
      <c r="A146" s="717"/>
      <c r="B146" s="738"/>
      <c r="C146" s="774"/>
      <c r="D146" s="731"/>
      <c r="E146" s="732"/>
      <c r="F146" s="733"/>
      <c r="G146" s="734"/>
      <c r="H146" s="733"/>
      <c r="I146" s="735"/>
    </row>
    <row r="147" spans="1:9" ht="15.75">
      <c r="A147" s="717"/>
      <c r="B147" s="738"/>
      <c r="C147" s="774"/>
      <c r="D147" s="731"/>
      <c r="E147" s="732"/>
      <c r="F147" s="733"/>
      <c r="G147" s="775"/>
      <c r="H147" s="733"/>
      <c r="I147" s="735"/>
    </row>
    <row r="148" spans="1:9" ht="15.75">
      <c r="A148" s="717"/>
      <c r="B148" s="738"/>
      <c r="C148" s="774"/>
      <c r="D148" s="731"/>
      <c r="E148" s="732"/>
      <c r="F148" s="733"/>
      <c r="G148" s="775"/>
      <c r="H148" s="733"/>
      <c r="I148" s="735"/>
    </row>
    <row r="149" spans="1:9" ht="15.75">
      <c r="A149" s="717"/>
      <c r="B149" s="738"/>
      <c r="C149" s="774"/>
      <c r="D149" s="731"/>
      <c r="E149" s="732"/>
      <c r="F149" s="733"/>
      <c r="G149" s="775"/>
      <c r="H149" s="733"/>
      <c r="I149" s="735"/>
    </row>
    <row r="150" spans="1:9" ht="15.75">
      <c r="A150" s="717"/>
      <c r="B150" s="730"/>
      <c r="C150" s="731"/>
      <c r="D150" s="731"/>
      <c r="E150" s="732"/>
      <c r="F150" s="733"/>
      <c r="G150" s="734"/>
      <c r="H150" s="733"/>
      <c r="I150" s="735"/>
    </row>
    <row r="151" spans="1:9" ht="15.75">
      <c r="A151" s="717"/>
      <c r="B151" s="738"/>
      <c r="C151" s="731"/>
      <c r="D151" s="731"/>
      <c r="E151" s="732"/>
      <c r="F151" s="733"/>
      <c r="G151" s="734"/>
      <c r="H151" s="733"/>
      <c r="I151" s="735"/>
    </row>
    <row r="152" spans="1:9" ht="15.75">
      <c r="A152" s="717"/>
      <c r="B152" s="736" t="s">
        <v>1030</v>
      </c>
      <c r="C152" s="763"/>
      <c r="D152" s="763"/>
      <c r="E152" s="776"/>
      <c r="F152" s="766" t="s">
        <v>1022</v>
      </c>
      <c r="G152" s="734"/>
      <c r="H152" s="733"/>
      <c r="I152" s="767">
        <f>SUM(I129:I151)</f>
        <v>0</v>
      </c>
    </row>
    <row r="153" spans="1:9" ht="15.75">
      <c r="A153" s="717"/>
      <c r="B153" s="738"/>
      <c r="C153" s="731"/>
      <c r="D153" s="731"/>
      <c r="E153" s="732"/>
      <c r="F153" s="733"/>
      <c r="G153" s="734"/>
      <c r="H153" s="733"/>
      <c r="I153" s="735"/>
    </row>
    <row r="154" spans="1:9" ht="15.75">
      <c r="A154" s="717"/>
      <c r="B154" s="738"/>
      <c r="C154" s="731"/>
      <c r="D154" s="731"/>
      <c r="E154" s="732"/>
      <c r="F154" s="733"/>
      <c r="G154" s="734"/>
      <c r="H154" s="733"/>
      <c r="I154" s="735"/>
    </row>
    <row r="155" spans="1:9" ht="15.75">
      <c r="A155" s="717"/>
      <c r="B155" s="738"/>
      <c r="C155" s="731"/>
      <c r="D155" s="731"/>
      <c r="E155" s="732"/>
      <c r="F155" s="733"/>
      <c r="G155" s="734"/>
      <c r="H155" s="733"/>
      <c r="I155" s="735"/>
    </row>
    <row r="156" spans="1:9" ht="15.75">
      <c r="A156" s="717"/>
      <c r="B156" s="738"/>
      <c r="C156" s="731"/>
      <c r="D156" s="731"/>
      <c r="E156" s="732"/>
      <c r="F156" s="733"/>
      <c r="G156" s="734"/>
      <c r="H156" s="733"/>
      <c r="I156" s="735"/>
    </row>
    <row r="157" spans="1:9" ht="15.75">
      <c r="A157" s="717"/>
      <c r="B157" s="738"/>
      <c r="C157" s="731"/>
      <c r="D157" s="731"/>
      <c r="E157" s="732"/>
      <c r="F157" s="733"/>
      <c r="G157" s="734"/>
      <c r="H157" s="733"/>
      <c r="I157" s="735"/>
    </row>
    <row r="158" spans="1:9" ht="15.75">
      <c r="A158" s="717"/>
      <c r="B158" s="730"/>
      <c r="C158" s="731"/>
      <c r="D158" s="731"/>
      <c r="E158" s="732"/>
      <c r="F158" s="733"/>
      <c r="G158" s="734"/>
      <c r="H158" s="733"/>
      <c r="I158" s="735"/>
    </row>
    <row r="159" spans="1:9" ht="15.75">
      <c r="A159" s="717"/>
      <c r="B159" s="736"/>
      <c r="C159" s="731"/>
      <c r="D159" s="731"/>
      <c r="E159" s="732"/>
      <c r="F159" s="733"/>
      <c r="G159" s="734"/>
      <c r="H159" s="733"/>
      <c r="I159" s="735"/>
    </row>
    <row r="160" spans="1:9" ht="15.75">
      <c r="A160" s="717"/>
      <c r="B160" s="730">
        <f>B3</f>
        <v>0</v>
      </c>
      <c r="C160" s="731"/>
      <c r="D160" s="731"/>
      <c r="E160" s="732"/>
      <c r="F160" s="733"/>
      <c r="G160" s="734"/>
      <c r="H160" s="733"/>
      <c r="I160" s="735"/>
    </row>
    <row r="161" spans="1:9" ht="15.75">
      <c r="A161" s="717"/>
      <c r="B161" s="730"/>
      <c r="C161" s="731"/>
      <c r="D161" s="731"/>
      <c r="E161" s="732"/>
      <c r="F161" s="733"/>
      <c r="G161" s="734"/>
      <c r="H161" s="733"/>
      <c r="I161" s="735"/>
    </row>
    <row r="162" spans="1:9" ht="15.75">
      <c r="A162" s="717"/>
      <c r="B162" s="730"/>
      <c r="C162" s="731"/>
      <c r="D162" s="731"/>
      <c r="E162" s="732"/>
      <c r="F162" s="733"/>
      <c r="G162" s="734"/>
      <c r="H162" s="733"/>
      <c r="I162" s="735"/>
    </row>
    <row r="163" spans="1:9" ht="15.75">
      <c r="A163" s="717"/>
      <c r="B163" s="730"/>
      <c r="C163" s="731"/>
      <c r="D163" s="731"/>
      <c r="E163" s="732"/>
      <c r="F163" s="733"/>
      <c r="G163" s="734"/>
      <c r="H163" s="733"/>
      <c r="I163" s="735"/>
    </row>
    <row r="164" spans="1:9" ht="15.75">
      <c r="A164" s="717"/>
      <c r="B164" s="730" t="str">
        <f>B5</f>
        <v>SECTION 7: GENERATOR SHED</v>
      </c>
      <c r="C164" s="731"/>
      <c r="D164" s="731"/>
      <c r="E164" s="732"/>
      <c r="F164" s="733"/>
      <c r="G164" s="734"/>
      <c r="H164" s="733"/>
      <c r="I164" s="735"/>
    </row>
    <row r="165" spans="1:9" ht="15.75">
      <c r="A165" s="717"/>
      <c r="B165" s="730"/>
      <c r="C165" s="731"/>
      <c r="D165" s="731"/>
      <c r="E165" s="732"/>
      <c r="F165" s="733"/>
      <c r="G165" s="734"/>
      <c r="H165" s="733"/>
      <c r="I165" s="735"/>
    </row>
    <row r="166" spans="1:9" ht="15.75">
      <c r="A166" s="717"/>
      <c r="B166" s="730" t="s">
        <v>1031</v>
      </c>
      <c r="C166" s="737"/>
      <c r="D166" s="737"/>
      <c r="E166" s="777"/>
      <c r="F166" s="778"/>
      <c r="G166" s="779"/>
      <c r="H166" s="733"/>
      <c r="I166" s="735"/>
    </row>
    <row r="167" spans="1:9" ht="15.75">
      <c r="A167" s="717"/>
      <c r="B167" s="730"/>
      <c r="C167" s="737"/>
      <c r="D167" s="737"/>
      <c r="E167" s="777"/>
      <c r="F167" s="778"/>
      <c r="G167" s="779"/>
      <c r="H167" s="733"/>
      <c r="I167" s="735"/>
    </row>
    <row r="168" spans="1:9" ht="15.75">
      <c r="A168" s="717"/>
      <c r="B168" s="730" t="s">
        <v>1032</v>
      </c>
      <c r="C168" s="737"/>
      <c r="D168" s="737"/>
      <c r="E168" s="777"/>
      <c r="F168" s="778"/>
      <c r="G168" s="779"/>
      <c r="H168" s="733"/>
      <c r="I168" s="735"/>
    </row>
    <row r="169" spans="1:9" ht="15.75">
      <c r="A169" s="717"/>
      <c r="B169" s="738"/>
      <c r="C169" s="731"/>
      <c r="D169" s="731"/>
      <c r="E169" s="732" t="s">
        <v>33</v>
      </c>
      <c r="F169" s="733"/>
      <c r="G169" s="734"/>
      <c r="H169" s="733"/>
      <c r="I169" s="735"/>
    </row>
    <row r="170" spans="1:9" ht="15.75">
      <c r="A170" s="816"/>
      <c r="B170" s="730" t="s">
        <v>1033</v>
      </c>
      <c r="C170" s="817"/>
      <c r="D170" s="817"/>
      <c r="E170" s="818"/>
      <c r="F170" s="733"/>
      <c r="G170" s="734"/>
      <c r="H170" s="733"/>
      <c r="I170" s="735"/>
    </row>
    <row r="171" spans="1:9" ht="15.75">
      <c r="A171" s="816"/>
      <c r="B171" s="730" t="s">
        <v>1034</v>
      </c>
      <c r="C171" s="817"/>
      <c r="D171" s="817"/>
      <c r="E171" s="818"/>
      <c r="F171" s="733"/>
      <c r="G171" s="734"/>
      <c r="H171" s="733"/>
      <c r="I171" s="735"/>
    </row>
    <row r="172" spans="1:9" ht="15.75">
      <c r="A172" s="816"/>
      <c r="B172" s="730" t="s">
        <v>1035</v>
      </c>
      <c r="C172" s="817"/>
      <c r="D172" s="817"/>
      <c r="E172" s="818"/>
      <c r="F172" s="733"/>
      <c r="G172" s="734"/>
      <c r="H172" s="733"/>
      <c r="I172" s="735"/>
    </row>
    <row r="173" spans="1:9" ht="15.75">
      <c r="A173" s="717"/>
      <c r="B173" s="738"/>
      <c r="C173" s="731"/>
      <c r="D173" s="731"/>
      <c r="E173" s="732"/>
      <c r="F173" s="733"/>
      <c r="G173" s="734"/>
      <c r="H173" s="733"/>
      <c r="I173" s="735"/>
    </row>
    <row r="174" spans="1:9" ht="15.75">
      <c r="A174" s="718"/>
      <c r="B174" s="762"/>
      <c r="C174" s="731"/>
      <c r="D174" s="731"/>
      <c r="E174" s="732"/>
      <c r="F174" s="733"/>
      <c r="G174" s="734"/>
      <c r="H174" s="733"/>
      <c r="I174" s="782"/>
    </row>
    <row r="175" spans="1:9" ht="15.75">
      <c r="A175" s="717" t="s">
        <v>13</v>
      </c>
      <c r="B175" s="738" t="s">
        <v>1036</v>
      </c>
      <c r="C175" s="731"/>
      <c r="D175" s="731"/>
      <c r="E175" s="732"/>
      <c r="F175" s="733" t="s">
        <v>49</v>
      </c>
      <c r="G175" s="734">
        <v>60</v>
      </c>
      <c r="H175" s="733"/>
      <c r="I175" s="735">
        <f>H175*G175</f>
        <v>0</v>
      </c>
    </row>
    <row r="176" spans="1:9" ht="15.75">
      <c r="A176" s="717"/>
      <c r="B176" s="738"/>
      <c r="C176" s="731"/>
      <c r="D176" s="731"/>
      <c r="E176" s="732"/>
      <c r="F176" s="733"/>
      <c r="G176" s="734"/>
      <c r="H176" s="733"/>
      <c r="I176" s="735"/>
    </row>
    <row r="177" spans="1:9" ht="15.75">
      <c r="A177" s="717" t="s">
        <v>3</v>
      </c>
      <c r="B177" s="738" t="s">
        <v>1037</v>
      </c>
      <c r="C177" s="731"/>
      <c r="D177" s="731"/>
      <c r="E177" s="732"/>
      <c r="F177" s="733" t="s">
        <v>49</v>
      </c>
      <c r="G177" s="734">
        <v>30</v>
      </c>
      <c r="H177" s="733"/>
      <c r="I177" s="735">
        <f>H177*G177</f>
        <v>0</v>
      </c>
    </row>
    <row r="178" spans="1:9" ht="15.75">
      <c r="A178" s="717"/>
      <c r="B178" s="738"/>
      <c r="C178" s="731"/>
      <c r="D178" s="731"/>
      <c r="E178" s="732"/>
      <c r="F178" s="733"/>
      <c r="G178" s="734"/>
      <c r="H178" s="733"/>
      <c r="I178" s="735"/>
    </row>
    <row r="179" spans="1:9" ht="15.75">
      <c r="A179" s="717" t="s">
        <v>6</v>
      </c>
      <c r="B179" s="738" t="s">
        <v>1038</v>
      </c>
      <c r="C179" s="731"/>
      <c r="D179" s="731"/>
      <c r="E179" s="732"/>
      <c r="F179" s="733" t="s">
        <v>49</v>
      </c>
      <c r="G179" s="734">
        <v>35</v>
      </c>
      <c r="H179" s="733"/>
      <c r="I179" s="735">
        <f>H179*G179</f>
        <v>0</v>
      </c>
    </row>
    <row r="180" spans="1:9" ht="15.75">
      <c r="A180" s="719"/>
      <c r="B180" s="783"/>
      <c r="C180" s="780"/>
      <c r="D180" s="780"/>
      <c r="E180" s="781"/>
      <c r="F180" s="784"/>
      <c r="G180" s="785"/>
      <c r="H180" s="784"/>
      <c r="I180" s="785"/>
    </row>
    <row r="181" spans="1:9" ht="15.75">
      <c r="A181" s="717" t="s">
        <v>7</v>
      </c>
      <c r="B181" s="738" t="s">
        <v>1039</v>
      </c>
      <c r="C181" s="731"/>
      <c r="D181" s="731"/>
      <c r="E181" s="732"/>
      <c r="F181" s="733"/>
      <c r="G181" s="734"/>
      <c r="H181" s="733"/>
      <c r="I181" s="735"/>
    </row>
    <row r="182" spans="1:9" ht="15.75">
      <c r="A182" s="717"/>
      <c r="B182" s="738" t="s">
        <v>1040</v>
      </c>
      <c r="C182" s="731"/>
      <c r="D182" s="731"/>
      <c r="E182" s="732"/>
      <c r="F182" s="733"/>
      <c r="G182" s="734"/>
      <c r="H182" s="733"/>
      <c r="I182" s="735"/>
    </row>
    <row r="183" spans="1:9" ht="15.75">
      <c r="A183" s="717"/>
      <c r="B183" s="738" t="s">
        <v>1041</v>
      </c>
      <c r="C183" s="731"/>
      <c r="D183" s="731"/>
      <c r="E183" s="732"/>
      <c r="F183" s="733" t="s">
        <v>49</v>
      </c>
      <c r="G183" s="734">
        <v>24</v>
      </c>
      <c r="H183" s="733"/>
      <c r="I183" s="735">
        <f>H183*G183</f>
        <v>0</v>
      </c>
    </row>
    <row r="184" spans="1:9" ht="15.75">
      <c r="A184" s="717"/>
      <c r="B184" s="738"/>
      <c r="C184" s="731"/>
      <c r="D184" s="731"/>
      <c r="E184" s="732"/>
      <c r="F184" s="733"/>
      <c r="G184" s="734"/>
      <c r="H184" s="733"/>
      <c r="I184" s="735"/>
    </row>
    <row r="185" spans="1:9" ht="15.75">
      <c r="A185" s="717"/>
      <c r="B185" s="730" t="s">
        <v>1042</v>
      </c>
      <c r="C185" s="763"/>
      <c r="D185" s="763"/>
      <c r="E185" s="776"/>
      <c r="F185" s="772"/>
      <c r="G185" s="786"/>
      <c r="H185" s="733"/>
      <c r="I185" s="735"/>
    </row>
    <row r="186" spans="1:9" ht="15.75">
      <c r="A186" s="717"/>
      <c r="B186" s="762"/>
      <c r="C186" s="731"/>
      <c r="D186" s="731"/>
      <c r="E186" s="732"/>
      <c r="F186" s="772"/>
      <c r="G186" s="786"/>
      <c r="H186" s="733"/>
      <c r="I186" s="735"/>
    </row>
    <row r="187" spans="1:9" ht="15.75">
      <c r="A187" s="717" t="s">
        <v>8</v>
      </c>
      <c r="B187" s="787" t="s">
        <v>1042</v>
      </c>
      <c r="C187" s="731"/>
      <c r="D187" s="731"/>
      <c r="E187" s="732"/>
      <c r="F187" s="772"/>
      <c r="G187" s="786"/>
      <c r="H187" s="733"/>
      <c r="I187" s="735"/>
    </row>
    <row r="188" spans="1:9" ht="15.75">
      <c r="A188" s="717"/>
      <c r="B188" s="787" t="s">
        <v>1043</v>
      </c>
      <c r="C188" s="731"/>
      <c r="D188" s="731"/>
      <c r="E188" s="732"/>
      <c r="F188" s="788"/>
      <c r="G188" s="739"/>
      <c r="H188" s="788"/>
      <c r="I188" s="789"/>
    </row>
    <row r="189" spans="1:9" ht="15.75">
      <c r="A189" s="717"/>
      <c r="B189" s="787" t="s">
        <v>1044</v>
      </c>
      <c r="C189" s="731"/>
      <c r="D189" s="731"/>
      <c r="E189" s="732"/>
      <c r="F189" s="733" t="s">
        <v>32</v>
      </c>
      <c r="G189" s="734">
        <v>38</v>
      </c>
      <c r="H189" s="733"/>
      <c r="I189" s="735">
        <f>H189*G189</f>
        <v>0</v>
      </c>
    </row>
    <row r="190" spans="1:9" ht="15.75">
      <c r="A190" s="717"/>
      <c r="B190" s="738"/>
      <c r="C190" s="731"/>
      <c r="D190" s="731"/>
      <c r="E190" s="732"/>
      <c r="F190" s="772"/>
      <c r="G190" s="734"/>
      <c r="H190" s="733"/>
      <c r="I190" s="789"/>
    </row>
    <row r="191" spans="1:9" ht="15.75">
      <c r="A191" s="717"/>
      <c r="B191" s="738"/>
      <c r="C191" s="731"/>
      <c r="D191" s="731"/>
      <c r="E191" s="732"/>
      <c r="F191" s="772"/>
      <c r="G191" s="734"/>
      <c r="H191" s="733"/>
      <c r="I191" s="789"/>
    </row>
    <row r="192" spans="1:9" ht="15.75">
      <c r="A192" s="717"/>
      <c r="B192" s="738"/>
      <c r="C192" s="731"/>
      <c r="D192" s="731"/>
      <c r="E192" s="732"/>
      <c r="F192" s="733"/>
      <c r="G192" s="734"/>
      <c r="H192" s="733"/>
      <c r="I192" s="735"/>
    </row>
    <row r="193" spans="1:9" ht="15.75">
      <c r="A193" s="717"/>
      <c r="B193" s="736" t="str">
        <f>B152</f>
        <v>CARRIED TO COLLECTION AT END OF ELEMENT 1</v>
      </c>
      <c r="C193" s="737"/>
      <c r="D193" s="731"/>
      <c r="E193" s="777"/>
      <c r="F193" s="766" t="s">
        <v>1022</v>
      </c>
      <c r="G193" s="734"/>
      <c r="H193" s="733"/>
      <c r="I193" s="767">
        <f>SUM(I159:I191)</f>
        <v>0</v>
      </c>
    </row>
    <row r="194" spans="1:9" ht="15.75">
      <c r="A194" s="717"/>
      <c r="B194" s="738"/>
      <c r="C194" s="731"/>
      <c r="D194" s="731"/>
      <c r="E194" s="732"/>
      <c r="F194" s="733"/>
      <c r="G194" s="734"/>
      <c r="H194" s="733"/>
      <c r="I194" s="735"/>
    </row>
    <row r="195" spans="1:9" ht="15.75">
      <c r="A195" s="717"/>
      <c r="B195" s="730"/>
      <c r="C195" s="731"/>
      <c r="D195" s="731"/>
      <c r="E195" s="732"/>
      <c r="F195" s="733"/>
      <c r="G195" s="734"/>
      <c r="H195" s="733"/>
      <c r="I195" s="735"/>
    </row>
    <row r="196" spans="1:9" ht="15.75">
      <c r="A196" s="717"/>
      <c r="B196" s="730"/>
      <c r="C196" s="731"/>
      <c r="D196" s="731"/>
      <c r="E196" s="732"/>
      <c r="F196" s="733"/>
      <c r="G196" s="734"/>
      <c r="H196" s="733"/>
      <c r="I196" s="735"/>
    </row>
    <row r="197" spans="1:9" ht="15.75">
      <c r="A197" s="717"/>
      <c r="B197" s="730">
        <f>B3</f>
        <v>0</v>
      </c>
      <c r="C197" s="731"/>
      <c r="D197" s="731"/>
      <c r="E197" s="732"/>
      <c r="F197" s="733"/>
      <c r="G197" s="734"/>
      <c r="H197" s="733"/>
      <c r="I197" s="735"/>
    </row>
    <row r="198" spans="1:9" ht="15.75">
      <c r="A198" s="717"/>
      <c r="B198" s="730"/>
      <c r="C198" s="731"/>
      <c r="D198" s="731"/>
      <c r="E198" s="732"/>
      <c r="F198" s="733"/>
      <c r="G198" s="734"/>
      <c r="H198" s="733"/>
      <c r="I198" s="735"/>
    </row>
    <row r="199" spans="1:9" ht="15.75">
      <c r="A199" s="717"/>
      <c r="B199" s="730"/>
      <c r="C199" s="731"/>
      <c r="D199" s="731"/>
      <c r="E199" s="732"/>
      <c r="F199" s="733"/>
      <c r="G199" s="734"/>
      <c r="H199" s="733"/>
      <c r="I199" s="735"/>
    </row>
    <row r="200" spans="1:9" ht="15.75">
      <c r="A200" s="717"/>
      <c r="B200" s="730"/>
      <c r="C200" s="731"/>
      <c r="D200" s="731"/>
      <c r="E200" s="732"/>
      <c r="F200" s="733"/>
      <c r="G200" s="734"/>
      <c r="H200" s="733"/>
      <c r="I200" s="735"/>
    </row>
    <row r="201" spans="1:9" ht="15.75">
      <c r="A201" s="717"/>
      <c r="B201" s="730" t="str">
        <f>B5</f>
        <v>SECTION 7: GENERATOR SHED</v>
      </c>
      <c r="C201" s="731"/>
      <c r="D201" s="731"/>
      <c r="E201" s="732"/>
      <c r="F201" s="733"/>
      <c r="G201" s="734"/>
      <c r="H201" s="733"/>
      <c r="I201" s="735"/>
    </row>
    <row r="202" spans="1:9" ht="15.75">
      <c r="A202" s="717"/>
      <c r="B202" s="730"/>
      <c r="C202" s="731"/>
      <c r="D202" s="731"/>
      <c r="E202" s="732"/>
      <c r="F202" s="733"/>
      <c r="G202" s="734"/>
      <c r="H202" s="733"/>
      <c r="I202" s="735"/>
    </row>
    <row r="203" spans="1:9" ht="15.75">
      <c r="A203" s="717"/>
      <c r="B203" s="730" t="s">
        <v>1045</v>
      </c>
      <c r="C203" s="731"/>
      <c r="D203" s="731"/>
      <c r="E203" s="732"/>
      <c r="F203" s="733"/>
      <c r="G203" s="734"/>
      <c r="H203" s="733"/>
      <c r="I203" s="735"/>
    </row>
    <row r="204" spans="1:9" ht="15.75">
      <c r="A204" s="717"/>
      <c r="B204" s="730"/>
      <c r="C204" s="731"/>
      <c r="D204" s="731"/>
      <c r="E204" s="732"/>
      <c r="F204" s="733"/>
      <c r="G204" s="734"/>
      <c r="H204" s="733"/>
      <c r="I204" s="735"/>
    </row>
    <row r="205" spans="1:9" ht="15.75">
      <c r="A205" s="717"/>
      <c r="B205" s="730" t="s">
        <v>1046</v>
      </c>
      <c r="C205" s="731"/>
      <c r="D205" s="731"/>
      <c r="E205" s="732"/>
      <c r="F205" s="733"/>
      <c r="G205" s="734"/>
      <c r="H205" s="733"/>
      <c r="I205" s="735"/>
    </row>
    <row r="206" spans="1:9" ht="15.75">
      <c r="A206" s="717"/>
      <c r="B206" s="730"/>
      <c r="C206" s="731"/>
      <c r="D206" s="731"/>
      <c r="E206" s="732"/>
      <c r="F206" s="733"/>
      <c r="G206" s="734"/>
      <c r="H206" s="733"/>
      <c r="I206" s="735"/>
    </row>
    <row r="207" spans="1:9" ht="15.75">
      <c r="A207" s="717"/>
      <c r="B207" s="761" t="s">
        <v>54</v>
      </c>
      <c r="C207" s="731"/>
      <c r="D207" s="731"/>
      <c r="E207" s="732"/>
      <c r="F207" s="733"/>
      <c r="G207" s="734"/>
      <c r="H207" s="733"/>
      <c r="I207" s="735"/>
    </row>
    <row r="208" spans="1:9" ht="15.75">
      <c r="A208" s="717"/>
      <c r="B208" s="761" t="s">
        <v>55</v>
      </c>
      <c r="C208" s="731"/>
      <c r="D208" s="731"/>
      <c r="E208" s="732"/>
      <c r="F208" s="733"/>
      <c r="G208" s="734"/>
      <c r="H208" s="733"/>
      <c r="I208" s="735"/>
    </row>
    <row r="209" spans="1:9" ht="15.75">
      <c r="A209" s="717"/>
      <c r="B209" s="762"/>
      <c r="C209" s="731"/>
      <c r="D209" s="731"/>
      <c r="E209" s="732"/>
      <c r="F209" s="733"/>
      <c r="G209" s="734"/>
      <c r="H209" s="733"/>
      <c r="I209" s="735"/>
    </row>
    <row r="210" spans="1:9" ht="15.75">
      <c r="A210" s="717" t="s">
        <v>13</v>
      </c>
      <c r="B210" s="738" t="s">
        <v>56</v>
      </c>
      <c r="C210" s="731"/>
      <c r="D210" s="731"/>
      <c r="E210" s="732"/>
      <c r="F210" s="733" t="s">
        <v>32</v>
      </c>
      <c r="G210" s="734">
        <f>G131+G133</f>
        <v>37.4</v>
      </c>
      <c r="H210" s="733"/>
      <c r="I210" s="735">
        <f>H210*G210</f>
        <v>0</v>
      </c>
    </row>
    <row r="211" spans="1:9" ht="15.75">
      <c r="A211" s="717"/>
      <c r="B211" s="738"/>
      <c r="C211" s="731"/>
      <c r="D211" s="731"/>
      <c r="E211" s="732"/>
      <c r="F211" s="733"/>
      <c r="G211" s="734"/>
      <c r="H211" s="733"/>
      <c r="I211" s="735"/>
    </row>
    <row r="212" spans="1:9" ht="15.75">
      <c r="A212" s="717"/>
      <c r="B212" s="761" t="s">
        <v>583</v>
      </c>
      <c r="C212" s="731"/>
      <c r="D212" s="731"/>
      <c r="E212" s="732"/>
      <c r="F212" s="733"/>
      <c r="G212" s="734"/>
      <c r="H212" s="733"/>
      <c r="I212" s="735"/>
    </row>
    <row r="213" spans="1:9" ht="15.75">
      <c r="A213" s="717"/>
      <c r="B213" s="738"/>
      <c r="C213" s="731"/>
      <c r="D213" s="731"/>
      <c r="E213" s="732"/>
      <c r="F213" s="733"/>
      <c r="G213" s="734"/>
      <c r="H213" s="733"/>
      <c r="I213" s="735"/>
    </row>
    <row r="214" spans="1:9" ht="15.75">
      <c r="A214" s="717" t="s">
        <v>3</v>
      </c>
      <c r="B214" s="738" t="s">
        <v>584</v>
      </c>
      <c r="C214" s="731"/>
      <c r="D214" s="731"/>
      <c r="E214" s="732"/>
      <c r="F214" s="733" t="s">
        <v>32</v>
      </c>
      <c r="G214" s="734">
        <f>G210</f>
        <v>37.4</v>
      </c>
      <c r="H214" s="733"/>
      <c r="I214" s="735">
        <f>H214*G214</f>
        <v>0</v>
      </c>
    </row>
    <row r="215" spans="1:9" ht="15.75">
      <c r="A215" s="717"/>
      <c r="B215" s="738"/>
      <c r="C215" s="731"/>
      <c r="D215" s="731"/>
      <c r="E215" s="732"/>
      <c r="F215" s="733"/>
      <c r="G215" s="734"/>
      <c r="H215" s="733"/>
      <c r="I215" s="735"/>
    </row>
    <row r="216" spans="1:9" ht="15.75">
      <c r="A216" s="717"/>
      <c r="B216" s="730" t="s">
        <v>18</v>
      </c>
      <c r="C216" s="763"/>
      <c r="D216" s="763"/>
      <c r="E216" s="776"/>
      <c r="F216" s="733"/>
      <c r="G216" s="734"/>
      <c r="H216" s="733"/>
      <c r="I216" s="735"/>
    </row>
    <row r="217" spans="1:9" ht="15.75">
      <c r="A217" s="717"/>
      <c r="B217" s="814"/>
      <c r="C217" s="763"/>
      <c r="D217" s="763"/>
      <c r="E217" s="776"/>
      <c r="F217" s="733"/>
      <c r="G217" s="734"/>
      <c r="H217" s="733"/>
      <c r="I217" s="735"/>
    </row>
    <row r="218" spans="1:9" ht="15.75">
      <c r="A218" s="717"/>
      <c r="B218" s="730" t="s">
        <v>57</v>
      </c>
      <c r="C218" s="763"/>
      <c r="D218" s="763"/>
      <c r="E218" s="776"/>
      <c r="F218" s="733"/>
      <c r="G218" s="734"/>
      <c r="H218" s="733"/>
      <c r="I218" s="735"/>
    </row>
    <row r="219" spans="1:9" ht="15.75">
      <c r="A219" s="717"/>
      <c r="B219" s="814"/>
      <c r="C219" s="763"/>
      <c r="D219" s="763"/>
      <c r="E219" s="776"/>
      <c r="F219" s="733"/>
      <c r="G219" s="734"/>
      <c r="H219" s="733"/>
      <c r="I219" s="735"/>
    </row>
    <row r="220" spans="1:9" ht="15.75">
      <c r="A220" s="717" t="s">
        <v>6</v>
      </c>
      <c r="B220" s="736" t="s">
        <v>1047</v>
      </c>
      <c r="C220" s="763"/>
      <c r="D220" s="763"/>
      <c r="E220" s="776"/>
      <c r="F220" s="733" t="s">
        <v>32</v>
      </c>
      <c r="G220" s="734">
        <v>32</v>
      </c>
      <c r="H220" s="733"/>
      <c r="I220" s="735">
        <f>H220*G220</f>
        <v>0</v>
      </c>
    </row>
    <row r="221" spans="1:9" ht="15.75">
      <c r="A221" s="717"/>
      <c r="B221" s="736"/>
      <c r="C221" s="763"/>
      <c r="D221" s="763"/>
      <c r="E221" s="776"/>
      <c r="F221" s="733"/>
      <c r="G221" s="734"/>
      <c r="H221" s="733"/>
      <c r="I221" s="735"/>
    </row>
    <row r="222" spans="1:9" ht="15.75">
      <c r="A222" s="717"/>
      <c r="B222" s="730" t="s">
        <v>390</v>
      </c>
      <c r="C222" s="763"/>
      <c r="D222" s="763"/>
      <c r="E222" s="776"/>
      <c r="F222" s="733"/>
      <c r="G222" s="734"/>
      <c r="H222" s="733"/>
      <c r="I222" s="735"/>
    </row>
    <row r="223" spans="1:9" ht="15.75">
      <c r="A223" s="717"/>
      <c r="B223" s="814"/>
      <c r="C223" s="763"/>
      <c r="D223" s="763"/>
      <c r="E223" s="776"/>
      <c r="F223" s="733"/>
      <c r="G223" s="734"/>
      <c r="H223" s="733"/>
      <c r="I223" s="735"/>
    </row>
    <row r="224" spans="1:9" ht="15.75">
      <c r="A224" s="717"/>
      <c r="B224" s="730" t="s">
        <v>585</v>
      </c>
      <c r="C224" s="763"/>
      <c r="D224" s="763"/>
      <c r="E224" s="776"/>
      <c r="F224" s="733"/>
      <c r="G224" s="734"/>
      <c r="H224" s="733"/>
      <c r="I224" s="735"/>
    </row>
    <row r="225" spans="1:9" ht="15.75">
      <c r="A225" s="717"/>
      <c r="B225" s="730" t="s">
        <v>586</v>
      </c>
      <c r="C225" s="763"/>
      <c r="D225" s="763"/>
      <c r="E225" s="776"/>
      <c r="F225" s="733"/>
      <c r="G225" s="734"/>
      <c r="H225" s="733"/>
      <c r="I225" s="735"/>
    </row>
    <row r="226" spans="1:9" ht="15.75">
      <c r="A226" s="717"/>
      <c r="B226" s="762"/>
      <c r="C226" s="731"/>
      <c r="D226" s="731"/>
      <c r="E226" s="732"/>
      <c r="F226" s="733"/>
      <c r="G226" s="734"/>
      <c r="H226" s="733"/>
      <c r="I226" s="735"/>
    </row>
    <row r="227" spans="1:9" ht="15.75">
      <c r="A227" s="717" t="s">
        <v>7</v>
      </c>
      <c r="B227" s="738" t="s">
        <v>587</v>
      </c>
      <c r="C227" s="731"/>
      <c r="D227" s="731"/>
      <c r="E227" s="732"/>
      <c r="F227" s="733" t="s">
        <v>32</v>
      </c>
      <c r="G227" s="734">
        <f>G210</f>
        <v>37.4</v>
      </c>
      <c r="H227" s="733"/>
      <c r="I227" s="735">
        <f>H227*G227</f>
        <v>0</v>
      </c>
    </row>
    <row r="228" spans="1:9" ht="15.75">
      <c r="A228" s="717"/>
      <c r="B228" s="738"/>
      <c r="C228" s="731"/>
      <c r="D228" s="731"/>
      <c r="E228" s="732"/>
      <c r="F228" s="733"/>
      <c r="G228" s="734"/>
      <c r="H228" s="733"/>
      <c r="I228" s="735"/>
    </row>
    <row r="229" spans="1:9" ht="15.75">
      <c r="A229" s="717"/>
      <c r="B229" s="730" t="s">
        <v>588</v>
      </c>
      <c r="C229" s="763"/>
      <c r="D229" s="763"/>
      <c r="E229" s="776"/>
      <c r="F229" s="733"/>
      <c r="G229" s="734"/>
      <c r="H229" s="733"/>
      <c r="I229" s="735"/>
    </row>
    <row r="230" spans="1:9" ht="15.75">
      <c r="A230" s="717"/>
      <c r="B230" s="730" t="s">
        <v>589</v>
      </c>
      <c r="C230" s="763"/>
      <c r="D230" s="763"/>
      <c r="E230" s="776"/>
      <c r="F230" s="733"/>
      <c r="G230" s="734"/>
      <c r="H230" s="733"/>
      <c r="I230" s="735"/>
    </row>
    <row r="231" spans="1:9" ht="15.75">
      <c r="A231" s="717"/>
      <c r="B231" s="736"/>
      <c r="C231" s="763"/>
      <c r="D231" s="763"/>
      <c r="E231" s="776"/>
      <c r="F231" s="733"/>
      <c r="G231" s="734"/>
      <c r="H231" s="733"/>
      <c r="I231" s="735"/>
    </row>
    <row r="232" spans="1:9" ht="15.75">
      <c r="A232" s="717" t="s">
        <v>8</v>
      </c>
      <c r="B232" s="738" t="s">
        <v>590</v>
      </c>
      <c r="C232" s="731"/>
      <c r="D232" s="731"/>
      <c r="E232" s="732"/>
      <c r="F232" s="733" t="s">
        <v>32</v>
      </c>
      <c r="G232" s="734">
        <f>G214</f>
        <v>37.4</v>
      </c>
      <c r="H232" s="733"/>
      <c r="I232" s="735">
        <f>H232*G232</f>
        <v>0</v>
      </c>
    </row>
    <row r="233" spans="1:9" ht="15.75">
      <c r="A233" s="717"/>
      <c r="B233" s="738"/>
      <c r="C233" s="774"/>
      <c r="D233" s="731"/>
      <c r="E233" s="732"/>
      <c r="F233" s="733"/>
      <c r="G233" s="775"/>
      <c r="H233" s="733"/>
      <c r="I233" s="735"/>
    </row>
    <row r="234" spans="1:9" ht="15.75">
      <c r="A234" s="717"/>
      <c r="B234" s="738"/>
      <c r="C234" s="774"/>
      <c r="D234" s="731"/>
      <c r="E234" s="732"/>
      <c r="F234" s="733"/>
      <c r="G234" s="775"/>
      <c r="H234" s="733"/>
      <c r="I234" s="735"/>
    </row>
    <row r="235" spans="1:9" ht="15.75">
      <c r="A235" s="717"/>
      <c r="B235" s="738"/>
      <c r="C235" s="774"/>
      <c r="D235" s="731"/>
      <c r="E235" s="732"/>
      <c r="F235" s="733"/>
      <c r="G235" s="775"/>
      <c r="H235" s="733"/>
      <c r="I235" s="735"/>
    </row>
    <row r="236" spans="1:9" ht="15.75">
      <c r="A236" s="717"/>
      <c r="B236" s="740"/>
      <c r="C236" s="742"/>
      <c r="D236" s="742"/>
      <c r="E236" s="743"/>
      <c r="F236" s="744"/>
      <c r="G236" s="745"/>
      <c r="H236" s="744"/>
      <c r="I236" s="791"/>
    </row>
    <row r="237" spans="1:9" ht="16.5" thickBot="1">
      <c r="A237" s="717"/>
      <c r="B237" s="747" t="s">
        <v>998</v>
      </c>
      <c r="C237" s="748"/>
      <c r="D237" s="749"/>
      <c r="E237" s="792"/>
      <c r="F237" s="770" t="s">
        <v>1022</v>
      </c>
      <c r="G237" s="752"/>
      <c r="H237" s="751"/>
      <c r="I237" s="753">
        <f>SUM(I207:I235)</f>
        <v>0</v>
      </c>
    </row>
    <row r="238" spans="1:9" ht="16.5" thickTop="1">
      <c r="A238" s="717"/>
      <c r="B238" s="771"/>
      <c r="C238" s="756"/>
      <c r="D238" s="756"/>
      <c r="E238" s="757"/>
      <c r="F238" s="758"/>
      <c r="G238" s="759"/>
      <c r="H238" s="758"/>
      <c r="I238" s="760"/>
    </row>
    <row r="239" spans="1:9" ht="15.75">
      <c r="A239" s="717"/>
      <c r="B239" s="790"/>
      <c r="C239" s="731"/>
      <c r="D239" s="731"/>
      <c r="E239" s="732"/>
      <c r="F239" s="733"/>
      <c r="G239" s="734"/>
      <c r="H239" s="733"/>
      <c r="I239" s="735"/>
    </row>
    <row r="240" spans="1:9" ht="15.75">
      <c r="A240" s="717"/>
      <c r="B240" s="790"/>
      <c r="C240" s="731"/>
      <c r="D240" s="731"/>
      <c r="E240" s="732"/>
      <c r="F240" s="733"/>
      <c r="G240" s="734"/>
      <c r="H240" s="733"/>
      <c r="I240" s="735"/>
    </row>
    <row r="241" spans="1:9" ht="15.75">
      <c r="A241" s="717"/>
      <c r="B241" s="790"/>
      <c r="C241" s="731"/>
      <c r="D241" s="731"/>
      <c r="E241" s="732"/>
      <c r="F241" s="733"/>
      <c r="G241" s="734"/>
      <c r="H241" s="733"/>
      <c r="I241" s="735"/>
    </row>
    <row r="242" spans="1:9" ht="15.75">
      <c r="A242" s="717"/>
      <c r="B242" s="730"/>
      <c r="C242" s="731"/>
      <c r="D242" s="731"/>
      <c r="E242" s="732"/>
      <c r="F242" s="733"/>
      <c r="G242" s="734"/>
      <c r="H242" s="733"/>
      <c r="I242" s="735"/>
    </row>
    <row r="243" spans="1:9" ht="15.75">
      <c r="A243" s="717"/>
      <c r="B243" s="738"/>
      <c r="C243" s="731"/>
      <c r="D243" s="731"/>
      <c r="E243" s="732"/>
      <c r="F243" s="733"/>
      <c r="G243" s="734"/>
      <c r="H243" s="733"/>
      <c r="I243" s="735"/>
    </row>
    <row r="244" spans="1:9" ht="15.75">
      <c r="A244" s="717"/>
      <c r="B244" s="793">
        <f>B3</f>
        <v>0</v>
      </c>
      <c r="C244" s="737"/>
      <c r="D244" s="737"/>
      <c r="E244" s="777"/>
      <c r="F244" s="778"/>
      <c r="G244" s="779"/>
      <c r="H244" s="733"/>
      <c r="I244" s="735"/>
    </row>
    <row r="245" spans="1:9" ht="15.75">
      <c r="A245" s="717"/>
      <c r="B245" s="793"/>
      <c r="C245" s="737"/>
      <c r="D245" s="737"/>
      <c r="E245" s="777"/>
      <c r="F245" s="778"/>
      <c r="G245" s="779"/>
      <c r="H245" s="733"/>
      <c r="I245" s="735"/>
    </row>
    <row r="246" spans="1:9" ht="15.75">
      <c r="A246" s="717"/>
      <c r="B246" s="793"/>
      <c r="C246" s="737"/>
      <c r="D246" s="737"/>
      <c r="E246" s="777"/>
      <c r="F246" s="778"/>
      <c r="G246" s="779"/>
      <c r="H246" s="733"/>
      <c r="I246" s="735"/>
    </row>
    <row r="247" spans="1:9" ht="15.75">
      <c r="A247" s="717"/>
      <c r="B247" s="793"/>
      <c r="C247" s="737"/>
      <c r="D247" s="737"/>
      <c r="E247" s="777"/>
      <c r="F247" s="778"/>
      <c r="G247" s="779"/>
      <c r="H247" s="733"/>
      <c r="I247" s="735"/>
    </row>
    <row r="248" spans="1:9" ht="15.75">
      <c r="A248" s="717"/>
      <c r="B248" s="793" t="str">
        <f>B5</f>
        <v>SECTION 7: GENERATOR SHED</v>
      </c>
      <c r="C248" s="737"/>
      <c r="D248" s="737"/>
      <c r="E248" s="777"/>
      <c r="F248" s="778"/>
      <c r="G248" s="779"/>
      <c r="H248" s="733"/>
      <c r="I248" s="735"/>
    </row>
    <row r="249" spans="1:9" ht="15.75">
      <c r="A249" s="717"/>
      <c r="B249" s="793"/>
      <c r="C249" s="737"/>
      <c r="D249" s="737"/>
      <c r="E249" s="777"/>
      <c r="F249" s="778"/>
      <c r="G249" s="779"/>
      <c r="H249" s="733"/>
      <c r="I249" s="735"/>
    </row>
    <row r="250" spans="1:9" ht="15.75">
      <c r="A250" s="717"/>
      <c r="B250" s="730" t="s">
        <v>1048</v>
      </c>
      <c r="C250" s="737"/>
      <c r="D250" s="737"/>
      <c r="E250" s="777"/>
      <c r="F250" s="778"/>
      <c r="G250" s="779"/>
      <c r="H250" s="733"/>
      <c r="I250" s="735"/>
    </row>
    <row r="251" spans="1:9" ht="15.75">
      <c r="A251" s="717"/>
      <c r="B251" s="730"/>
      <c r="C251" s="737"/>
      <c r="D251" s="737"/>
      <c r="E251" s="777"/>
      <c r="F251" s="778"/>
      <c r="G251" s="779"/>
      <c r="H251" s="733"/>
      <c r="I251" s="735"/>
    </row>
    <row r="252" spans="1:9" ht="15.75">
      <c r="A252" s="717"/>
      <c r="B252" s="730" t="s">
        <v>58</v>
      </c>
      <c r="C252" s="737"/>
      <c r="D252" s="737"/>
      <c r="E252" s="777"/>
      <c r="F252" s="778"/>
      <c r="G252" s="779"/>
      <c r="H252" s="733"/>
      <c r="I252" s="735"/>
    </row>
    <row r="253" spans="1:9" ht="15.75">
      <c r="A253" s="717"/>
      <c r="B253" s="736"/>
      <c r="C253" s="763"/>
      <c r="D253" s="763"/>
      <c r="E253" s="776"/>
      <c r="F253" s="733"/>
      <c r="G253" s="734"/>
      <c r="H253" s="733"/>
      <c r="I253" s="735"/>
    </row>
    <row r="254" spans="1:9" ht="15.75">
      <c r="A254" s="717"/>
      <c r="B254" s="730" t="s">
        <v>1049</v>
      </c>
      <c r="C254" s="763"/>
      <c r="D254" s="763"/>
      <c r="E254" s="776"/>
      <c r="F254" s="733"/>
      <c r="G254" s="734"/>
      <c r="H254" s="733"/>
      <c r="I254" s="735"/>
    </row>
    <row r="255" spans="1:9" ht="15.75">
      <c r="A255" s="717"/>
      <c r="B255" s="730" t="s">
        <v>1050</v>
      </c>
      <c r="C255" s="763"/>
      <c r="D255" s="763"/>
      <c r="E255" s="776"/>
      <c r="F255" s="733"/>
      <c r="G255" s="734"/>
      <c r="H255" s="733"/>
      <c r="I255" s="735"/>
    </row>
    <row r="256" spans="1:9" ht="15.75">
      <c r="A256" s="717"/>
      <c r="B256" s="730" t="s">
        <v>1051</v>
      </c>
      <c r="C256" s="763"/>
      <c r="D256" s="763"/>
      <c r="E256" s="776"/>
      <c r="F256" s="733"/>
      <c r="G256" s="734"/>
      <c r="H256" s="733"/>
      <c r="I256" s="735"/>
    </row>
    <row r="257" spans="1:9" ht="15.75">
      <c r="A257" s="717"/>
      <c r="B257" s="730" t="s">
        <v>1052</v>
      </c>
      <c r="C257" s="763"/>
      <c r="D257" s="763"/>
      <c r="E257" s="776"/>
      <c r="F257" s="733"/>
      <c r="G257" s="734"/>
      <c r="H257" s="733"/>
      <c r="I257" s="735"/>
    </row>
    <row r="258" spans="1:9" ht="15.75">
      <c r="A258" s="717"/>
      <c r="B258" s="730" t="s">
        <v>1053</v>
      </c>
      <c r="C258" s="763"/>
      <c r="D258" s="763"/>
      <c r="E258" s="776"/>
      <c r="F258" s="733"/>
      <c r="G258" s="734"/>
      <c r="H258" s="733"/>
      <c r="I258" s="735"/>
    </row>
    <row r="259" spans="1:9" ht="15.75">
      <c r="A259" s="717"/>
      <c r="B259" s="814"/>
      <c r="C259" s="763"/>
      <c r="D259" s="763"/>
      <c r="E259" s="776"/>
      <c r="F259" s="733"/>
      <c r="G259" s="734"/>
      <c r="H259" s="733"/>
      <c r="I259" s="735"/>
    </row>
    <row r="260" spans="1:9" ht="15.75">
      <c r="A260" s="717" t="s">
        <v>13</v>
      </c>
      <c r="B260" s="738" t="s">
        <v>1054</v>
      </c>
      <c r="C260" s="731"/>
      <c r="D260" s="731"/>
      <c r="E260" s="732"/>
      <c r="F260" s="733" t="s">
        <v>5</v>
      </c>
      <c r="G260" s="734">
        <v>1</v>
      </c>
      <c r="H260" s="733"/>
      <c r="I260" s="735">
        <f>H260*G260</f>
        <v>0</v>
      </c>
    </row>
    <row r="261" spans="1:9" ht="15.75">
      <c r="A261" s="717"/>
      <c r="B261" s="738" t="s">
        <v>1055</v>
      </c>
      <c r="C261" s="731"/>
      <c r="D261" s="731"/>
      <c r="E261" s="732"/>
      <c r="F261" s="733"/>
      <c r="G261" s="734"/>
      <c r="H261" s="733"/>
      <c r="I261" s="735"/>
    </row>
    <row r="262" spans="1:9" ht="15.75">
      <c r="A262" s="717"/>
      <c r="B262" s="738"/>
      <c r="C262" s="731"/>
      <c r="D262" s="731"/>
      <c r="E262" s="732"/>
      <c r="F262" s="733"/>
      <c r="G262" s="734"/>
      <c r="H262" s="733"/>
      <c r="I262" s="735"/>
    </row>
    <row r="263" spans="1:9" ht="15.75">
      <c r="A263" s="717" t="s">
        <v>3</v>
      </c>
      <c r="B263" s="738" t="s">
        <v>1056</v>
      </c>
      <c r="C263" s="731"/>
      <c r="D263" s="731"/>
      <c r="E263" s="732"/>
      <c r="F263" s="733"/>
      <c r="G263" s="734"/>
      <c r="H263" s="733"/>
      <c r="I263" s="735"/>
    </row>
    <row r="264" spans="1:9" ht="15.75">
      <c r="A264" s="717"/>
      <c r="B264" s="738" t="s">
        <v>1057</v>
      </c>
      <c r="C264" s="731"/>
      <c r="D264" s="731"/>
      <c r="E264" s="732"/>
      <c r="F264" s="733" t="s">
        <v>5</v>
      </c>
      <c r="G264" s="734">
        <v>1</v>
      </c>
      <c r="H264" s="794"/>
      <c r="I264" s="735">
        <f>H264*G264</f>
        <v>0</v>
      </c>
    </row>
    <row r="265" spans="1:9" ht="15.75">
      <c r="A265" s="717"/>
      <c r="B265" s="738"/>
      <c r="C265" s="731"/>
      <c r="D265" s="731"/>
      <c r="E265" s="732"/>
      <c r="F265" s="733"/>
      <c r="G265" s="734"/>
      <c r="H265" s="733"/>
      <c r="I265" s="735"/>
    </row>
    <row r="266" spans="1:9" ht="15.75">
      <c r="A266" s="717"/>
      <c r="B266" s="730" t="s">
        <v>1058</v>
      </c>
      <c r="C266" s="731"/>
      <c r="D266" s="731"/>
      <c r="E266" s="732"/>
      <c r="F266" s="733"/>
      <c r="G266" s="734"/>
      <c r="H266" s="733"/>
      <c r="I266" s="767"/>
    </row>
    <row r="267" spans="1:9" ht="15.75">
      <c r="A267" s="717"/>
      <c r="B267" s="761"/>
      <c r="C267" s="731"/>
      <c r="D267" s="731"/>
      <c r="E267" s="732"/>
      <c r="F267" s="733"/>
      <c r="G267" s="734"/>
      <c r="H267" s="733"/>
      <c r="I267" s="735"/>
    </row>
    <row r="268" spans="1:9" ht="15.75">
      <c r="A268" s="717" t="s">
        <v>6</v>
      </c>
      <c r="B268" s="738" t="s">
        <v>1059</v>
      </c>
      <c r="C268" s="731"/>
      <c r="D268" s="731"/>
      <c r="E268" s="732"/>
      <c r="F268" s="733" t="s">
        <v>24</v>
      </c>
      <c r="G268" s="734">
        <v>1</v>
      </c>
      <c r="H268" s="733"/>
      <c r="I268" s="735">
        <f>H268*G268</f>
        <v>0</v>
      </c>
    </row>
    <row r="269" spans="1:9" ht="15.75">
      <c r="A269" s="717"/>
      <c r="B269" s="738"/>
      <c r="C269" s="731"/>
      <c r="D269" s="731"/>
      <c r="E269" s="732"/>
      <c r="F269" s="733"/>
      <c r="G269" s="795"/>
      <c r="H269" s="733"/>
      <c r="I269" s="735"/>
    </row>
    <row r="270" spans="1:9" ht="15.75">
      <c r="A270" s="717"/>
      <c r="B270" s="796"/>
      <c r="C270" s="741"/>
      <c r="D270" s="742"/>
      <c r="E270" s="797"/>
      <c r="F270" s="744"/>
      <c r="G270" s="745"/>
      <c r="H270" s="744"/>
      <c r="I270" s="746"/>
    </row>
    <row r="271" spans="1:9" ht="16.5" thickBot="1">
      <c r="A271" s="717"/>
      <c r="B271" s="747" t="s">
        <v>998</v>
      </c>
      <c r="C271" s="748"/>
      <c r="D271" s="749"/>
      <c r="E271" s="792"/>
      <c r="F271" s="770" t="s">
        <v>1022</v>
      </c>
      <c r="G271" s="752"/>
      <c r="H271" s="751"/>
      <c r="I271" s="753">
        <f>SUM(I260:I269)</f>
        <v>0</v>
      </c>
    </row>
    <row r="272" spans="1:9" ht="16.5" thickTop="1">
      <c r="A272" s="717"/>
      <c r="B272" s="771"/>
      <c r="C272" s="756"/>
      <c r="D272" s="756"/>
      <c r="E272" s="757"/>
      <c r="F272" s="758"/>
      <c r="G272" s="759"/>
      <c r="H272" s="758"/>
      <c r="I272" s="760"/>
    </row>
    <row r="273" spans="1:9" ht="15.75">
      <c r="A273" s="717"/>
      <c r="B273" s="790"/>
      <c r="C273" s="731"/>
      <c r="D273" s="731"/>
      <c r="E273" s="732"/>
      <c r="F273" s="733"/>
      <c r="G273" s="734"/>
      <c r="H273" s="733"/>
      <c r="I273" s="735"/>
    </row>
    <row r="274" spans="1:9" ht="15.75">
      <c r="A274" s="717"/>
      <c r="B274" s="790"/>
      <c r="C274" s="731"/>
      <c r="D274" s="731"/>
      <c r="E274" s="732"/>
      <c r="F274" s="733"/>
      <c r="G274" s="734"/>
      <c r="H274" s="733"/>
      <c r="I274" s="735"/>
    </row>
    <row r="275" spans="1:9" ht="15.75">
      <c r="A275" s="717"/>
      <c r="B275" s="790"/>
      <c r="C275" s="731"/>
      <c r="D275" s="731"/>
      <c r="E275" s="732"/>
      <c r="F275" s="733"/>
      <c r="G275" s="734"/>
      <c r="H275" s="733"/>
      <c r="I275" s="735"/>
    </row>
    <row r="276" spans="1:9" ht="15.75">
      <c r="A276" s="717"/>
      <c r="B276" s="790"/>
      <c r="C276" s="731"/>
      <c r="D276" s="731"/>
      <c r="E276" s="732"/>
      <c r="F276" s="733"/>
      <c r="G276" s="734"/>
      <c r="H276" s="733"/>
      <c r="I276" s="735"/>
    </row>
    <row r="277" spans="1:9" ht="15.75">
      <c r="A277" s="717"/>
      <c r="B277" s="730"/>
      <c r="C277" s="731"/>
      <c r="D277" s="731"/>
      <c r="E277" s="732"/>
      <c r="F277" s="733"/>
      <c r="G277" s="734"/>
      <c r="H277" s="733"/>
      <c r="I277" s="735"/>
    </row>
    <row r="278" spans="1:9" ht="15.75">
      <c r="A278" s="717"/>
      <c r="B278" s="790"/>
      <c r="C278" s="731"/>
      <c r="D278" s="731"/>
      <c r="E278" s="732"/>
      <c r="F278" s="733"/>
      <c r="G278" s="734"/>
      <c r="H278" s="733"/>
      <c r="I278" s="735"/>
    </row>
    <row r="279" spans="1:9" ht="15.75">
      <c r="A279" s="717"/>
      <c r="B279" s="793">
        <f>B244</f>
        <v>0</v>
      </c>
      <c r="C279" s="737"/>
      <c r="D279" s="737"/>
      <c r="E279" s="777"/>
      <c r="F279" s="798"/>
      <c r="G279" s="779"/>
      <c r="H279" s="799"/>
      <c r="I279" s="800"/>
    </row>
    <row r="280" spans="1:9" ht="15.75">
      <c r="A280" s="717"/>
      <c r="B280" s="793"/>
      <c r="C280" s="737"/>
      <c r="D280" s="737"/>
      <c r="E280" s="777"/>
      <c r="F280" s="798"/>
      <c r="G280" s="779"/>
      <c r="H280" s="799"/>
      <c r="I280" s="800"/>
    </row>
    <row r="281" spans="1:9" ht="15.75">
      <c r="A281" s="717"/>
      <c r="B281" s="793"/>
      <c r="C281" s="737"/>
      <c r="D281" s="737"/>
      <c r="E281" s="777"/>
      <c r="F281" s="798"/>
      <c r="G281" s="779"/>
      <c r="H281" s="799"/>
      <c r="I281" s="800"/>
    </row>
    <row r="282" spans="1:9" ht="15.75">
      <c r="A282" s="717"/>
      <c r="B282" s="793"/>
      <c r="C282" s="737"/>
      <c r="D282" s="737"/>
      <c r="E282" s="777"/>
      <c r="F282" s="798"/>
      <c r="G282" s="779"/>
      <c r="H282" s="799"/>
      <c r="I282" s="800"/>
    </row>
    <row r="283" spans="1:9" ht="15.75">
      <c r="A283" s="717"/>
      <c r="B283" s="793" t="str">
        <f>B248</f>
        <v>SECTION 7: GENERATOR SHED</v>
      </c>
      <c r="C283" s="737"/>
      <c r="D283" s="737"/>
      <c r="E283" s="777"/>
      <c r="F283" s="798"/>
      <c r="G283" s="779"/>
      <c r="H283" s="799"/>
      <c r="I283" s="800"/>
    </row>
    <row r="284" spans="1:9" ht="15.75">
      <c r="A284" s="717"/>
      <c r="B284" s="793"/>
      <c r="C284" s="737"/>
      <c r="D284" s="737"/>
      <c r="E284" s="777"/>
      <c r="F284" s="798"/>
      <c r="G284" s="779"/>
      <c r="H284" s="799"/>
      <c r="I284" s="800"/>
    </row>
    <row r="285" spans="1:9" ht="15.75">
      <c r="A285" s="717"/>
      <c r="B285" s="730" t="s">
        <v>1048</v>
      </c>
      <c r="C285" s="737"/>
      <c r="D285" s="737"/>
      <c r="E285" s="777"/>
      <c r="F285" s="798"/>
      <c r="G285" s="779"/>
      <c r="H285" s="799"/>
      <c r="I285" s="800"/>
    </row>
    <row r="286" spans="1:9" ht="15.75">
      <c r="A286" s="717"/>
      <c r="B286" s="730"/>
      <c r="C286" s="737"/>
      <c r="D286" s="737"/>
      <c r="E286" s="777"/>
      <c r="F286" s="798"/>
      <c r="G286" s="779"/>
      <c r="H286" s="799"/>
      <c r="I286" s="800"/>
    </row>
    <row r="287" spans="1:9" ht="15.75">
      <c r="A287" s="717"/>
      <c r="B287" s="730" t="s">
        <v>1060</v>
      </c>
      <c r="C287" s="737"/>
      <c r="D287" s="737"/>
      <c r="E287" s="777"/>
      <c r="F287" s="798"/>
      <c r="G287" s="779"/>
      <c r="H287" s="799"/>
      <c r="I287" s="800"/>
    </row>
    <row r="288" spans="1:9" ht="15.75">
      <c r="A288" s="720"/>
      <c r="B288" s="738"/>
      <c r="C288" s="731"/>
      <c r="D288" s="731"/>
      <c r="E288" s="732"/>
      <c r="F288" s="801"/>
      <c r="G288" s="734"/>
      <c r="H288" s="799"/>
      <c r="I288" s="800"/>
    </row>
    <row r="289" spans="1:9" ht="15.75">
      <c r="A289" s="717" t="s">
        <v>13</v>
      </c>
      <c r="B289" s="738" t="s">
        <v>1061</v>
      </c>
      <c r="C289" s="731"/>
      <c r="D289" s="731"/>
      <c r="E289" s="732"/>
      <c r="F289" s="801"/>
      <c r="G289" s="734"/>
      <c r="H289" s="733"/>
      <c r="I289" s="735"/>
    </row>
    <row r="290" spans="1:9" ht="15.75">
      <c r="A290" s="717"/>
      <c r="B290" s="738" t="s">
        <v>1077</v>
      </c>
      <c r="C290" s="731"/>
      <c r="D290" s="731"/>
      <c r="E290" s="732"/>
      <c r="F290" s="801"/>
      <c r="G290" s="734"/>
      <c r="H290" s="733"/>
      <c r="I290" s="735"/>
    </row>
    <row r="291" spans="1:9" ht="15.75">
      <c r="A291" s="717"/>
      <c r="B291" s="738" t="s">
        <v>1062</v>
      </c>
      <c r="C291" s="731"/>
      <c r="D291" s="731"/>
      <c r="E291" s="732"/>
      <c r="F291" s="772"/>
      <c r="G291" s="734"/>
      <c r="H291" s="733"/>
      <c r="I291" s="735"/>
    </row>
    <row r="292" spans="1:9" ht="15.75">
      <c r="A292" s="717"/>
      <c r="B292" s="738" t="s">
        <v>1063</v>
      </c>
      <c r="C292" s="731"/>
      <c r="D292" s="731"/>
      <c r="E292" s="732"/>
      <c r="F292" s="772" t="s">
        <v>1064</v>
      </c>
      <c r="G292" s="734"/>
      <c r="H292" s="733"/>
      <c r="I292" s="735"/>
    </row>
    <row r="293" spans="1:9" ht="15.75">
      <c r="A293" s="717"/>
      <c r="B293" s="738"/>
      <c r="C293" s="731"/>
      <c r="D293" s="731"/>
      <c r="E293" s="732"/>
      <c r="F293" s="772"/>
      <c r="G293" s="734"/>
      <c r="H293" s="733"/>
      <c r="I293" s="800"/>
    </row>
    <row r="294" spans="1:9" ht="15.75">
      <c r="A294" s="717"/>
      <c r="B294" s="738"/>
      <c r="C294" s="731"/>
      <c r="D294" s="731"/>
      <c r="E294" s="732"/>
      <c r="F294" s="772"/>
      <c r="G294" s="734"/>
      <c r="H294" s="733"/>
      <c r="I294" s="800"/>
    </row>
    <row r="295" spans="1:9" ht="15.75">
      <c r="A295" s="717"/>
      <c r="B295" s="730"/>
      <c r="C295" s="731"/>
      <c r="D295" s="731"/>
      <c r="E295" s="732"/>
      <c r="F295" s="733"/>
      <c r="G295" s="734"/>
      <c r="H295" s="733"/>
      <c r="I295" s="735"/>
    </row>
    <row r="296" spans="1:9" ht="15.75">
      <c r="A296" s="717"/>
      <c r="B296" s="740"/>
      <c r="C296" s="742"/>
      <c r="D296" s="742"/>
      <c r="E296" s="743"/>
      <c r="F296" s="744"/>
      <c r="G296" s="745"/>
      <c r="H296" s="744"/>
      <c r="I296" s="746"/>
    </row>
    <row r="297" spans="1:9" ht="16.5" thickBot="1">
      <c r="A297" s="717"/>
      <c r="B297" s="747" t="s">
        <v>998</v>
      </c>
      <c r="C297" s="748"/>
      <c r="D297" s="749"/>
      <c r="E297" s="792"/>
      <c r="F297" s="770" t="str">
        <f>F271</f>
        <v>US$</v>
      </c>
      <c r="G297" s="752"/>
      <c r="H297" s="751"/>
      <c r="I297" s="753">
        <f>SUM(I282:I293)</f>
        <v>0</v>
      </c>
    </row>
    <row r="298" spans="1:9" ht="16.5" thickTop="1">
      <c r="A298" s="717"/>
      <c r="B298" s="754"/>
      <c r="C298" s="755"/>
      <c r="D298" s="755"/>
      <c r="E298" s="802"/>
      <c r="F298" s="803"/>
      <c r="G298" s="759"/>
      <c r="H298" s="758"/>
      <c r="I298" s="760"/>
    </row>
    <row r="299" spans="1:9" ht="15.75">
      <c r="A299" s="717"/>
      <c r="B299" s="738"/>
      <c r="C299" s="731"/>
      <c r="D299" s="731"/>
      <c r="E299" s="732"/>
      <c r="F299" s="801"/>
      <c r="G299" s="734"/>
      <c r="H299" s="733"/>
      <c r="I299" s="735"/>
    </row>
    <row r="300" spans="1:9" ht="15.75">
      <c r="A300" s="717"/>
      <c r="B300" s="738"/>
      <c r="C300" s="731"/>
      <c r="D300" s="731"/>
      <c r="E300" s="732"/>
      <c r="F300" s="801"/>
      <c r="G300" s="734"/>
      <c r="H300" s="799"/>
      <c r="I300" s="800"/>
    </row>
    <row r="301" spans="1:9" ht="15.75">
      <c r="A301" s="717"/>
      <c r="B301" s="793">
        <f>B279</f>
        <v>0</v>
      </c>
      <c r="C301" s="737"/>
      <c r="D301" s="737"/>
      <c r="E301" s="732"/>
      <c r="F301" s="801"/>
      <c r="G301" s="734"/>
      <c r="H301" s="733"/>
      <c r="I301" s="735"/>
    </row>
    <row r="302" spans="1:9" ht="15.75">
      <c r="A302" s="717"/>
      <c r="B302" s="793"/>
      <c r="C302" s="737"/>
      <c r="D302" s="737"/>
      <c r="E302" s="732"/>
      <c r="F302" s="801"/>
      <c r="G302" s="734"/>
      <c r="H302" s="733"/>
      <c r="I302" s="735"/>
    </row>
    <row r="303" spans="1:9" ht="15.75">
      <c r="A303" s="717"/>
      <c r="B303" s="793"/>
      <c r="C303" s="737"/>
      <c r="D303" s="737"/>
      <c r="E303" s="732"/>
      <c r="F303" s="801"/>
      <c r="G303" s="734"/>
      <c r="H303" s="733"/>
      <c r="I303" s="735"/>
    </row>
    <row r="304" spans="1:9" ht="15.75">
      <c r="A304" s="717"/>
      <c r="B304" s="793"/>
      <c r="C304" s="737"/>
      <c r="D304" s="737"/>
      <c r="E304" s="732"/>
      <c r="F304" s="801"/>
      <c r="G304" s="734"/>
      <c r="H304" s="733"/>
      <c r="I304" s="735"/>
    </row>
    <row r="305" spans="1:9" ht="15.75">
      <c r="A305" s="717"/>
      <c r="B305" s="793" t="str">
        <f t="shared" ref="B305" si="0">B283</f>
        <v>SECTION 7: GENERATOR SHED</v>
      </c>
      <c r="C305" s="737"/>
      <c r="D305" s="737"/>
      <c r="E305" s="732"/>
      <c r="F305" s="801"/>
      <c r="G305" s="734"/>
      <c r="H305" s="733"/>
      <c r="I305" s="735"/>
    </row>
    <row r="306" spans="1:9" ht="15.75">
      <c r="A306" s="717"/>
      <c r="B306" s="793"/>
      <c r="C306" s="737"/>
      <c r="D306" s="737"/>
      <c r="E306" s="732"/>
      <c r="F306" s="772"/>
      <c r="G306" s="734"/>
      <c r="H306" s="733"/>
      <c r="I306" s="735"/>
    </row>
    <row r="307" spans="1:9" ht="15.75">
      <c r="A307" s="717"/>
      <c r="B307" s="730" t="s">
        <v>59</v>
      </c>
      <c r="C307" s="737"/>
      <c r="D307" s="737"/>
      <c r="E307" s="732"/>
      <c r="F307" s="801"/>
      <c r="G307" s="734"/>
      <c r="H307" s="733"/>
      <c r="I307" s="735"/>
    </row>
    <row r="308" spans="1:9" ht="15.75">
      <c r="A308" s="717"/>
      <c r="B308" s="730"/>
      <c r="C308" s="737"/>
      <c r="D308" s="737"/>
      <c r="E308" s="732"/>
      <c r="F308" s="801"/>
      <c r="G308" s="734"/>
      <c r="H308" s="733"/>
      <c r="I308" s="735"/>
    </row>
    <row r="309" spans="1:9" ht="15.75">
      <c r="A309" s="717"/>
      <c r="B309" s="730"/>
      <c r="C309" s="737"/>
      <c r="D309" s="731"/>
      <c r="E309" s="732"/>
      <c r="F309" s="801"/>
      <c r="G309" s="734"/>
      <c r="H309" s="733"/>
      <c r="I309" s="735"/>
    </row>
    <row r="310" spans="1:9" ht="15.75">
      <c r="A310" s="717"/>
      <c r="B310" s="730" t="s">
        <v>1065</v>
      </c>
      <c r="C310" s="737"/>
      <c r="D310" s="737" t="s">
        <v>1066</v>
      </c>
      <c r="E310" s="732"/>
      <c r="F310" s="772"/>
      <c r="G310" s="779" t="s">
        <v>60</v>
      </c>
      <c r="H310" s="733"/>
      <c r="I310" s="800"/>
    </row>
    <row r="311" spans="1:9" ht="15.75">
      <c r="A311" s="717"/>
      <c r="B311" s="804" t="s">
        <v>385</v>
      </c>
      <c r="C311" s="731"/>
      <c r="D311" s="731"/>
      <c r="E311" s="732"/>
      <c r="F311" s="772"/>
      <c r="G311" s="734"/>
      <c r="H311" s="733"/>
      <c r="I311" s="735"/>
    </row>
    <row r="312" spans="1:9" ht="15.75">
      <c r="A312" s="717"/>
      <c r="B312" s="730"/>
      <c r="C312" s="731"/>
      <c r="D312" s="731"/>
      <c r="E312" s="732"/>
      <c r="F312" s="772"/>
      <c r="G312" s="734"/>
      <c r="H312" s="733"/>
      <c r="I312" s="735"/>
    </row>
    <row r="313" spans="1:9" ht="15.75">
      <c r="A313" s="717"/>
      <c r="B313" s="805">
        <v>1</v>
      </c>
      <c r="C313" s="731"/>
      <c r="D313" s="731" t="str">
        <f>B9</f>
        <v>SITE PREPARATION</v>
      </c>
      <c r="E313" s="732"/>
      <c r="F313" s="772"/>
      <c r="G313" s="806" t="s">
        <v>1067</v>
      </c>
      <c r="H313" s="733"/>
      <c r="I313" s="735">
        <f>I19</f>
        <v>0</v>
      </c>
    </row>
    <row r="314" spans="1:9" ht="15.75">
      <c r="A314" s="717"/>
      <c r="B314" s="804"/>
      <c r="C314" s="731"/>
      <c r="D314" s="731"/>
      <c r="E314" s="732"/>
      <c r="F314" s="772"/>
      <c r="G314" s="734"/>
      <c r="H314" s="733"/>
      <c r="I314" s="735"/>
    </row>
    <row r="315" spans="1:9" ht="15.75">
      <c r="A315" s="717"/>
      <c r="B315" s="805">
        <v>2</v>
      </c>
      <c r="C315" s="731"/>
      <c r="D315" s="731" t="str">
        <f>B23</f>
        <v>SUBSTRUCTURES (PROVISIONAL)</v>
      </c>
      <c r="E315" s="732"/>
      <c r="F315" s="772"/>
      <c r="G315" s="806" t="s">
        <v>1068</v>
      </c>
      <c r="H315" s="733"/>
      <c r="I315" s="735">
        <f>I110</f>
        <v>0</v>
      </c>
    </row>
    <row r="316" spans="1:9" ht="15.75">
      <c r="A316" s="717"/>
      <c r="B316" s="805"/>
      <c r="C316" s="731"/>
      <c r="D316" s="731"/>
      <c r="E316" s="732"/>
      <c r="F316" s="772"/>
      <c r="G316" s="734"/>
      <c r="H316" s="733"/>
      <c r="I316" s="735"/>
    </row>
    <row r="317" spans="1:9" ht="15.75">
      <c r="A317" s="717"/>
      <c r="B317" s="805">
        <v>3</v>
      </c>
      <c r="C317" s="731"/>
      <c r="D317" s="731" t="str">
        <f>B122</f>
        <v>WALLING</v>
      </c>
      <c r="E317" s="732"/>
      <c r="F317" s="772"/>
      <c r="G317" s="806" t="s">
        <v>1069</v>
      </c>
      <c r="H317" s="733"/>
      <c r="I317" s="735">
        <f>I152</f>
        <v>0</v>
      </c>
    </row>
    <row r="318" spans="1:9" ht="15.75">
      <c r="A318" s="717"/>
      <c r="B318" s="805"/>
      <c r="C318" s="731"/>
      <c r="D318" s="731"/>
      <c r="E318" s="732"/>
      <c r="F318" s="772"/>
      <c r="G318" s="734"/>
      <c r="H318" s="733"/>
      <c r="I318" s="735"/>
    </row>
    <row r="319" spans="1:9" ht="15.75">
      <c r="A319" s="717"/>
      <c r="B319" s="805">
        <v>4</v>
      </c>
      <c r="C319" s="731"/>
      <c r="D319" s="731" t="str">
        <f>B168</f>
        <v>ROOF CONSTRUCTION AND FINISHES</v>
      </c>
      <c r="E319" s="732"/>
      <c r="F319" s="772"/>
      <c r="G319" s="806" t="s">
        <v>1070</v>
      </c>
      <c r="H319" s="733"/>
      <c r="I319" s="735">
        <f>I193</f>
        <v>0</v>
      </c>
    </row>
    <row r="320" spans="1:9" ht="15.75">
      <c r="A320" s="717"/>
      <c r="B320" s="805"/>
      <c r="C320" s="731"/>
      <c r="D320" s="731"/>
      <c r="E320" s="732"/>
      <c r="F320" s="772"/>
      <c r="G320" s="734"/>
      <c r="H320" s="799"/>
      <c r="I320" s="735"/>
    </row>
    <row r="321" spans="1:9" ht="15.75">
      <c r="A321" s="717"/>
      <c r="B321" s="805">
        <v>5</v>
      </c>
      <c r="C321" s="731"/>
      <c r="D321" s="731" t="str">
        <f>B205</f>
        <v>FINISHES</v>
      </c>
      <c r="E321" s="732"/>
      <c r="F321" s="772"/>
      <c r="G321" s="806" t="s">
        <v>1071</v>
      </c>
      <c r="H321" s="733"/>
      <c r="I321" s="735">
        <f>I237</f>
        <v>0</v>
      </c>
    </row>
    <row r="322" spans="1:9" ht="15.75">
      <c r="A322" s="717"/>
      <c r="B322" s="804"/>
      <c r="C322" s="731"/>
      <c r="D322" s="731"/>
      <c r="E322" s="732"/>
      <c r="F322" s="772"/>
      <c r="G322" s="734"/>
      <c r="H322" s="733"/>
      <c r="I322" s="735"/>
    </row>
    <row r="323" spans="1:9" ht="15.75">
      <c r="A323" s="717"/>
      <c r="B323" s="805">
        <v>6</v>
      </c>
      <c r="C323" s="731"/>
      <c r="D323" s="731" t="str">
        <f>B252</f>
        <v>DOORS</v>
      </c>
      <c r="E323" s="732"/>
      <c r="F323" s="772"/>
      <c r="G323" s="806" t="s">
        <v>1072</v>
      </c>
      <c r="H323" s="733"/>
      <c r="I323" s="735">
        <f>I271</f>
        <v>0</v>
      </c>
    </row>
    <row r="324" spans="1:9" ht="15.75">
      <c r="A324" s="717"/>
      <c r="B324" s="805"/>
      <c r="C324" s="731"/>
      <c r="D324" s="731"/>
      <c r="E324" s="732"/>
      <c r="F324" s="772"/>
      <c r="G324" s="734"/>
      <c r="H324" s="733"/>
      <c r="I324" s="735"/>
    </row>
    <row r="325" spans="1:9" ht="15.75">
      <c r="A325" s="717"/>
      <c r="B325" s="805">
        <v>7</v>
      </c>
      <c r="C325" s="731"/>
      <c r="D325" s="731" t="str">
        <f>B287</f>
        <v>ELECTRICAL INSTALLATION AND SERVICES</v>
      </c>
      <c r="E325" s="732"/>
      <c r="F325" s="772"/>
      <c r="G325" s="806" t="s">
        <v>1073</v>
      </c>
      <c r="H325" s="733"/>
      <c r="I325" s="735">
        <f>I297</f>
        <v>0</v>
      </c>
    </row>
    <row r="326" spans="1:9" ht="15.75">
      <c r="A326" s="717"/>
      <c r="B326" s="805"/>
      <c r="C326" s="731"/>
      <c r="D326" s="731"/>
      <c r="E326" s="732"/>
      <c r="F326" s="772"/>
      <c r="G326" s="734"/>
      <c r="H326" s="799"/>
      <c r="I326" s="735"/>
    </row>
    <row r="327" spans="1:9" ht="15.75">
      <c r="A327" s="717"/>
      <c r="B327" s="807"/>
      <c r="C327" s="731"/>
      <c r="D327" s="808"/>
      <c r="E327" s="732"/>
      <c r="F327" s="772"/>
      <c r="G327" s="809"/>
      <c r="H327" s="733"/>
      <c r="I327" s="735"/>
    </row>
    <row r="328" spans="1:9" ht="15.75">
      <c r="A328" s="721"/>
      <c r="B328" s="829" t="s">
        <v>1074</v>
      </c>
      <c r="C328" s="830"/>
      <c r="D328" s="830"/>
      <c r="E328" s="831"/>
      <c r="F328" s="810" t="s">
        <v>1022</v>
      </c>
      <c r="G328" s="811"/>
      <c r="H328" s="812"/>
      <c r="I328" s="813">
        <f>SUM(I300:I326)</f>
        <v>0</v>
      </c>
    </row>
    <row r="329" spans="1:9" ht="16.5" thickBot="1">
      <c r="A329" s="722"/>
      <c r="B329" s="723"/>
      <c r="C329" s="724"/>
      <c r="D329" s="724"/>
      <c r="E329" s="725"/>
      <c r="F329" s="726"/>
      <c r="G329" s="727"/>
      <c r="H329" s="728"/>
      <c r="I329" s="729"/>
    </row>
  </sheetData>
  <mergeCells count="3">
    <mergeCell ref="B1:E1"/>
    <mergeCell ref="B328:E328"/>
    <mergeCell ref="B2:E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1 Preliminaries</vt:lpstr>
      <vt:lpstr>MAIN BLOCK</vt:lpstr>
      <vt:lpstr>2. New Class Rooms </vt:lpstr>
      <vt:lpstr>3.Library Hall</vt:lpstr>
      <vt:lpstr>Sheet1</vt:lpstr>
      <vt:lpstr>4. Pharmacy and Lab </vt:lpstr>
      <vt:lpstr>5.External Works</vt:lpstr>
      <vt:lpstr>6.Accomodation</vt:lpstr>
      <vt:lpstr>7.Generator shed </vt:lpstr>
      <vt:lpstr>Grand summary</vt:lpstr>
      <vt:lpstr>'1 Preliminaries'!Print_Area</vt:lpstr>
      <vt:lpstr>'2. New Class Rooms '!Print_Area</vt:lpstr>
      <vt:lpstr>'3.Library Hall'!Print_Area</vt:lpstr>
      <vt:lpstr>'4. Pharmacy and Lab '!Print_Area</vt:lpstr>
      <vt:lpstr>'5.External Works'!Print_Area</vt:lpstr>
      <vt:lpstr>'6.Accomodation'!Print_Area</vt:lpstr>
      <vt:lpstr>'Grand summary'!Print_Area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OMAR Okash</cp:lastModifiedBy>
  <cp:lastPrinted>2018-09-23T04:09:12Z</cp:lastPrinted>
  <dcterms:created xsi:type="dcterms:W3CDTF">2014-10-07T00:35:15Z</dcterms:created>
  <dcterms:modified xsi:type="dcterms:W3CDTF">2019-07-28T11:45:19Z</dcterms:modified>
</cp:coreProperties>
</file>