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D:\PROJECT 2018\IOM\KISIMAYO AND BAIDOA ASSESSMENT\Kisimayo\KISIMAYO MTC REPAIRS\"/>
    </mc:Choice>
  </mc:AlternateContent>
  <xr:revisionPtr revIDLastSave="0" documentId="10_ncr:100000_{316784B2-8A3F-4BA7-A219-6796115F65C7}" xr6:coauthVersionLast="31" xr6:coauthVersionMax="31" xr10:uidLastSave="{00000000-0000-0000-0000-000000000000}"/>
  <bookViews>
    <workbookView xWindow="0" yWindow="0" windowWidth="23040" windowHeight="9384" tabRatio="756" activeTab="7" xr2:uid="{00000000-000D-0000-FFFF-FFFF00000000}"/>
  </bookViews>
  <sheets>
    <sheet name="1 Preliminaries" sheetId="8" r:id="rId1"/>
    <sheet name="MAIN BLOCK" sheetId="29" state="hidden" r:id="rId2"/>
    <sheet name="2 CLASSROOM BLOCK" sheetId="34" r:id="rId3"/>
    <sheet name="3 BLOCK CLASSROOM" sheetId="58" r:id="rId4"/>
    <sheet name="4 Dormitory Partition" sheetId="26" r:id="rId5"/>
    <sheet name="Sheet1" sheetId="33" state="hidden" r:id="rId6"/>
    <sheet name="5 Foot Ball Pitch" sheetId="60" r:id="rId7"/>
    <sheet name="6 SECURITY FENCES" sheetId="30" r:id="rId8"/>
    <sheet name="Grand summary" sheetId="17" r:id="rId9"/>
  </sheets>
  <definedNames>
    <definedName name="_xlnm.Print_Area" localSheetId="0">'1 Preliminaries'!$A$1:$C$117</definedName>
    <definedName name="_xlnm.Print_Area" localSheetId="2">'2 CLASSROOM BLOCK'!$A$1:$F$132</definedName>
    <definedName name="_xlnm.Print_Area" localSheetId="3">'3 BLOCK CLASSROOM'!$A$1:$F$125</definedName>
    <definedName name="_xlnm.Print_Area" localSheetId="4">'4 Dormitory Partition'!$A$1:$F$148</definedName>
    <definedName name="_xlnm.Print_Area" localSheetId="6">'5 Foot Ball Pitch'!$A$1:$F$14</definedName>
    <definedName name="_xlnm.Print_Area" localSheetId="7">'6 SECURITY FENCES'!$A$1:$F$22</definedName>
    <definedName name="_xlnm.Print_Area" localSheetId="8">'Grand summary'!$A$1:$C$36</definedName>
  </definedNames>
  <calcPr calcId="179017"/>
</workbook>
</file>

<file path=xl/calcChain.xml><?xml version="1.0" encoding="utf-8"?>
<calcChain xmlns="http://schemas.openxmlformats.org/spreadsheetml/2006/main">
  <c r="F7" i="26" l="1"/>
  <c r="F8" i="26"/>
  <c r="F9" i="26"/>
  <c r="F10" i="26"/>
  <c r="F11" i="26"/>
  <c r="F13" i="26"/>
  <c r="F14" i="26"/>
  <c r="F15" i="26"/>
  <c r="F16" i="26"/>
  <c r="F17" i="26"/>
  <c r="F18" i="26"/>
  <c r="F19" i="26"/>
  <c r="F20" i="26"/>
  <c r="F21" i="26"/>
  <c r="F22" i="26"/>
  <c r="F23" i="26"/>
  <c r="F24" i="26"/>
  <c r="F25" i="26"/>
  <c r="F26" i="26"/>
  <c r="F27" i="26"/>
  <c r="F28" i="26"/>
  <c r="F29" i="26"/>
  <c r="F30" i="26"/>
  <c r="F31" i="26"/>
  <c r="F32" i="26"/>
  <c r="F33" i="26"/>
  <c r="F34" i="26"/>
  <c r="F35" i="26"/>
  <c r="F36" i="26"/>
  <c r="F37" i="26"/>
  <c r="F38" i="26"/>
  <c r="F39" i="26"/>
  <c r="F48" i="26"/>
  <c r="D49" i="26"/>
  <c r="F49" i="26" s="1"/>
  <c r="F50" i="26"/>
  <c r="D51" i="26"/>
  <c r="D57" i="26" s="1"/>
  <c r="F53" i="26"/>
  <c r="F54" i="26"/>
  <c r="F55" i="26"/>
  <c r="F56" i="26"/>
  <c r="F58" i="26"/>
  <c r="F59" i="26"/>
  <c r="F60" i="26"/>
  <c r="F62" i="26"/>
  <c r="F63" i="26"/>
  <c r="F64" i="26"/>
  <c r="F65" i="26"/>
  <c r="F66" i="26"/>
  <c r="F67" i="26"/>
  <c r="F68" i="26"/>
  <c r="F69" i="26"/>
  <c r="F70" i="26"/>
  <c r="F71" i="26"/>
  <c r="F72" i="26"/>
  <c r="F73" i="26"/>
  <c r="F74" i="26"/>
  <c r="F75" i="26"/>
  <c r="F76" i="26"/>
  <c r="F77" i="26"/>
  <c r="F78" i="26"/>
  <c r="F79" i="26"/>
  <c r="F80" i="26"/>
  <c r="F81" i="26"/>
  <c r="D82" i="26"/>
  <c r="F82" i="26" s="1"/>
  <c r="F83" i="26"/>
  <c r="F84" i="26"/>
  <c r="F86" i="26"/>
  <c r="F88" i="26"/>
  <c r="F95" i="26"/>
  <c r="F96" i="26"/>
  <c r="F97" i="26"/>
  <c r="F98" i="26"/>
  <c r="F101" i="26"/>
  <c r="F102" i="26"/>
  <c r="F103" i="26"/>
  <c r="F104" i="26"/>
  <c r="F105" i="26"/>
  <c r="D106" i="26"/>
  <c r="F106" i="26" s="1"/>
  <c r="F107" i="26"/>
  <c r="F108" i="26"/>
  <c r="F109" i="26"/>
  <c r="F110" i="26"/>
  <c r="F111" i="26"/>
  <c r="F112" i="26"/>
  <c r="F113" i="26"/>
  <c r="F114" i="26"/>
  <c r="F115" i="26"/>
  <c r="F116" i="26"/>
  <c r="D117" i="26"/>
  <c r="D122" i="26" s="1"/>
  <c r="F122" i="26" s="1"/>
  <c r="F118" i="26"/>
  <c r="F119" i="26"/>
  <c r="F120" i="26"/>
  <c r="F121" i="26"/>
  <c r="F126" i="26"/>
  <c r="F127" i="26"/>
  <c r="F144" i="26"/>
  <c r="F40" i="26" l="1"/>
  <c r="F46" i="26" s="1"/>
  <c r="D61" i="26"/>
  <c r="F61" i="26" s="1"/>
  <c r="F57" i="26"/>
  <c r="F117" i="26"/>
  <c r="F51" i="26"/>
  <c r="F91" i="26" s="1"/>
  <c r="F94" i="26" s="1"/>
  <c r="F128" i="26" s="1"/>
  <c r="F131" i="26" s="1"/>
  <c r="F147" i="26" s="1"/>
  <c r="F46" i="58"/>
  <c r="G10" i="58"/>
  <c r="G9" i="58"/>
  <c r="F10" i="58"/>
  <c r="F9" i="58"/>
  <c r="G10" i="34"/>
  <c r="G9" i="34"/>
  <c r="G8" i="34"/>
  <c r="F47" i="34" l="1"/>
  <c r="F10" i="34"/>
  <c r="F9" i="34"/>
  <c r="C3" i="17" l="1"/>
  <c r="B13" i="17"/>
  <c r="B11" i="17"/>
  <c r="B9" i="17"/>
  <c r="B7" i="17"/>
  <c r="F17" i="30"/>
  <c r="F19" i="30"/>
  <c r="F16" i="30"/>
  <c r="D18" i="30"/>
  <c r="F18" i="30" s="1"/>
  <c r="G12" i="30"/>
  <c r="G9" i="30"/>
  <c r="G10" i="30" s="1"/>
  <c r="D8" i="30"/>
  <c r="F8" i="30" s="1"/>
  <c r="D7" i="30"/>
  <c r="D6" i="30"/>
  <c r="F10" i="60"/>
  <c r="F6" i="60"/>
  <c r="F13" i="60" s="1"/>
  <c r="C11" i="17" s="1"/>
  <c r="D13" i="30" l="1"/>
  <c r="D14" i="30" s="1"/>
  <c r="F108" i="58"/>
  <c r="F109" i="58"/>
  <c r="F110" i="58"/>
  <c r="F111" i="58"/>
  <c r="D112" i="58"/>
  <c r="F112" i="58" s="1"/>
  <c r="F113" i="58"/>
  <c r="F114" i="58"/>
  <c r="F115" i="58"/>
  <c r="F116" i="58"/>
  <c r="F117" i="58"/>
  <c r="F118" i="58"/>
  <c r="F119" i="58"/>
  <c r="F120" i="58"/>
  <c r="F121" i="58"/>
  <c r="F96" i="58"/>
  <c r="H76" i="26"/>
  <c r="H72" i="26"/>
  <c r="G107" i="58" l="1"/>
  <c r="G106" i="58"/>
  <c r="D85" i="58"/>
  <c r="F85" i="58" s="1"/>
  <c r="G72" i="58"/>
  <c r="G70" i="58"/>
  <c r="D65" i="58"/>
  <c r="F65" i="58" s="1"/>
  <c r="G63" i="58"/>
  <c r="G61" i="58"/>
  <c r="G60" i="58"/>
  <c r="I60" i="58"/>
  <c r="G59" i="58"/>
  <c r="G55" i="58"/>
  <c r="G52" i="58"/>
  <c r="G49" i="58"/>
  <c r="G47" i="58"/>
  <c r="G44" i="58"/>
  <c r="G44" i="34"/>
  <c r="G43" i="58"/>
  <c r="G12" i="58"/>
  <c r="G8" i="58"/>
  <c r="G6" i="58"/>
  <c r="F107" i="58"/>
  <c r="F106" i="58"/>
  <c r="F105" i="58"/>
  <c r="F104" i="58"/>
  <c r="F94" i="58"/>
  <c r="F92" i="58"/>
  <c r="F91" i="58"/>
  <c r="F90" i="58"/>
  <c r="F84" i="58"/>
  <c r="F83" i="58"/>
  <c r="F82" i="58"/>
  <c r="D78" i="58"/>
  <c r="F78" i="58" s="1"/>
  <c r="F77" i="58"/>
  <c r="F76" i="58"/>
  <c r="D74" i="58"/>
  <c r="D80" i="58" s="1"/>
  <c r="F72" i="58"/>
  <c r="D71" i="58"/>
  <c r="F71" i="58" s="1"/>
  <c r="F70" i="58"/>
  <c r="F64" i="58"/>
  <c r="F63" i="58"/>
  <c r="F62" i="58"/>
  <c r="F61" i="58"/>
  <c r="F60" i="58"/>
  <c r="F59" i="58"/>
  <c r="D56" i="58"/>
  <c r="F56" i="58" s="1"/>
  <c r="F55" i="58"/>
  <c r="F54" i="58"/>
  <c r="D53" i="58"/>
  <c r="F53" i="58" s="1"/>
  <c r="F52" i="58"/>
  <c r="F51" i="58"/>
  <c r="D50" i="58"/>
  <c r="F50" i="58" s="1"/>
  <c r="F49" i="58"/>
  <c r="F48" i="58"/>
  <c r="F47" i="58"/>
  <c r="F45" i="58"/>
  <c r="F44" i="58"/>
  <c r="F43" i="58"/>
  <c r="F31" i="58"/>
  <c r="F28" i="58"/>
  <c r="F25" i="58"/>
  <c r="G24" i="58"/>
  <c r="F24" i="58"/>
  <c r="F23" i="58"/>
  <c r="F22" i="58"/>
  <c r="F21" i="58"/>
  <c r="F20" i="58"/>
  <c r="F18" i="58"/>
  <c r="F16" i="58"/>
  <c r="I15" i="58"/>
  <c r="F15" i="58"/>
  <c r="F14" i="58"/>
  <c r="D13" i="58"/>
  <c r="D17" i="58" s="1"/>
  <c r="F12" i="58"/>
  <c r="F8" i="58"/>
  <c r="F7" i="58"/>
  <c r="F6" i="58"/>
  <c r="F107" i="34"/>
  <c r="G107" i="34"/>
  <c r="G106" i="34"/>
  <c r="D81" i="34"/>
  <c r="G79" i="34"/>
  <c r="G77" i="34"/>
  <c r="D78" i="34"/>
  <c r="F78" i="34" s="1"/>
  <c r="F77" i="34"/>
  <c r="F48" i="34"/>
  <c r="G48" i="34"/>
  <c r="G65" i="34"/>
  <c r="G63" i="34"/>
  <c r="G62" i="34"/>
  <c r="G61" i="34"/>
  <c r="D57" i="34"/>
  <c r="G56" i="34"/>
  <c r="G53" i="34"/>
  <c r="G50" i="34"/>
  <c r="G45" i="34"/>
  <c r="G24" i="34"/>
  <c r="G12" i="34"/>
  <c r="G6" i="34"/>
  <c r="D86" i="58" l="1"/>
  <c r="D87" i="58" s="1"/>
  <c r="F87" i="58" s="1"/>
  <c r="F13" i="58"/>
  <c r="F80" i="58"/>
  <c r="D81" i="58"/>
  <c r="F81" i="58" s="1"/>
  <c r="F17" i="58"/>
  <c r="D19" i="58"/>
  <c r="F74" i="58"/>
  <c r="I15" i="34"/>
  <c r="F109" i="34"/>
  <c r="F114" i="34"/>
  <c r="F115" i="34"/>
  <c r="F116" i="34"/>
  <c r="F117" i="34"/>
  <c r="F119" i="34"/>
  <c r="F120" i="34"/>
  <c r="F121" i="34"/>
  <c r="F122" i="34"/>
  <c r="F123" i="34"/>
  <c r="F124" i="34"/>
  <c r="F125" i="34"/>
  <c r="F127" i="34"/>
  <c r="F128" i="34"/>
  <c r="F101" i="34"/>
  <c r="F79" i="34"/>
  <c r="F83" i="34"/>
  <c r="F84" i="34"/>
  <c r="F89" i="34"/>
  <c r="F90" i="34"/>
  <c r="F91" i="34"/>
  <c r="F92" i="34"/>
  <c r="F97" i="34"/>
  <c r="F99" i="34"/>
  <c r="F103" i="34"/>
  <c r="F104" i="34"/>
  <c r="F105" i="34"/>
  <c r="F106" i="34"/>
  <c r="F62" i="34"/>
  <c r="F63" i="34"/>
  <c r="F64" i="34"/>
  <c r="F65" i="34"/>
  <c r="F66" i="34"/>
  <c r="F67" i="34"/>
  <c r="F68" i="34"/>
  <c r="F69" i="34"/>
  <c r="F70" i="34"/>
  <c r="F61" i="34"/>
  <c r="F46" i="34"/>
  <c r="F49" i="34"/>
  <c r="F50" i="34"/>
  <c r="F52" i="34"/>
  <c r="F55" i="34"/>
  <c r="F57" i="34"/>
  <c r="F44" i="34"/>
  <c r="F14" i="30"/>
  <c r="F13" i="30"/>
  <c r="F12" i="30"/>
  <c r="F7" i="30"/>
  <c r="F9" i="30"/>
  <c r="F4" i="30"/>
  <c r="F5" i="30"/>
  <c r="F86" i="58" l="1"/>
  <c r="D29" i="58"/>
  <c r="F19" i="58"/>
  <c r="F6" i="30"/>
  <c r="F22" i="30" s="1"/>
  <c r="C13" i="17" s="1"/>
  <c r="D32" i="58" l="1"/>
  <c r="F32" i="58" s="1"/>
  <c r="F29" i="58"/>
  <c r="D26" i="58"/>
  <c r="F26" i="58" s="1"/>
  <c r="F33" i="58" s="1"/>
  <c r="F36" i="58" l="1"/>
  <c r="F66" i="58" l="1"/>
  <c r="F68" i="58" s="1"/>
  <c r="B5" i="17"/>
  <c r="D118" i="34"/>
  <c r="F118" i="34" s="1"/>
  <c r="F98" i="34"/>
  <c r="D93" i="34"/>
  <c r="D85" i="34"/>
  <c r="F85" i="34" s="1"/>
  <c r="F56" i="34"/>
  <c r="D51" i="34"/>
  <c r="F51" i="34" s="1"/>
  <c r="F45" i="34"/>
  <c r="F99" i="58" l="1"/>
  <c r="F103" i="58" s="1"/>
  <c r="D94" i="34"/>
  <c r="F94" i="34" s="1"/>
  <c r="F93" i="34"/>
  <c r="D54" i="34"/>
  <c r="F54" i="34" s="1"/>
  <c r="F53" i="34"/>
  <c r="D87" i="34" l="1"/>
  <c r="F81" i="34"/>
  <c r="D88" i="34" l="1"/>
  <c r="F88" i="34" s="1"/>
  <c r="F87" i="34"/>
  <c r="F31" i="34" l="1"/>
  <c r="D13" i="34"/>
  <c r="D17" i="34" s="1"/>
  <c r="D19" i="34" s="1"/>
  <c r="F13" i="34" l="1"/>
  <c r="F12" i="34"/>
  <c r="D29" i="34"/>
  <c r="C9" i="17" l="1"/>
  <c r="D26" i="34"/>
  <c r="D32" i="34"/>
  <c r="F32" i="34" s="1"/>
  <c r="F28" i="34" l="1"/>
  <c r="F29" i="34"/>
  <c r="C7" i="17" l="1"/>
  <c r="F22" i="34" l="1"/>
  <c r="F21" i="34"/>
  <c r="F20" i="34"/>
  <c r="F19" i="34"/>
  <c r="F18" i="34"/>
  <c r="F17" i="34"/>
  <c r="F16" i="34"/>
  <c r="F15" i="34"/>
  <c r="F14" i="34"/>
  <c r="F26" i="34"/>
  <c r="F25" i="34"/>
  <c r="F24" i="34"/>
  <c r="F23" i="34"/>
  <c r="F8" i="34"/>
  <c r="F7" i="34"/>
  <c r="F6" i="34"/>
  <c r="F34" i="34" l="1"/>
  <c r="F36" i="34" s="1"/>
  <c r="F72" i="34" l="1"/>
  <c r="F75" i="34" s="1"/>
  <c r="F108" i="34" l="1"/>
  <c r="F113" i="34" s="1"/>
  <c r="F43" i="33"/>
  <c r="F42" i="33"/>
  <c r="F41" i="33"/>
  <c r="F40" i="33"/>
  <c r="F39" i="33"/>
  <c r="F38" i="33"/>
  <c r="F37" i="33"/>
  <c r="F36" i="33"/>
  <c r="F35" i="33"/>
  <c r="D30" i="33"/>
  <c r="D31" i="33" s="1"/>
  <c r="F31" i="33" s="1"/>
  <c r="D22" i="33"/>
  <c r="F22" i="33" s="1"/>
  <c r="D21" i="33"/>
  <c r="D14" i="33"/>
  <c r="F14" i="33" s="1"/>
  <c r="D13" i="33"/>
  <c r="F13" i="33" s="1"/>
  <c r="D11" i="33"/>
  <c r="F11" i="33" s="1"/>
  <c r="D5" i="33"/>
  <c r="D16" i="33" s="1"/>
  <c r="D9" i="33"/>
  <c r="F9" i="33" s="1"/>
  <c r="D4" i="33"/>
  <c r="F4" i="33"/>
  <c r="D15" i="33"/>
  <c r="F15" i="33" s="1"/>
  <c r="D24" i="33"/>
  <c r="D27" i="33"/>
  <c r="F27" i="33" s="1"/>
  <c r="F46" i="33"/>
  <c r="F29" i="33"/>
  <c r="F21" i="33"/>
  <c r="F18" i="33"/>
  <c r="F12" i="33"/>
  <c r="D33" i="33" l="1"/>
  <c r="F33" i="33" s="1"/>
  <c r="F132" i="34"/>
  <c r="C5" i="17" s="1"/>
  <c r="C16" i="17" s="1"/>
  <c r="D10" i="33"/>
  <c r="F10" i="33" s="1"/>
  <c r="F30" i="33"/>
  <c r="F16" i="33"/>
  <c r="D25" i="33"/>
  <c r="F25" i="33" s="1"/>
  <c r="D34" i="33"/>
  <c r="F34" i="33" s="1"/>
  <c r="F5" i="33"/>
  <c r="F45" i="33" s="1"/>
  <c r="F24" i="33"/>
  <c r="F572" i="29" l="1"/>
  <c r="F571" i="29"/>
  <c r="F570" i="29"/>
  <c r="F569" i="29"/>
  <c r="F568" i="29"/>
  <c r="F567" i="29"/>
  <c r="F566" i="29"/>
  <c r="F565" i="29"/>
  <c r="F564" i="29"/>
  <c r="F563" i="29"/>
  <c r="F562" i="29"/>
  <c r="F561" i="29"/>
  <c r="F560" i="29"/>
  <c r="F559" i="29"/>
  <c r="F558" i="29"/>
  <c r="F557" i="29"/>
  <c r="F556" i="29"/>
  <c r="F555" i="29"/>
  <c r="F554" i="29"/>
  <c r="F553" i="29"/>
  <c r="F552" i="29"/>
  <c r="F551" i="29"/>
  <c r="F550" i="29"/>
  <c r="F549" i="29"/>
  <c r="F548" i="29"/>
  <c r="F547" i="29"/>
  <c r="F546" i="29"/>
  <c r="F545" i="29"/>
  <c r="F544" i="29"/>
  <c r="F543" i="29"/>
  <c r="F542" i="29"/>
  <c r="F541" i="29"/>
  <c r="F540" i="29"/>
  <c r="F539" i="29"/>
  <c r="F538" i="29"/>
  <c r="F537" i="29"/>
  <c r="F536" i="29"/>
  <c r="F535" i="29"/>
  <c r="D534" i="29"/>
  <c r="F534" i="29" s="1"/>
  <c r="F533" i="29"/>
  <c r="F532" i="29"/>
  <c r="F531" i="29"/>
  <c r="F530" i="29"/>
  <c r="F529" i="29"/>
  <c r="F528" i="29"/>
  <c r="F527" i="29"/>
  <c r="F526" i="29"/>
  <c r="F525" i="29"/>
  <c r="F524" i="29"/>
  <c r="F523" i="29"/>
  <c r="F522" i="29"/>
  <c r="F521" i="29"/>
  <c r="F520" i="29"/>
  <c r="F519" i="29"/>
  <c r="F518" i="29"/>
  <c r="F517" i="29"/>
  <c r="B517" i="29"/>
  <c r="F515" i="29"/>
  <c r="F514" i="29"/>
  <c r="F513" i="29"/>
  <c r="F512" i="29"/>
  <c r="F508" i="29"/>
  <c r="F504" i="29"/>
  <c r="D500" i="29"/>
  <c r="F500" i="29" s="1"/>
  <c r="F497" i="29"/>
  <c r="F491" i="29"/>
  <c r="F478" i="29"/>
  <c r="B455" i="29"/>
  <c r="F449" i="29"/>
  <c r="F436" i="29"/>
  <c r="F433" i="29"/>
  <c r="F429" i="29"/>
  <c r="F416" i="29"/>
  <c r="F414" i="29"/>
  <c r="F413" i="29"/>
  <c r="F412" i="29"/>
  <c r="F411" i="29"/>
  <c r="F410" i="29"/>
  <c r="F409" i="29"/>
  <c r="F408" i="29"/>
  <c r="F407" i="29"/>
  <c r="F406" i="29"/>
  <c r="F405" i="29"/>
  <c r="F404" i="29"/>
  <c r="F402" i="29"/>
  <c r="F398" i="29"/>
  <c r="F396" i="29"/>
  <c r="F393" i="29"/>
  <c r="F390" i="29"/>
  <c r="F389" i="29"/>
  <c r="F388" i="29"/>
  <c r="F387" i="29"/>
  <c r="F386" i="29"/>
  <c r="F385" i="29"/>
  <c r="F384" i="29"/>
  <c r="F383" i="29"/>
  <c r="F382" i="29"/>
  <c r="F381" i="29"/>
  <c r="F380" i="29"/>
  <c r="F379" i="29"/>
  <c r="B379" i="29"/>
  <c r="F378" i="29"/>
  <c r="F376" i="29"/>
  <c r="F375" i="29"/>
  <c r="F374" i="29"/>
  <c r="F364" i="29"/>
  <c r="F363" i="29"/>
  <c r="F362" i="29"/>
  <c r="F360" i="29"/>
  <c r="F359" i="29"/>
  <c r="F358" i="29"/>
  <c r="F357" i="29"/>
  <c r="F356" i="29"/>
  <c r="F354" i="29"/>
  <c r="F353" i="29"/>
  <c r="F352" i="29"/>
  <c r="F351" i="29"/>
  <c r="D350" i="29"/>
  <c r="F350" i="29" s="1"/>
  <c r="F349" i="29"/>
  <c r="F348" i="29"/>
  <c r="F347" i="29"/>
  <c r="F346" i="29"/>
  <c r="F345" i="29"/>
  <c r="F344" i="29"/>
  <c r="F343" i="29"/>
  <c r="D342" i="29"/>
  <c r="F342" i="29" s="1"/>
  <c r="F341" i="29"/>
  <c r="F340" i="29"/>
  <c r="D339" i="29"/>
  <c r="F339" i="29" s="1"/>
  <c r="F338" i="29"/>
  <c r="F337" i="29"/>
  <c r="F336" i="29"/>
  <c r="D335" i="29"/>
  <c r="F335" i="29" s="1"/>
  <c r="F334" i="29"/>
  <c r="F333" i="29"/>
  <c r="F332" i="29"/>
  <c r="F331" i="29"/>
  <c r="F330" i="29"/>
  <c r="F329" i="29"/>
  <c r="F328" i="29"/>
  <c r="F327" i="29"/>
  <c r="F326" i="29"/>
  <c r="F325" i="29"/>
  <c r="F324" i="29"/>
  <c r="F323" i="29"/>
  <c r="F322" i="29"/>
  <c r="F321" i="29"/>
  <c r="F320" i="29"/>
  <c r="F318" i="29"/>
  <c r="F317" i="29"/>
  <c r="F316" i="29"/>
  <c r="F315" i="29"/>
  <c r="F314" i="29"/>
  <c r="F313" i="29"/>
  <c r="F312" i="29"/>
  <c r="F311" i="29"/>
  <c r="F310" i="29"/>
  <c r="F309" i="29"/>
  <c r="F308" i="29"/>
  <c r="F306" i="29"/>
  <c r="F305" i="29"/>
  <c r="F304" i="29"/>
  <c r="F303" i="29"/>
  <c r="F302" i="29"/>
  <c r="F301" i="29"/>
  <c r="F300" i="29"/>
  <c r="D299" i="29"/>
  <c r="D307" i="29" s="1"/>
  <c r="F307" i="29" s="1"/>
  <c r="F298" i="29"/>
  <c r="F297" i="29"/>
  <c r="F296" i="29"/>
  <c r="F295" i="29"/>
  <c r="F294" i="29"/>
  <c r="F293" i="29"/>
  <c r="F292" i="29"/>
  <c r="F291" i="29"/>
  <c r="D290" i="29"/>
  <c r="F290" i="29" s="1"/>
  <c r="F288" i="29"/>
  <c r="F287" i="29"/>
  <c r="F286" i="29"/>
  <c r="F284" i="29"/>
  <c r="D282" i="29"/>
  <c r="F282" i="29" s="1"/>
  <c r="F281" i="29"/>
  <c r="F279" i="29"/>
  <c r="F278" i="29"/>
  <c r="F275" i="29"/>
  <c r="F273" i="29"/>
  <c r="F272" i="29"/>
  <c r="F271" i="29"/>
  <c r="F270" i="29"/>
  <c r="F269" i="29"/>
  <c r="F268" i="29"/>
  <c r="F267" i="29"/>
  <c r="F266" i="29"/>
  <c r="F264" i="29"/>
  <c r="F263" i="29"/>
  <c r="F259" i="29"/>
  <c r="F258" i="29"/>
  <c r="F257" i="29"/>
  <c r="F256" i="29"/>
  <c r="B256" i="29"/>
  <c r="F255" i="29"/>
  <c r="F253" i="29"/>
  <c r="F252" i="29"/>
  <c r="F251" i="29"/>
  <c r="F250" i="29"/>
  <c r="F249" i="29"/>
  <c r="F248" i="29"/>
  <c r="F247" i="29"/>
  <c r="F246" i="29"/>
  <c r="F245" i="29"/>
  <c r="F244" i="29"/>
  <c r="F243" i="29"/>
  <c r="F242" i="29"/>
  <c r="F241" i="29"/>
  <c r="F240" i="29"/>
  <c r="F239" i="29"/>
  <c r="F238" i="29"/>
  <c r="F237" i="29"/>
  <c r="F236" i="29"/>
  <c r="F235" i="29"/>
  <c r="F234" i="29"/>
  <c r="F233" i="29"/>
  <c r="F232" i="29"/>
  <c r="F231" i="29"/>
  <c r="F230" i="29"/>
  <c r="F229" i="29"/>
  <c r="F228" i="29"/>
  <c r="F227" i="29"/>
  <c r="F226" i="29"/>
  <c r="F225" i="29"/>
  <c r="F224" i="29"/>
  <c r="F223" i="29"/>
  <c r="F222" i="29"/>
  <c r="D221" i="29"/>
  <c r="F221" i="29" s="1"/>
  <c r="F220" i="29"/>
  <c r="F219" i="29"/>
  <c r="F218" i="29"/>
  <c r="F217" i="29"/>
  <c r="F216" i="29"/>
  <c r="F215" i="29"/>
  <c r="F214" i="29"/>
  <c r="F213" i="29"/>
  <c r="F212" i="29"/>
  <c r="F211" i="29"/>
  <c r="D210" i="29"/>
  <c r="F210" i="29" s="1"/>
  <c r="F209" i="29"/>
  <c r="D208" i="29"/>
  <c r="F208" i="29" s="1"/>
  <c r="F207" i="29"/>
  <c r="F206" i="29"/>
  <c r="F205" i="29"/>
  <c r="F204" i="29"/>
  <c r="F203" i="29"/>
  <c r="F202" i="29"/>
  <c r="F201" i="29"/>
  <c r="F200" i="29"/>
  <c r="D199" i="29"/>
  <c r="F199" i="29" s="1"/>
  <c r="F198" i="29"/>
  <c r="F197" i="29"/>
  <c r="F196" i="29"/>
  <c r="F195" i="29"/>
  <c r="F194" i="29"/>
  <c r="F193" i="29"/>
  <c r="F192" i="29"/>
  <c r="F191" i="29"/>
  <c r="F190" i="29"/>
  <c r="B190" i="29"/>
  <c r="F189" i="29"/>
  <c r="F187" i="29"/>
  <c r="F186" i="29"/>
  <c r="F185" i="29"/>
  <c r="F184" i="29"/>
  <c r="F183" i="29"/>
  <c r="F182" i="29"/>
  <c r="F181" i="29"/>
  <c r="F180" i="29"/>
  <c r="F178" i="29"/>
  <c r="F176" i="29"/>
  <c r="F175" i="29"/>
  <c r="F174" i="29"/>
  <c r="F173" i="29"/>
  <c r="F172" i="29"/>
  <c r="D170" i="29"/>
  <c r="F170" i="29" s="1"/>
  <c r="F169" i="29"/>
  <c r="F168" i="29"/>
  <c r="D167" i="29"/>
  <c r="F167" i="29" s="1"/>
  <c r="F166" i="29"/>
  <c r="F165" i="29"/>
  <c r="F164" i="29"/>
  <c r="F163" i="29"/>
  <c r="F162" i="29"/>
  <c r="F161" i="29"/>
  <c r="D160" i="29"/>
  <c r="F160" i="29" s="1"/>
  <c r="F159" i="29"/>
  <c r="F158" i="29"/>
  <c r="D157" i="29"/>
  <c r="F157" i="29" s="1"/>
  <c r="F156" i="29"/>
  <c r="F155" i="29"/>
  <c r="F154" i="29"/>
  <c r="F153" i="29"/>
  <c r="D152" i="29"/>
  <c r="F152" i="29" s="1"/>
  <c r="F151" i="29"/>
  <c r="F150" i="29"/>
  <c r="F149" i="29"/>
  <c r="F148" i="29"/>
  <c r="F147" i="29"/>
  <c r="F146" i="29"/>
  <c r="D145" i="29"/>
  <c r="F145" i="29" s="1"/>
  <c r="F144" i="29"/>
  <c r="D143" i="29"/>
  <c r="F143" i="29" s="1"/>
  <c r="F142" i="29"/>
  <c r="F141" i="29"/>
  <c r="F140" i="29"/>
  <c r="D139" i="29"/>
  <c r="F139" i="29" s="1"/>
  <c r="F138" i="29"/>
  <c r="F137" i="29"/>
  <c r="D136" i="29"/>
  <c r="F136" i="29" s="1"/>
  <c r="F135" i="29"/>
  <c r="F134" i="29"/>
  <c r="F133" i="29"/>
  <c r="F132" i="29"/>
  <c r="F131" i="29"/>
  <c r="F130" i="29"/>
  <c r="F129" i="29"/>
  <c r="F128" i="29"/>
  <c r="F127" i="29"/>
  <c r="F126" i="29"/>
  <c r="D125" i="29"/>
  <c r="F125" i="29" s="1"/>
  <c r="F124" i="29"/>
  <c r="F123" i="29"/>
  <c r="F122" i="29"/>
  <c r="F120" i="29"/>
  <c r="F119" i="29"/>
  <c r="F118" i="29"/>
  <c r="F117" i="29"/>
  <c r="D116" i="29"/>
  <c r="F116" i="29" s="1"/>
  <c r="F115" i="29"/>
  <c r="D114" i="29"/>
  <c r="F114" i="29" s="1"/>
  <c r="F113" i="29"/>
  <c r="D112" i="29"/>
  <c r="F112" i="29" s="1"/>
  <c r="F111" i="29"/>
  <c r="F110" i="29"/>
  <c r="F109" i="29"/>
  <c r="D108" i="29"/>
  <c r="F108" i="29" s="1"/>
  <c r="F107" i="29"/>
  <c r="D106" i="29"/>
  <c r="F106" i="29" s="1"/>
  <c r="F105" i="29"/>
  <c r="F104" i="29"/>
  <c r="F103" i="29"/>
  <c r="F102" i="29"/>
  <c r="F101" i="29"/>
  <c r="E100" i="29"/>
  <c r="D100" i="29"/>
  <c r="F99" i="29"/>
  <c r="F98" i="29"/>
  <c r="F97" i="29"/>
  <c r="F96" i="29"/>
  <c r="F95" i="29"/>
  <c r="F94" i="29"/>
  <c r="B94" i="29"/>
  <c r="F93" i="29"/>
  <c r="F92" i="29"/>
  <c r="F91" i="29"/>
  <c r="F89" i="29"/>
  <c r="F88" i="29"/>
  <c r="F87" i="29"/>
  <c r="F85" i="29"/>
  <c r="F84" i="29"/>
  <c r="F83" i="29"/>
  <c r="F82" i="29"/>
  <c r="F81" i="29"/>
  <c r="F80" i="29"/>
  <c r="F78" i="29"/>
  <c r="F77" i="29"/>
  <c r="F76" i="29"/>
  <c r="F75" i="29"/>
  <c r="F74" i="29"/>
  <c r="F73" i="29"/>
  <c r="F71" i="29"/>
  <c r="F70" i="29"/>
  <c r="F69" i="29"/>
  <c r="F68" i="29"/>
  <c r="F67" i="29"/>
  <c r="F66" i="29"/>
  <c r="D65" i="29"/>
  <c r="D72" i="29" s="1"/>
  <c r="F64" i="29"/>
  <c r="D63" i="29"/>
  <c r="F63" i="29" s="1"/>
  <c r="F62" i="29"/>
  <c r="F61" i="29"/>
  <c r="F60" i="29"/>
  <c r="F59" i="29"/>
  <c r="F57" i="29"/>
  <c r="F56" i="29"/>
  <c r="F53" i="29"/>
  <c r="F52" i="29"/>
  <c r="F51" i="29"/>
  <c r="F50" i="29"/>
  <c r="F49" i="29"/>
  <c r="F48" i="29"/>
  <c r="F47" i="29"/>
  <c r="F46" i="29"/>
  <c r="D45" i="29"/>
  <c r="F45" i="29" s="1"/>
  <c r="F44" i="29"/>
  <c r="F43" i="29"/>
  <c r="D42" i="29"/>
  <c r="F41" i="29"/>
  <c r="F40" i="29"/>
  <c r="F39" i="29"/>
  <c r="F38" i="29"/>
  <c r="F37" i="29"/>
  <c r="F36" i="29"/>
  <c r="F35" i="29"/>
  <c r="F34" i="29"/>
  <c r="F33" i="29"/>
  <c r="F32" i="29"/>
  <c r="F31" i="29"/>
  <c r="F30" i="29"/>
  <c r="F29" i="29"/>
  <c r="F28" i="29"/>
  <c r="B28" i="29"/>
  <c r="F27" i="29"/>
  <c r="F26" i="29"/>
  <c r="B26" i="29"/>
  <c r="F25" i="29"/>
  <c r="B25" i="29"/>
  <c r="F24" i="29"/>
  <c r="F23" i="29"/>
  <c r="F22" i="29"/>
  <c r="F21" i="29"/>
  <c r="F20" i="29"/>
  <c r="F18" i="29"/>
  <c r="F17" i="29"/>
  <c r="F16" i="29"/>
  <c r="F15" i="29"/>
  <c r="F14" i="29"/>
  <c r="F13" i="29"/>
  <c r="F12" i="29"/>
  <c r="F516" i="29" l="1"/>
  <c r="F595" i="29" s="1"/>
  <c r="D355" i="29"/>
  <c r="F355" i="29" s="1"/>
  <c r="F452" i="29"/>
  <c r="F593" i="29" s="1"/>
  <c r="F19" i="29"/>
  <c r="F581" i="29" s="1"/>
  <c r="F573" i="29"/>
  <c r="F597" i="29" s="1"/>
  <c r="F65" i="29"/>
  <c r="F100" i="29"/>
  <c r="F188" i="29" s="1"/>
  <c r="F585" i="29" s="1"/>
  <c r="F72" i="29"/>
  <c r="D121" i="29"/>
  <c r="F121" i="29" s="1"/>
  <c r="D79" i="29"/>
  <c r="F254" i="29"/>
  <c r="F587" i="29" s="1"/>
  <c r="F299" i="29"/>
  <c r="F42" i="29"/>
  <c r="D54" i="29"/>
  <c r="F54" i="29" s="1"/>
  <c r="D361" i="29" l="1"/>
  <c r="F361" i="29" s="1"/>
  <c r="F377" i="29" s="1"/>
  <c r="F591" i="29" s="1"/>
  <c r="F319" i="29"/>
  <c r="F589" i="29" s="1"/>
  <c r="D58" i="29"/>
  <c r="F58" i="29" s="1"/>
  <c r="F79" i="29"/>
  <c r="D86" i="29"/>
  <c r="F86" i="29" s="1"/>
  <c r="F90" i="29" l="1"/>
  <c r="F583" i="29" s="1"/>
  <c r="F605" i="29" s="1"/>
  <c r="F612" i="29" s="1"/>
  <c r="F125" i="58"/>
</calcChain>
</file>

<file path=xl/sharedStrings.xml><?xml version="1.0" encoding="utf-8"?>
<sst xmlns="http://schemas.openxmlformats.org/spreadsheetml/2006/main" count="1578" uniqueCount="751">
  <si>
    <t>ITEM</t>
  </si>
  <si>
    <t>DESCRIPTION</t>
  </si>
  <si>
    <t>UNIT</t>
  </si>
  <si>
    <t>B</t>
  </si>
  <si>
    <t>M</t>
  </si>
  <si>
    <t>No.</t>
  </si>
  <si>
    <t>C</t>
  </si>
  <si>
    <t>D</t>
  </si>
  <si>
    <t>E</t>
  </si>
  <si>
    <t>H</t>
  </si>
  <si>
    <t>F</t>
  </si>
  <si>
    <t>I</t>
  </si>
  <si>
    <t>No</t>
  </si>
  <si>
    <t>A</t>
  </si>
  <si>
    <t>G</t>
  </si>
  <si>
    <t>J</t>
  </si>
  <si>
    <t>K</t>
  </si>
  <si>
    <t>L</t>
  </si>
  <si>
    <t>Floor Finishes</t>
  </si>
  <si>
    <t>Kg</t>
  </si>
  <si>
    <t>ITEM NO.</t>
  </si>
  <si>
    <t>AMOUNT (US$)</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</si>
  <si>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</si>
  <si>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</si>
  <si>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</si>
  <si>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</si>
  <si>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</si>
  <si>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</si>
  <si>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Disposal</t>
  </si>
  <si>
    <t xml:space="preserve">Return, fill and ram selected excavated material around </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</si>
  <si>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</si>
  <si>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</si>
  <si>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</si>
  <si>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</si>
  <si>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</si>
  <si>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</si>
  <si>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</si>
  <si>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</si>
  <si>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</si>
  <si>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</si>
  <si>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</si>
  <si>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</si>
  <si>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</si>
  <si>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</si>
  <si>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</si>
  <si>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Reinforcement, as described:-[PROVISIONAL]</t>
  </si>
  <si>
    <t>High yield square twisted reinforcement bars to B.S 4461</t>
  </si>
  <si>
    <t xml:space="preserve">Fabric ref. A142 weighing 2.22kg/ sq.metre, in surface </t>
  </si>
  <si>
    <t>bed</t>
  </si>
  <si>
    <t>Sawn formwork as described to:-</t>
  </si>
  <si>
    <t>LM</t>
  </si>
  <si>
    <t xml:space="preserve">200x400mm hollow block walling bedded and jointed in </t>
  </si>
  <si>
    <t>cement and sand (1:4) mortar, reinforcement with and</t>
  </si>
  <si>
    <t xml:space="preserve">including 25mm wide x 20 gauge hoop iron at every </t>
  </si>
  <si>
    <t>alternate course as described in:</t>
  </si>
  <si>
    <t>15 mm cement and sand (1:3) render, finished with</t>
  </si>
  <si>
    <t>woodfloat to:-</t>
  </si>
  <si>
    <t>Concrete or masonry surfaces internally and externally</t>
  </si>
  <si>
    <t>Cement and sand (1:3) screeds, backings, beds etc</t>
  </si>
  <si>
    <t>DOORS</t>
  </si>
  <si>
    <t>MAIN SUMMARY</t>
  </si>
  <si>
    <t>PAGE</t>
  </si>
  <si>
    <t>SECTION 1</t>
  </si>
  <si>
    <t>PRELIMINARIES</t>
  </si>
  <si>
    <t>SECTION NO. 1</t>
  </si>
  <si>
    <t>PRELIMINARIES AND GENERAL DESCRIPTIONS</t>
  </si>
  <si>
    <t>SECTION NO. 2</t>
  </si>
  <si>
    <t>SECTION NO. 3</t>
  </si>
  <si>
    <t>SECTION NO. 4</t>
  </si>
  <si>
    <t>The site of the works shall be used solely for the purpose of executing and completing the</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</si>
  <si>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</si>
  <si>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</si>
  <si>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</si>
  <si>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</si>
  <si>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</si>
  <si>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</si>
  <si>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 xml:space="preserve">materials found on the Site. Any such material utilized in the execution of the Contract shall be </t>
  </si>
  <si>
    <t xml:space="preserve">measured and value assessed by the Quantity Surveyor and the amount credited to the </t>
  </si>
  <si>
    <t xml:space="preserve">Employer.   </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</si>
  <si>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</si>
  <si>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</si>
  <si>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</si>
  <si>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</si>
  <si>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</si>
  <si>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</si>
  <si>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</si>
  <si>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</si>
  <si>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</si>
  <si>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</si>
  <si>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</si>
  <si>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</si>
  <si>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</si>
  <si>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</si>
  <si>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</si>
  <si>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directions and instructions shall be deemed given to the Contractor in accordance with the </t>
  </si>
  <si>
    <t xml:space="preserve">Conditions of Contract. The Agent shall not be replaced without the specific approval of the </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</si>
  <si>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</si>
  <si>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</si>
  <si>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</si>
  <si>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</si>
  <si>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</si>
  <si>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</si>
  <si>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proposed Representative.  A curriculum vitae of past experience and qualifications must be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</si>
  <si>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</si>
  <si>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</si>
  <si>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</si>
  <si>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</si>
  <si>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</si>
  <si>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</si>
  <si>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</si>
  <si>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</si>
  <si>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</si>
  <si>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</si>
  <si>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</si>
  <si>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</si>
  <si>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</si>
  <si>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</si>
  <si>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</si>
  <si>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</si>
  <si>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</si>
  <si>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</si>
  <si>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</si>
  <si>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</si>
  <si>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</si>
  <si>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</si>
  <si>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</si>
  <si>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</si>
  <si>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</si>
  <si>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</si>
  <si>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</si>
  <si>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</si>
  <si>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</si>
  <si>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</si>
  <si>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</si>
  <si>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</si>
  <si>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</si>
  <si>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</si>
  <si>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</si>
  <si>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</si>
  <si>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</si>
  <si>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</si>
  <si>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</si>
  <si>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</si>
  <si>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</si>
  <si>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</si>
  <si>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</si>
  <si>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</si>
  <si>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</si>
  <si>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</si>
  <si>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</si>
  <si>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</si>
  <si>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</si>
  <si>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</si>
  <si>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</si>
  <si>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</si>
  <si>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</si>
  <si>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</si>
  <si>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</si>
  <si>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</si>
  <si>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</si>
  <si>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</si>
  <si>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</si>
  <si>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</si>
  <si>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BEAMS</t>
  </si>
  <si>
    <t>Ring beam 1</t>
  </si>
  <si>
    <t>COLUMNS</t>
  </si>
  <si>
    <t>Columns bases</t>
  </si>
  <si>
    <t>Starter columns</t>
  </si>
  <si>
    <t>SLABS</t>
  </si>
  <si>
    <t xml:space="preserve">200mm thick surface bed laid in bays including all </t>
  </si>
  <si>
    <t>GROUND BEAM</t>
  </si>
  <si>
    <t xml:space="preserve">Y12 (Nominal Diameter 12mm) bars as main bars, </t>
  </si>
  <si>
    <t>Cross-Sectional Area (113mm2), Mass per unit length (0.888kg/m)</t>
  </si>
  <si>
    <t xml:space="preserve">R8 (Nominal Diameter 8mm) bars as rings, </t>
  </si>
  <si>
    <t>Cross-Sectional Area (50.3mm2), Mass per unit length (0.395kg/m)</t>
  </si>
  <si>
    <t>RING BEAM 1</t>
  </si>
  <si>
    <t>Ditto for Y12 as main bars</t>
  </si>
  <si>
    <t>Ditto for R8 as rings</t>
  </si>
  <si>
    <t>COLUMN BASES</t>
  </si>
  <si>
    <t>STARTER COLUMNS</t>
  </si>
  <si>
    <t xml:space="preserve">Reference A142 mesh 200 x 200 mm , weight 2.22 kgs per </t>
  </si>
  <si>
    <t>square meter ( measured net - no allowance made for laps</t>
  </si>
  <si>
    <t>(inclunding bends, tying wire and distance blocks)</t>
  </si>
  <si>
    <t>Ditto to sides and soffits of roof slab</t>
  </si>
  <si>
    <t>ELEMENT NO. 4 : WALLING</t>
  </si>
  <si>
    <t>cement sand mortar (1:4)</t>
  </si>
  <si>
    <t>400mm thick rubble stone foundation walling</t>
  </si>
  <si>
    <t>SUPER-STRUCTURE WALLING</t>
  </si>
  <si>
    <t xml:space="preserve">Lightweight water proofed screeds and plaster </t>
  </si>
  <si>
    <t>Painting</t>
  </si>
  <si>
    <t xml:space="preserve">Fill uneven surfaces with stucco filler to approval and apply </t>
  </si>
  <si>
    <t xml:space="preserve">two coats soft white external textured paint to: </t>
  </si>
  <si>
    <t>Plastered and rendered surfaces</t>
  </si>
  <si>
    <t>Plastered surfaces internally and externally</t>
  </si>
  <si>
    <t xml:space="preserve">Lighting Fittings </t>
  </si>
  <si>
    <t xml:space="preserve">Supply and install following lighting fixtures with all accessories </t>
  </si>
  <si>
    <t xml:space="preserve">as per the specifications and drawings and complete with lamp </t>
  </si>
  <si>
    <t xml:space="preserve">fitting and accessories of Engineer or approved make. </t>
  </si>
  <si>
    <t>150W LED floodlight</t>
  </si>
  <si>
    <t xml:space="preserve">Switches </t>
  </si>
  <si>
    <t xml:space="preserve">Socket outlets </t>
  </si>
  <si>
    <t xml:space="preserve">Supply and installation of fused shuttered switched socket outlet </t>
  </si>
  <si>
    <t xml:space="preserve">to comply with relevant BS standard (Clipsal, Orange, Crabtree/ </t>
  </si>
  <si>
    <t xml:space="preserve">Tenby/ABB or equivalent). Wiring (including supply of earth wire </t>
  </si>
  <si>
    <t xml:space="preserve">and all other material required) of above socket outlet using approved </t>
  </si>
  <si>
    <t xml:space="preserve">type 2.5mm² PVC/PVC copper cable and 2.5mm² earth wire  drawn </t>
  </si>
  <si>
    <t>through securely fixed concealed PVC conduit in a ring circuit.</t>
  </si>
  <si>
    <t>Socket outlet points</t>
  </si>
  <si>
    <t>13 A twin sockets outlet</t>
  </si>
  <si>
    <t>Cables, Cable pathways and Conduits</t>
  </si>
  <si>
    <t xml:space="preserve">Supply, install, test and commission 450/750 volts 6491X cables with </t>
  </si>
  <si>
    <t xml:space="preserve">all required accessories for proper installation and operation including </t>
  </si>
  <si>
    <t>conduits, pipes( each cable in separate conduit or pipe), cable lugs,</t>
  </si>
  <si>
    <t xml:space="preserve">ties... etc.  as shown on drawing, as per the preamble, the specifications </t>
  </si>
  <si>
    <t>and supervision engineer's requirements.</t>
  </si>
  <si>
    <t>Supply, install and connect complete 1.5 sq. mm colour-coded SC</t>
  </si>
  <si>
    <t xml:space="preserve">cables to lighting points drawn in Concealed /surface 20mm HG PVC </t>
  </si>
  <si>
    <t xml:space="preserve">conduits, complete with draw boxes, switch boxes and other necessary </t>
  </si>
  <si>
    <t>accessories.</t>
  </si>
  <si>
    <t>Supply and install two compartment floor recessed metallic electrical</t>
  </si>
  <si>
    <t xml:space="preserve">floor box with flap cover complete with lifting handle, cable cable flaps, </t>
  </si>
  <si>
    <t>ELEMENT NO. 9 : OPENINGS</t>
  </si>
  <si>
    <t>Grand Total</t>
  </si>
  <si>
    <t>TOTAL FOR SECTION 5: CARRIED TO GRAND SUMMARY</t>
  </si>
  <si>
    <t>Column bases</t>
  </si>
  <si>
    <t xml:space="preserve">Ditto </t>
  </si>
  <si>
    <t>Ditto:</t>
  </si>
  <si>
    <t>Suspended slab</t>
  </si>
  <si>
    <t xml:space="preserve">SIGNED:  </t>
  </si>
  <si>
    <t>SIGNED:</t>
  </si>
  <si>
    <t>ROOF SLAB</t>
  </si>
  <si>
    <t>Y12 (Nominal Diameter 12mm) bars as main bars bottom 1</t>
  </si>
  <si>
    <t>SECTION NO. 5</t>
  </si>
  <si>
    <t>SECTION NO. 6</t>
  </si>
  <si>
    <t>TOTAL AMOUNT CARRIED TO FORM OF TENDER</t>
  </si>
  <si>
    <t xml:space="preserve">Excavate trench for foundation not exceeding 1.50 </t>
  </si>
  <si>
    <t xml:space="preserve">50mm blinding </t>
  </si>
  <si>
    <t xml:space="preserve">Insitu concrete class 25/20 , vibrated and reinforced as described, in:- </t>
  </si>
  <si>
    <t>Columns (Height 3m)</t>
  </si>
  <si>
    <t>3m HIGH COLUMNS</t>
  </si>
  <si>
    <t>SUB-STRUCTURE WALLING</t>
  </si>
  <si>
    <t xml:space="preserve">Approved compacted hardcore fill bedded and jointed in </t>
  </si>
  <si>
    <t xml:space="preserve">200 mm thick reinforced in every third course </t>
  </si>
  <si>
    <t>Horizontal Damp Proof Course:one layer of 3-ply bituminous felt</t>
  </si>
  <si>
    <t>or other equal approved (measured nett-allow for laps)</t>
  </si>
  <si>
    <t xml:space="preserve">200mm wide; B.S. 743 Type A bitumen hessian base 150 mm laps </t>
  </si>
  <si>
    <t xml:space="preserve">(no allowance made for laps); horizontal, 1 no. layer, bedded in </t>
  </si>
  <si>
    <t>cement sand (1:3) mortar</t>
  </si>
  <si>
    <t>PCC coping above parapet wall</t>
  </si>
  <si>
    <t>ROOF STRUCTURE (CONCRETE FLAT ROOF AREA)</t>
  </si>
  <si>
    <t xml:space="preserve">Prepare and apply APP high performance waterproofing </t>
  </si>
  <si>
    <t xml:space="preserve">membrane obtained from an approved manufacturer and </t>
  </si>
  <si>
    <t>applied according to the manufacturer's instructions</t>
  </si>
  <si>
    <t>Dress membrane round 100mm rainwater outlet (provisional)</t>
  </si>
  <si>
    <t>Rain water goods</t>
  </si>
  <si>
    <t>as storm water drainage</t>
  </si>
  <si>
    <t>Allow for GI stair fixed to wall to access roof</t>
  </si>
  <si>
    <t xml:space="preserve">25mm Thick cement/sand (1:4) screed to receive Ceramic </t>
  </si>
  <si>
    <t>floor tiles (measured separately)</t>
  </si>
  <si>
    <t xml:space="preserve">Rustic 300x300mm ceramic Tiles from approved supplier fixed </t>
  </si>
  <si>
    <t xml:space="preserve">with 'seal master 101' or equal and approved tile adhesive: </t>
  </si>
  <si>
    <t>approved detergent and apply 'Johnson wax' polish: allow for</t>
  </si>
  <si>
    <t xml:space="preserve">Floor tiles </t>
  </si>
  <si>
    <t xml:space="preserve">Skirtings; </t>
  </si>
  <si>
    <t xml:space="preserve">100mm wide with rounded junction with wall finish and coved junction </t>
  </si>
  <si>
    <t>with floor finish</t>
  </si>
  <si>
    <t>Ditto for edge of steps and slab</t>
  </si>
  <si>
    <t>Wall Finish</t>
  </si>
  <si>
    <t>Ditto to soffits of suspended slabs</t>
  </si>
  <si>
    <t>ELEMENT NO. 7 : ELECTRICAL INSTALLATIONS</t>
  </si>
  <si>
    <t>5 Amps one gang one way switch</t>
  </si>
  <si>
    <t>5 Amps two gang one way switch</t>
  </si>
  <si>
    <t>ELEMENT NO. 8 : PLUMBING INSTALLATIONS</t>
  </si>
  <si>
    <t xml:space="preserve">Sanitary appliances complete with all the connections to services, </t>
  </si>
  <si>
    <t xml:space="preserve">waste, jointing to supply overflows and plugging and scewing </t>
  </si>
  <si>
    <t xml:space="preserve">to the floors. Where trade names are mentioned below, the </t>
  </si>
  <si>
    <t xml:space="preserve">reference is intended to be as a guide to the type of fitting. </t>
  </si>
  <si>
    <t>Supply and install heavy duty PPR pipes including all connections</t>
  </si>
  <si>
    <t>WINDOWS</t>
  </si>
  <si>
    <t xml:space="preserve">Precast concrete window cill size 260 x 50mm Thick sunk - weathered </t>
  </si>
  <si>
    <t>and throated and bedded and jointed in cement sand mortar</t>
  </si>
  <si>
    <t xml:space="preserve">Supply delivery and fix the following ironmongery </t>
  </si>
  <si>
    <t>with matching screws</t>
  </si>
  <si>
    <t>100mm heavy duty butt hinges</t>
  </si>
  <si>
    <t xml:space="preserve">3 lever mortice lock as Union 2277complete with </t>
  </si>
  <si>
    <t>Union 2277 683 -06 -2 brass lever furniture</t>
  </si>
  <si>
    <t xml:space="preserve">Type W1 - 1x36w Surface mounted waterproof polycarbonate </t>
  </si>
  <si>
    <t>flourescent light fitting</t>
  </si>
  <si>
    <t xml:space="preserve">Prepare and apply two undercoats of brilliant white emulsion paint </t>
  </si>
  <si>
    <t xml:space="preserve">(RAL Code 9001) and two finishing coats of first quality brilliant white </t>
  </si>
  <si>
    <t xml:space="preserve">Silk Vinyl emulsion paint (RAL Code 9001) to;- </t>
  </si>
  <si>
    <t xml:space="preserve">Water closet (W.C.) suite in white vitreous china comprising: </t>
  </si>
  <si>
    <t xml:space="preserve">Glazed W.C. pan with heavy duty unbreakable plastic seat and cover, </t>
  </si>
  <si>
    <t xml:space="preserve">close couple cistern and fittings, 6.0 litres, including chrome lever and </t>
  </si>
  <si>
    <t xml:space="preserve">cover clip and WC outlet connector. The cistern to have internal overflow. </t>
  </si>
  <si>
    <t>Water closet pan to be as 'Twyford classic' or equal and approved</t>
  </si>
  <si>
    <t xml:space="preserve">Pedestal wash hand basin in white vitreous china size 500x400 mm </t>
  </si>
  <si>
    <t xml:space="preserve">complete with 'Aztec' chromed taps and handles, a 32mm diameter </t>
  </si>
  <si>
    <t xml:space="preserve">chrome plated pop-up waste and a 32mm Caradon Terrain' plastic </t>
  </si>
  <si>
    <t xml:space="preserve">bottle trap. Wash hand basin to be as 'Twyford Galerie Design' or equal </t>
  </si>
  <si>
    <t>and approved</t>
  </si>
  <si>
    <t xml:space="preserve">Recessed toilet roll holder in white vitreous china size 150x150 mm. </t>
  </si>
  <si>
    <t>To be as 'Twyford' or equal and approved</t>
  </si>
  <si>
    <t xml:space="preserve">Wall-mounted push-button soap dispenser complete with initial charge </t>
  </si>
  <si>
    <t xml:space="preserve">and mounting brackets. Soap dispenser to be as 'Star mix' or equal </t>
  </si>
  <si>
    <t xml:space="preserve">6 mm thick polished beveled plate glass mirror size 610x610 mm on </t>
  </si>
  <si>
    <t xml:space="preserve">foam and 6 mm plywood timber backing in hard wood timber framing </t>
  </si>
  <si>
    <t>fixed on wall with dome headed brass screws</t>
  </si>
  <si>
    <t>Supply, deliver and install pipes, tubing and fittings as described and</t>
  </si>
  <si>
    <t xml:space="preserve"> shown on the drawings. The pipes shall be PPR PN 20 pipes and all </t>
  </si>
  <si>
    <t xml:space="preserve">conforming to the current European standards for PPR installations and </t>
  </si>
  <si>
    <t xml:space="preserve">to the Engineers approval, pipe jointing shall be by polyfusion or use of </t>
  </si>
  <si>
    <t xml:space="preserve">electric coupling and to manufacturer's printed instructions. Rates must </t>
  </si>
  <si>
    <t xml:space="preserve">allow for all Metal/plastic threaded adaptors where required, valves, </t>
  </si>
  <si>
    <t xml:space="preserve">unions, sockets, sliding and fixed joints, support raceways, isolating </t>
  </si>
  <si>
    <t xml:space="preserve">sheaths, elastic material, expansion arms and bends, crossovers, couplings, </t>
  </si>
  <si>
    <t xml:space="preserve">clippings, connectors, joints and for the connection of sanitary fixtures etc. </t>
  </si>
  <si>
    <t xml:space="preserve">as required in the running lengths of pipework and also where necessary, </t>
  </si>
  <si>
    <t xml:space="preserve">for pipe fixing clips, holder bats plugged and screwed for the proper and </t>
  </si>
  <si>
    <t xml:space="preserve">satisfactory functioning of the system. The pipes will be pressure tested </t>
  </si>
  <si>
    <t xml:space="preserve">before the plastering of wall commences and as per the manufacturers  </t>
  </si>
  <si>
    <t xml:space="preserve">recommended testing procedures. The sizes indicated are the minimum </t>
  </si>
  <si>
    <t>bore sizes.</t>
  </si>
  <si>
    <t>SANITARY INSTALLATIONS</t>
  </si>
  <si>
    <t>PIPING</t>
  </si>
  <si>
    <t>30mm average plaster gutter walls</t>
  </si>
  <si>
    <t xml:space="preserve">50mm average screed laid to falls and cross falls to </t>
  </si>
  <si>
    <t>gutter slabs</t>
  </si>
  <si>
    <t>50x50mm triangular fillet</t>
  </si>
  <si>
    <t xml:space="preserve">Extruded anodised aluminium sliding frame 80x50mm mosquito </t>
  </si>
  <si>
    <t xml:space="preserve">netting and fabricated aluminium burglar proof grill with 6mm thick </t>
  </si>
  <si>
    <t>glass with blue anti-glare film.</t>
  </si>
  <si>
    <t>Overall size 800 x 600mm high</t>
  </si>
  <si>
    <t>45mm thick solid core flush door to B.S 459: parts faced both</t>
  </si>
  <si>
    <t>sides with 6mm mahogany veneered plywood and lipped on</t>
  </si>
  <si>
    <t>all edges in hardwood,  including all planted moulding.</t>
  </si>
  <si>
    <t>To edge of floor slab and steps</t>
  </si>
  <si>
    <t xml:space="preserve">Allow for 100mm dia. Fulbora outlet including 100mm heavy duty PVC pipe </t>
  </si>
  <si>
    <t>PCC Vent blocks</t>
  </si>
  <si>
    <t>Type 4S - 2x18w surface mount flourescent light fitting</t>
  </si>
  <si>
    <t xml:space="preserve">Type 4S - 4x18w surface mount flourescent light fitting as </t>
  </si>
  <si>
    <t>Phillips or equivalent</t>
  </si>
  <si>
    <t>as Crabtree Britmac or equal and approved</t>
  </si>
  <si>
    <t>Complete with heavy duty hinges, brass locks and glass ventilight</t>
  </si>
  <si>
    <t>Ditto: Double door</t>
  </si>
  <si>
    <t>50mm thick single door overall size 900x2400mm high</t>
  </si>
  <si>
    <t>50mm thick double door overall size 1200x2400mm high</t>
  </si>
  <si>
    <t>IRONMONGERY</t>
  </si>
  <si>
    <t>tile spacers: on</t>
  </si>
  <si>
    <t xml:space="preserve">jointed and pointed in 'seal master 201' grout: clean with </t>
  </si>
  <si>
    <t xml:space="preserve">Supply, Deliver, Install, Test and Commission the following AC indoor units </t>
  </si>
  <si>
    <t xml:space="preserve">including with all accessories including all connections as described. </t>
  </si>
  <si>
    <t>HVAC</t>
  </si>
  <si>
    <t xml:space="preserve">power input: 0.15kW, single phase, Refrigerant R-410A complete with all hanging </t>
  </si>
  <si>
    <t xml:space="preserve">accessories, remote control, filter chamber, drain pump kit, suction canvas, ceiling </t>
  </si>
  <si>
    <t xml:space="preserve">panel, wiring from DP switch to fan coil unit, fabricated steel mounting brackets, </t>
  </si>
  <si>
    <t xml:space="preserve">steel frames and raw bolts, anti-vibration mountings. DP switch to be positioned </t>
  </si>
  <si>
    <t xml:space="preserve">next to the in door unit. The  indoor unit shall be to Daikin/Toshiba/LG make or </t>
  </si>
  <si>
    <t>approved equivalent.</t>
  </si>
  <si>
    <t xml:space="preserve">Wall mounted unit of cooling capacity: 12.3kW with inbuilt drain pump, </t>
  </si>
  <si>
    <t>Ditto for dwarf wall</t>
  </si>
  <si>
    <t>Allow for structured cabling with network points as described neatly</t>
  </si>
  <si>
    <t>concealed in 4x2" metal trunking</t>
  </si>
  <si>
    <t>GRANT No. ……………………………………….</t>
  </si>
  <si>
    <t>PROPOSED ……………………………………....</t>
  </si>
  <si>
    <t>…….………………………………….. DISTRICT</t>
  </si>
  <si>
    <t>Overall size 1500 x1200mm high</t>
  </si>
  <si>
    <t>Total</t>
  </si>
  <si>
    <t xml:space="preserve">50mm thick Quarry dust  blinding to surfaces of hardcore :rolled smooth to receive polytheen sheeting (m.s) </t>
  </si>
  <si>
    <t>RATE</t>
  </si>
  <si>
    <t>ROOF COVERING AND RAINWATER DISPOSAL</t>
  </si>
  <si>
    <t xml:space="preserve">          -   </t>
  </si>
  <si>
    <t xml:space="preserve">                  -   </t>
  </si>
  <si>
    <t>(PROVISIONAL)</t>
  </si>
  <si>
    <t>Roof covering</t>
  </si>
  <si>
    <t>28 gauge pre painted galvanized corrugated iron sheets on timber structure (ms)</t>
  </si>
  <si>
    <t>Ridge or hip cap, 28 gauge prepainted</t>
  </si>
  <si>
    <t>Structural Timbers</t>
  </si>
  <si>
    <t xml:space="preserve">SAWN TREATED CYPRESS, Grade S50, pressure </t>
  </si>
  <si>
    <t>impregnated (Provisional)</t>
  </si>
  <si>
    <t>100 x 50 mm as trussed rafters, joists and struts</t>
  </si>
  <si>
    <t>75x50mm purlins</t>
  </si>
  <si>
    <t>50 x 150 mm Hip rafters</t>
  </si>
  <si>
    <t>Ditto, wall plate</t>
  </si>
  <si>
    <t>25 x 150mm splice plates</t>
  </si>
  <si>
    <t>25 x 200mm Ridge board</t>
  </si>
  <si>
    <t>Mild steel</t>
  </si>
  <si>
    <t>100 × 100 × 100 × 3mm thick angle cleat nailed to timber</t>
  </si>
  <si>
    <t>NO</t>
  </si>
  <si>
    <t>Boarding</t>
  </si>
  <si>
    <t xml:space="preserve">WROT CYPRESS, Prime Grade </t>
  </si>
  <si>
    <t xml:space="preserve">25x50mm tongued and grooved boarding to eaves  </t>
  </si>
  <si>
    <t>32 x 250 mm Fascia board fixed to rafters</t>
  </si>
  <si>
    <t>Painting and decorating</t>
  </si>
  <si>
    <t>Knot, prime, stop and apply 3 coats polyurethane varnish to eaves boarding</t>
  </si>
  <si>
    <t>Ditto but 3 coats gloss oil paint to fascia board 100-200mm girth</t>
  </si>
  <si>
    <t>Rainwater disposal</t>
  </si>
  <si>
    <t>150x150mm 24gauge galvanized mild steel box gutter with galvanized steel brackets at 600mm centers</t>
  </si>
  <si>
    <t xml:space="preserve"> fixed to fascia board (ms)</t>
  </si>
  <si>
    <t xml:space="preserve">Ditto, 100mm diameter down pipe fixed with brackets to wall at 1000mm maximum centers </t>
  </si>
  <si>
    <t xml:space="preserve">Extra over ditto for 600mm swanneck projection </t>
  </si>
  <si>
    <t>Ditto shoe</t>
  </si>
  <si>
    <t>Knot, prime, stop and apply 3 coats oil paint externally to:</t>
  </si>
  <si>
    <t>Timber fascia 200-300mm girth</t>
  </si>
  <si>
    <t>Metal gutter</t>
  </si>
  <si>
    <t>Prepare and apply bituminous paint to inside of gutter</t>
  </si>
  <si>
    <t>Worked Quantities</t>
  </si>
  <si>
    <t>Comparable Rates</t>
  </si>
  <si>
    <t>SECTION 2: MAIN BLOCK</t>
  </si>
  <si>
    <r>
      <t>m</t>
    </r>
    <r>
      <rPr>
        <vertAlign val="superscript"/>
        <sz val="11"/>
        <color indexed="8"/>
        <rFont val="Calibri"/>
        <family val="2"/>
      </rPr>
      <t>2</t>
    </r>
  </si>
  <si>
    <r>
      <t>m</t>
    </r>
    <r>
      <rPr>
        <vertAlign val="superscript"/>
        <sz val="11"/>
        <color indexed="8"/>
        <rFont val="Calibri"/>
        <family val="2"/>
      </rPr>
      <t>3</t>
    </r>
  </si>
  <si>
    <t>Ground beam(Strip Footing)</t>
  </si>
  <si>
    <t xml:space="preserve">Y8 (Nominal Diameter 8mm) </t>
  </si>
  <si>
    <t xml:space="preserve">Y10 (Nominal Diameter 10mm) </t>
  </si>
  <si>
    <r>
      <t>m</t>
    </r>
    <r>
      <rPr>
        <vertAlign val="superscript"/>
        <sz val="11"/>
        <rFont val="Calibri"/>
        <family val="2"/>
      </rPr>
      <t>2</t>
    </r>
  </si>
  <si>
    <t>ELEMENT NO. 5 :  ROOF AND ROOF FINISHES</t>
  </si>
  <si>
    <t>ROOF COVERING AND RAINWATER DISPOSAL (GCI Sheet covered area)</t>
  </si>
  <si>
    <t>4mm  APP membrane applied to roof slabs  including screeding</t>
  </si>
  <si>
    <t>ROOF AND ROOF FININSHES CARRIED TO SUMMARY</t>
  </si>
  <si>
    <t xml:space="preserve">Allow for all all connections, pressure testing at 4 bars for 24hours and </t>
  </si>
  <si>
    <t xml:space="preserve">commissioning of the sanitary fittings and accessories to the entire </t>
  </si>
  <si>
    <t>satisfaction of the Engineer.</t>
  </si>
  <si>
    <t>Overall size 1200 x 1200mm high</t>
  </si>
  <si>
    <t>Pairs</t>
  </si>
  <si>
    <t xml:space="preserve">ITEM </t>
  </si>
  <si>
    <t xml:space="preserve">UNIT </t>
  </si>
  <si>
    <t>CM</t>
  </si>
  <si>
    <t>Beams</t>
  </si>
  <si>
    <t>QTY</t>
  </si>
  <si>
    <t>100 x 50 mm as trussed  joists and struts</t>
  </si>
  <si>
    <t>150 x  50 mm as King post</t>
  </si>
  <si>
    <t>150 x 50 mm as trusses</t>
  </si>
  <si>
    <t>150 x 50 mm as Rafters</t>
  </si>
  <si>
    <t>Ceiling Finish</t>
  </si>
  <si>
    <t>50 x 50 blandering on timber joists</t>
  </si>
  <si>
    <t>75 x 50 timber joists</t>
  </si>
  <si>
    <t>Supply and fix ceiling board as approved by engineer</t>
  </si>
  <si>
    <t>Provide sand or appropriate material to fill in the hesco sacks, ensuring that the fence is upright and evenly filled to avoid bulging</t>
  </si>
  <si>
    <t>Plastered surfaces</t>
  </si>
  <si>
    <t>200mm wide</t>
  </si>
  <si>
    <t>ELEMENT NO. 1 : SUB-STRUCTURES (all provisional)</t>
  </si>
  <si>
    <t>Excavate over site 200 mm deep to remove vegetable soil and cart away to spoil heap where directed on site</t>
  </si>
  <si>
    <t>Sum</t>
  </si>
  <si>
    <t>Concrete Works</t>
  </si>
  <si>
    <t>sm</t>
  </si>
  <si>
    <t>cm</t>
  </si>
  <si>
    <t>150 mm Ground floor slab</t>
  </si>
  <si>
    <t>Formwork</t>
  </si>
  <si>
    <t>To the edges of ground slabs 100 - 200mm wide</t>
  </si>
  <si>
    <t>lm</t>
  </si>
  <si>
    <t>Reinforcement</t>
  </si>
  <si>
    <t>High Tensile mild steel reinforcement bars to BS 8666 in Foundations</t>
  </si>
  <si>
    <t>kg</t>
  </si>
  <si>
    <t>10 mm diameter</t>
  </si>
  <si>
    <t>12 mm diameter</t>
  </si>
  <si>
    <t>Mesh reinforcement reference A142 weighing 2.22kg/m2 in ground slabs</t>
  </si>
  <si>
    <t xml:space="preserve">Filling </t>
  </si>
  <si>
    <t>300mm thick approved  hardcore filling compacted and laid in layers not exceeding 150 mm thick</t>
  </si>
  <si>
    <t>SUPER STRUCTURE</t>
  </si>
  <si>
    <t>ELEMENT NO. 2: REINFORCED CONCRETE</t>
  </si>
  <si>
    <t>Reinforced concrete class 25 in</t>
  </si>
  <si>
    <t>To sides and soffits of beams</t>
  </si>
  <si>
    <t>ELEMENT NO. 3: WALLING</t>
  </si>
  <si>
    <t>Lm</t>
  </si>
  <si>
    <t>Provide all material and construct a single row of 980mm diameter heavy duty cross type concertina wire to be laid on top of existing HESCO barrier</t>
  </si>
  <si>
    <t>Supply and fix 12 Gauge 3mm strenghtening galvanised wire; 4 strands running through the angle posts for fastening razor wire (ms).The 12 Gauge galvanised wire should be tensioned so as have a minimum sag of 20mm from the horizontal.</t>
  </si>
  <si>
    <t>Supply and place angle posts 50x50x6mm, 1.5  m high, anchored on top of the hesco using 100mm dia uPVC pipes class D placed inside the sand filling, 500mm deep and filled with class 15 concrete (1:3:6). The distance of the angle posts should be 1.5m apart to hold 980mm razor wire (measured seperately), and should be lagged at the bottom for anchorage. Allow for drilling 4 No. holes per angle post</t>
  </si>
  <si>
    <t>Razor Wire Fence</t>
  </si>
  <si>
    <t>HESCO FENCE</t>
  </si>
  <si>
    <t>Page Total Carried Forward</t>
  </si>
  <si>
    <t>Page Total Brought Forward</t>
  </si>
  <si>
    <t xml:space="preserve">Fill uneven surfaces with stucco filler to approval and apply two coats soft white external textured paint to: </t>
  </si>
  <si>
    <t>Horizontal Damp Proof Course:one layer of 3-ply bituminous feltor other equal approved (measured nett-allow for laps) ; B.S. 743 Type A bitumen hessian base 150 mm laps (no allowance made for laps); horizontal, 1 no. layer, bedded in cement sand (1:3) mortar</t>
  </si>
  <si>
    <t>ELEMENT NO. 6: DOORS</t>
  </si>
  <si>
    <t>Internal Doors</t>
  </si>
  <si>
    <t>45 mm thick solid steel panelled double door overall size 1200mm * 2400mm high with and including 150*50 mm steel frame, 3 pairs heavy duty brass butt hinges and 5 lever UNION ribitted door lock</t>
  </si>
  <si>
    <t>ELEMENT NO. 7 :  FINISHES</t>
  </si>
  <si>
    <t>Internal Lime Plaster</t>
  </si>
  <si>
    <t>2.8.1</t>
  </si>
  <si>
    <t>3.1.1</t>
  </si>
  <si>
    <t>3.1.2</t>
  </si>
  <si>
    <t>3.2.1</t>
  </si>
  <si>
    <t>3.2.3</t>
  </si>
  <si>
    <t>3.1.3</t>
  </si>
  <si>
    <t>3.1.4</t>
  </si>
  <si>
    <t>3.1.5</t>
  </si>
  <si>
    <t>3.1.6</t>
  </si>
  <si>
    <t>3.1.7</t>
  </si>
  <si>
    <t>3.1.8</t>
  </si>
  <si>
    <t>3.1.9</t>
  </si>
  <si>
    <t>3.1.10</t>
  </si>
  <si>
    <t>3.1.11</t>
  </si>
  <si>
    <t>3.1.13</t>
  </si>
  <si>
    <t>3.1.15</t>
  </si>
  <si>
    <t>TOTAL</t>
  </si>
  <si>
    <r>
      <rPr>
        <b/>
        <sz val="11"/>
        <rFont val="Calibri"/>
        <family val="2"/>
        <scheme val="minor"/>
      </rPr>
      <t>(EMPLOYER )</t>
    </r>
    <r>
      <rPr>
        <sz val="11"/>
        <rFont val="Calibri"/>
        <family val="2"/>
        <scheme val="minor"/>
      </rPr>
      <t xml:space="preserve"> </t>
    </r>
  </si>
  <si>
    <t xml:space="preserve">Address:  </t>
  </si>
  <si>
    <t xml:space="preserve">Tel No: </t>
  </si>
  <si>
    <t xml:space="preserve">Date: </t>
  </si>
  <si>
    <r>
      <rPr>
        <b/>
        <sz val="11"/>
        <rFont val="Calibri"/>
        <family val="2"/>
        <scheme val="minor"/>
      </rPr>
      <t>(CONTRACTOR)</t>
    </r>
    <r>
      <rPr>
        <sz val="11"/>
        <rFont val="Calibri"/>
        <family val="2"/>
        <scheme val="minor"/>
      </rPr>
      <t xml:space="preserve"> </t>
    </r>
  </si>
  <si>
    <t xml:space="preserve">Address: </t>
  </si>
  <si>
    <t xml:space="preserve">Supply and install following lighting fixtures with all accessories as per the specifications and drawings and complete with lamp fitting and accessories of Engineer or approved make. </t>
  </si>
  <si>
    <t>Supply and installation of fused shuttered switched socket outlet to comply with relevant BS standard (Clipsal, Orange, Crabtree/ Tenby/ABB or equivalent). Wiring (including supply of earth wire and all other material required) of above socket outlet using approved type 2.5mm² PVC/PVC copper cable and 2.5mm² earth wire  drawn through securely fixed concealed PVC conduit in a ring circuit.</t>
  </si>
  <si>
    <t>6.1.1</t>
  </si>
  <si>
    <t>6.1.2</t>
  </si>
  <si>
    <t>6.2.1</t>
  </si>
  <si>
    <t>6.2.2</t>
  </si>
  <si>
    <t>6.2.3</t>
  </si>
  <si>
    <t>6.3.1</t>
  </si>
  <si>
    <t>6.3.2</t>
  </si>
  <si>
    <t>6.3.3</t>
  </si>
  <si>
    <t>6.3.4</t>
  </si>
  <si>
    <t>6.3.5</t>
  </si>
  <si>
    <t>m</t>
  </si>
  <si>
    <t>Page total Brought forward</t>
  </si>
  <si>
    <t>Walling for foundation</t>
  </si>
  <si>
    <t>200mm precast concrete concrete block walls bedded and jointed in cement and sand (1:4) mortar</t>
  </si>
  <si>
    <t>PAGE TOTAL BROUGHT FORWARD</t>
  </si>
  <si>
    <t>PAGE TOTAL CARRIED TO MAIN SUMMARY</t>
  </si>
  <si>
    <t>TOTAL CARRIED TO GRAND SUMMARY</t>
  </si>
  <si>
    <t xml:space="preserve">25mm Thick cement/sand (1:4) screed steel trowelled </t>
  </si>
  <si>
    <t>Floor Finish</t>
  </si>
  <si>
    <t>Cement and sand (1:3) screeds</t>
  </si>
  <si>
    <t xml:space="preserve"> Fire Fighting Services</t>
  </si>
  <si>
    <t>Supply and Install</t>
  </si>
  <si>
    <t>4.5 Litres discharge controlled type carbon dioxide gas portable fire extinguisher manufactured to BS 5423 with normal charge</t>
  </si>
  <si>
    <t>9Kg dry powder multi-purposed fire class A, B and C as manufactured by Angus Fire Armour ABC multipurpose model AP 9K or equal and approved</t>
  </si>
  <si>
    <t>3.2.4</t>
  </si>
  <si>
    <t>3.2.5</t>
  </si>
  <si>
    <t>3.2.6</t>
  </si>
  <si>
    <t>3.2.2</t>
  </si>
  <si>
    <t>3.2.7</t>
  </si>
  <si>
    <t>3.2.8</t>
  </si>
  <si>
    <t>3.2.9</t>
  </si>
  <si>
    <t>3.2.10</t>
  </si>
  <si>
    <t>3.3.1</t>
  </si>
  <si>
    <t>3.3.2</t>
  </si>
  <si>
    <t>3.4.1</t>
  </si>
  <si>
    <t>3.4.2</t>
  </si>
  <si>
    <t>3.5.1</t>
  </si>
  <si>
    <t>3.5.2</t>
  </si>
  <si>
    <t>3.12.10</t>
  </si>
  <si>
    <t>Bill No. 2: Timber Walls</t>
  </si>
  <si>
    <t>All timber in walls shall be cypress, impregnated with aprroved antitermite treatment and well cured.</t>
  </si>
  <si>
    <t>Rails</t>
  </si>
  <si>
    <t xml:space="preserve">Supply and fix 4x2 bottom rail fixed to concrete floor, </t>
  </si>
  <si>
    <t xml:space="preserve">Posts </t>
  </si>
  <si>
    <t>T&amp;G as External Cladding</t>
  </si>
  <si>
    <t>Apply pinotech paint, or equal as a protective coat and a finish</t>
  </si>
  <si>
    <t>Internal Cladding</t>
  </si>
  <si>
    <t xml:space="preserve">Ceiling </t>
  </si>
  <si>
    <t>Supply and fix soft board as ceiling to and indcluding 50 x 50 mm cypress brandering at 600mm c/c both ways</t>
  </si>
  <si>
    <t>Prepare and apply 3 coats emulsion paint to soft board ceilings</t>
  </si>
  <si>
    <t>Bill No. 3: Roof</t>
  </si>
  <si>
    <t>SAWN TREATED CYPRESS, Grade S50, pressure impregnated (Provisional)</t>
  </si>
  <si>
    <t>LT5 profile gauge 28 prepainted roofing sheets fixed to timber purlins</t>
  </si>
  <si>
    <t xml:space="preserve"> Fixed to fascia board (ms)</t>
  </si>
  <si>
    <t>Solid hardwood panel door 45mm thick overall size 900x2100mm (both faces panelled)</t>
  </si>
  <si>
    <t>Wrought hardwood door frames and finishing EX 50x150mm rebated and chamfered to detail</t>
  </si>
  <si>
    <t>20mm quadrant plugged</t>
  </si>
  <si>
    <t>Ditto but for architraves</t>
  </si>
  <si>
    <t>Ironmongery</t>
  </si>
  <si>
    <t>Supply and fix the following to UNION or other equal and approved including matching screws</t>
  </si>
  <si>
    <t>3-lever mortice lock with brass handles</t>
  </si>
  <si>
    <t>100x75mm heavy duty brass butt hinges</t>
  </si>
  <si>
    <t>PRS</t>
  </si>
  <si>
    <t>Black rubber floor mounted doorstop</t>
  </si>
  <si>
    <t>Painting and Decoration</t>
  </si>
  <si>
    <t>Knot, prime, stop and apply 3 coats polyurethane clear varnish to all timber surfaces above.</t>
  </si>
  <si>
    <t>Supply and fix anodised aluminium windows complete with glazing, and burglar proof, 1.4 x 1.4m high</t>
  </si>
  <si>
    <t>Cement and sand (1:3) screed, backing, beds etc.</t>
  </si>
  <si>
    <r>
      <t>m</t>
    </r>
    <r>
      <rPr>
        <vertAlign val="superscript"/>
        <sz val="12"/>
        <color indexed="8"/>
        <rFont val="Calibri"/>
        <family val="2"/>
      </rPr>
      <t>2</t>
    </r>
  </si>
  <si>
    <t>1200mm Energy saving flourescent tube lighting</t>
  </si>
  <si>
    <t xml:space="preserve">Final circuit Wiring </t>
  </si>
  <si>
    <t>Wiring and installation (including supply of all materials) of the light points using approved type PVC insulated PVC sheathed 1.5 mm² copper cables and 2.5mm² earth cable drawn through securely fixed concealed PVC conduit, to the walls and slab surfacesSocket outlet points</t>
  </si>
  <si>
    <t>Lighting points</t>
  </si>
  <si>
    <t>Supply and install following overhead electrical fans with all accessories prices must include all materials, installation, testing and commisioning</t>
  </si>
  <si>
    <t>3 speed box fan with 20 inch blades</t>
  </si>
  <si>
    <t>Nr.</t>
  </si>
  <si>
    <t xml:space="preserve">12mm chip board as internal lining to all external walls, and to partitions both sides. </t>
  </si>
  <si>
    <t xml:space="preserve"> Doors</t>
  </si>
  <si>
    <t>Windows</t>
  </si>
  <si>
    <t xml:space="preserve">Bill No. 3 - Power Supply and Connectionn </t>
  </si>
  <si>
    <t>Total Carried Forward</t>
  </si>
  <si>
    <t>GRAND SUMMARY KISMAYO WTC</t>
  </si>
  <si>
    <t>2 CLASSROOM BLOCK</t>
  </si>
  <si>
    <t>Ditto in intermediate (2 No) and top rails nailed to timber posts (MS)</t>
  </si>
  <si>
    <t xml:space="preserve">Supply and fix 4x1 T&amp;G cypress timber, nailed to the timber framework externally to concrete floor, </t>
  </si>
  <si>
    <t xml:space="preserve">No. </t>
  </si>
  <si>
    <t>Ditto posts but for verandah, 2.85m high</t>
  </si>
  <si>
    <t>Supply and fix soft board as eaves and including 50 x 50 mm cypress brandering at 600mm c/c both ways</t>
  </si>
  <si>
    <t xml:space="preserve">20mm bed finished cement screed to the classrooms </t>
  </si>
  <si>
    <t>Ditto but to the corridor</t>
  </si>
  <si>
    <t xml:space="preserve">Provisional Sum of 250 USD for connecting power Supply and for connecting electricity to each unit and for any other power related items indavertently omitted. </t>
  </si>
  <si>
    <t>PROPOSED 2 BLOCK CLASSROOMS IN KISIMAYO MTC.</t>
  </si>
  <si>
    <t>TIMBER SUPER STRUCTURE</t>
  </si>
  <si>
    <t>Page Total Carried forward</t>
  </si>
  <si>
    <t>TOTAL CARRIED TO AIN SUMMARY</t>
  </si>
  <si>
    <t>PROPOSED 3 BLOCK CLASSROOMS IN KISIMAYO MTC.</t>
  </si>
  <si>
    <t>3 CLASSROOM BLOCK</t>
  </si>
  <si>
    <t>PARTITION IN THE DORM</t>
  </si>
  <si>
    <t>Break concrete slab 600mm wide and 150mm thick and cartaway arising to spoil</t>
  </si>
  <si>
    <t>Remove hardcore fill and keep aside for reuse</t>
  </si>
  <si>
    <t>Excavate strip foundation, 600mm thick  to depth not exceeding 1.5 m below the existing ground floor</t>
  </si>
  <si>
    <t>Return and ram some excavated material o a depth not exceeding 1m and dispose surplus  material on site as directed</t>
  </si>
  <si>
    <t>150 mm Ground floor slab to match existing floor</t>
  </si>
  <si>
    <t>Foundation Strip,</t>
  </si>
  <si>
    <t>DORMITORY PARTITION</t>
  </si>
  <si>
    <t xml:space="preserve">High Tensile mild steel reinforcement bars to BS 8666 in Beams </t>
  </si>
  <si>
    <t>8mm diameter in rings</t>
  </si>
  <si>
    <t xml:space="preserve">25mm Thick cement/sand (1:4) screed steel trowelled to match existing </t>
  </si>
  <si>
    <t>Extra ovet to make good disturbed surfaces</t>
  </si>
  <si>
    <t xml:space="preserve">Plastered surfaces internally </t>
  </si>
  <si>
    <t xml:space="preserve">Page Total Brought forward from Previous Page </t>
  </si>
  <si>
    <t xml:space="preserve">Page Total Carried Forward to Next Page </t>
  </si>
  <si>
    <t xml:space="preserve">Page Total Brought Forward from Previous Page </t>
  </si>
  <si>
    <t>PROPOSED PARTITION IN THE DORM IN KISIMAYO MTC.</t>
  </si>
  <si>
    <t xml:space="preserve">Page Total Carried forward to Next Page </t>
  </si>
  <si>
    <t>Reinforcement Steel</t>
  </si>
  <si>
    <t>3.1.12</t>
  </si>
  <si>
    <t>3.1.14</t>
  </si>
  <si>
    <t>3.4.3</t>
  </si>
  <si>
    <t>3.4.5</t>
  </si>
  <si>
    <t>3.4.6</t>
  </si>
  <si>
    <t xml:space="preserve">Air Conditioning </t>
  </si>
  <si>
    <t>3.6.1</t>
  </si>
  <si>
    <t>FOOTBALL PITCH</t>
  </si>
  <si>
    <t>BARRIER FENCE</t>
  </si>
  <si>
    <t>Artificial Turf</t>
  </si>
  <si>
    <t>Supply and Install 40mm thick synthetic fibre grass carpets on well rammed and compacted ground, including fixing adhesive</t>
  </si>
  <si>
    <t>6000mm High Chainlink fencing with 25x25x3mm SHS posts at 3.00 metres centres with 4 No. holes for and including 12.5 gauge galvanised straining wires and 50mm square 12 gauge galvanised chainlink mesh securely attached to straining wires with 18 SWG annealed iron wire with 300mm length of steel post below ground set in and including plain concrete class 20 base size 300x300x300mm deep, all necessary excavation, formwork, backfilling and disposal</t>
  </si>
  <si>
    <t xml:space="preserve">ITEM No. </t>
  </si>
  <si>
    <t>Total Carried to Main Summary</t>
  </si>
  <si>
    <t>Remove exising and damaged hesco wire and cartaway to spoil</t>
  </si>
  <si>
    <t>Supply and instal MIL 10 8760 with dimensions 2.21 height and 1.52m wide placed on the prepared ground</t>
  </si>
  <si>
    <t>Ditto but MIL 8 5448R with dimensions  1.37 height x 1.22 wide stacked on top of the  MIL 10</t>
  </si>
  <si>
    <t>PROPOSED HESCO FENCE REPAIR WORKS IN KISIMAYO MTC.</t>
  </si>
  <si>
    <t>6.1.3</t>
  </si>
  <si>
    <t>6.1.4</t>
  </si>
  <si>
    <t>6.1.5</t>
  </si>
  <si>
    <t>Collapsed Hesco Fence</t>
  </si>
  <si>
    <t>Leaning Hesco Fence</t>
  </si>
  <si>
    <t>Prepare ground as per structural engineer's details</t>
  </si>
  <si>
    <t>Bill Total Carried to Main Summary</t>
  </si>
  <si>
    <t>Carefull remove all fill material in the leaning hesco fence not to damage hesco bags, and stack the material on site for reuse. Rate should also include removal of barbed wire, angle lines and concertina wire which should be stacked for reuse</t>
  </si>
  <si>
    <t>Make good all disturbed areas</t>
  </si>
  <si>
    <t>Place the removed hesco bags in place and carefully fill them with the fill materials, carefully stacking them as before, and placing the wires and angle lines as before</t>
  </si>
  <si>
    <t>Carefully remove the hesco bags and stack for reuse</t>
  </si>
  <si>
    <t xml:space="preserve"> FOOTBALL PITCH IN KISIMAYO MTC.</t>
  </si>
  <si>
    <t>2.1.1</t>
  </si>
  <si>
    <t>3.3.3</t>
  </si>
  <si>
    <t>3.3.4</t>
  </si>
  <si>
    <t>3.3.5</t>
  </si>
  <si>
    <t>3.3.6</t>
  </si>
  <si>
    <t>3.3.7</t>
  </si>
  <si>
    <t>3.3.8</t>
  </si>
  <si>
    <t>3.3.9</t>
  </si>
  <si>
    <t>3.3.10</t>
  </si>
  <si>
    <t>3.3.11</t>
  </si>
  <si>
    <t>3.3.13</t>
  </si>
  <si>
    <t>3.3.14</t>
  </si>
  <si>
    <t>3.3.15</t>
  </si>
  <si>
    <t>3.3.16</t>
  </si>
  <si>
    <t>3.3.17</t>
  </si>
  <si>
    <t>3.4.4</t>
  </si>
  <si>
    <t>3.4.7</t>
  </si>
  <si>
    <t>3.4.8</t>
  </si>
  <si>
    <t>3.4.9</t>
  </si>
  <si>
    <t>3.6.2</t>
  </si>
  <si>
    <t>3.7.1</t>
  </si>
  <si>
    <t>3.7.2</t>
  </si>
  <si>
    <t>3.7.3</t>
  </si>
  <si>
    <t>3.7.4</t>
  </si>
  <si>
    <t>3.7.5</t>
  </si>
  <si>
    <t>3.7.8</t>
  </si>
  <si>
    <t>2.1.2</t>
  </si>
  <si>
    <t>2.1.3</t>
  </si>
  <si>
    <t>2.1.4</t>
  </si>
  <si>
    <t>2.1.5</t>
  </si>
  <si>
    <t>2.1.6</t>
  </si>
  <si>
    <t>2.1.7</t>
  </si>
  <si>
    <t>2.1.8</t>
  </si>
  <si>
    <t>2.1.9</t>
  </si>
  <si>
    <t>2.1.10</t>
  </si>
  <si>
    <t>2.1.11</t>
  </si>
  <si>
    <t>2.2.1</t>
  </si>
  <si>
    <t>2.2.2</t>
  </si>
  <si>
    <t>2.2.3</t>
  </si>
  <si>
    <t>2.2.4</t>
  </si>
  <si>
    <t>2.2.5</t>
  </si>
  <si>
    <t>2.2.6</t>
  </si>
  <si>
    <t>2.2.7</t>
  </si>
  <si>
    <t>2.2.8</t>
  </si>
  <si>
    <t>2.2.9</t>
  </si>
  <si>
    <t>2.2.10</t>
  </si>
  <si>
    <t>2.3.1</t>
  </si>
  <si>
    <t>2.3.2</t>
  </si>
  <si>
    <t>2.3.3</t>
  </si>
  <si>
    <t>2.3.4</t>
  </si>
  <si>
    <t>2.3.6</t>
  </si>
  <si>
    <t>2.3.7</t>
  </si>
  <si>
    <t>2.3.8</t>
  </si>
  <si>
    <t>2.3.9</t>
  </si>
  <si>
    <t>2.3.10</t>
  </si>
  <si>
    <t>2.3.11</t>
  </si>
  <si>
    <t>2.3.12</t>
  </si>
  <si>
    <t>2.1.14</t>
  </si>
  <si>
    <t>2.3.15</t>
  </si>
  <si>
    <t>2.3.16</t>
  </si>
  <si>
    <t>2.3.17</t>
  </si>
  <si>
    <t>2.4.1</t>
  </si>
  <si>
    <t>2.4.2</t>
  </si>
  <si>
    <t>2.4.3</t>
  </si>
  <si>
    <t>2.4.4</t>
  </si>
  <si>
    <t>2.4.5</t>
  </si>
  <si>
    <t>2.4.6</t>
  </si>
  <si>
    <t>2.4.7</t>
  </si>
  <si>
    <t>2.4.8</t>
  </si>
  <si>
    <t>2.4.9</t>
  </si>
  <si>
    <t>2.5.1</t>
  </si>
  <si>
    <t>2.6.1</t>
  </si>
  <si>
    <t>2.6.2</t>
  </si>
  <si>
    <t>2.7.1</t>
  </si>
  <si>
    <t>2.7.2</t>
  </si>
  <si>
    <t>2.7.3</t>
  </si>
  <si>
    <t>2.7.4</t>
  </si>
  <si>
    <t xml:space="preserve"> Power Supply and Connectionn </t>
  </si>
  <si>
    <t>Fans</t>
  </si>
  <si>
    <t>2.9.1</t>
  </si>
  <si>
    <t>The Contractor is required to check the numbers of the pages and should any be found to be missing or in duplicate or the figures or writing indistinct, they must inform the Quantity Surveyors at once and have the same rectified.  Should the Contractor be in doubt about the precise meaning of any item, word or figure, for any reason whatsoever, or observe any apparent omission of words or figures they must inform the Quantity Surveyor in order that the correct meaning may be decided upon before the date for the submission of the Tender.</t>
  </si>
  <si>
    <t xml:space="preserve"> Contract to the satisfaction of the Engineer.</t>
  </si>
  <si>
    <t xml:space="preserve">The Contractor shall obtain the Engineer's approval for the siting of all temporary storage </t>
  </si>
  <si>
    <t>necessary for executing the works as instructed by the Engineer.</t>
  </si>
  <si>
    <t xml:space="preserve">The contractor must obtain the Engineer's approval and directions regarding the use of any </t>
  </si>
  <si>
    <t xml:space="preserve">receive on behalf of the Contractor, directions and instructions from the Engineer and such </t>
  </si>
  <si>
    <t>Engineer.</t>
  </si>
  <si>
    <t xml:space="preserve">Before the Tenderer's offer is accepted the Engineer will personally interview the Contractor's </t>
  </si>
  <si>
    <t xml:space="preserve"> provided for the Engineer's scrutiny.</t>
  </si>
  <si>
    <t>The Engineer's decision will be final regarding the suitability of the proposed Representative.</t>
  </si>
  <si>
    <t>The Engineer shall be empowered to suspend work on the Site should he consider these</t>
  </si>
  <si>
    <t>TOTAL CARRIED TO MAIN SUMMARY</t>
  </si>
  <si>
    <r>
      <t>m</t>
    </r>
    <r>
      <rPr>
        <vertAlign val="superscript"/>
        <sz val="11"/>
        <color indexed="8"/>
        <rFont val="Calibri"/>
        <family val="2"/>
        <scheme val="minor"/>
      </rPr>
      <t>2</t>
    </r>
  </si>
  <si>
    <t>Excavate 400mm deep for hollow block foundation by 400mm wide</t>
  </si>
  <si>
    <r>
      <t>m</t>
    </r>
    <r>
      <rPr>
        <vertAlign val="superscript"/>
        <sz val="11"/>
        <color indexed="8"/>
        <rFont val="Calibri"/>
        <family val="2"/>
        <scheme val="minor"/>
      </rPr>
      <t>3</t>
    </r>
    <r>
      <rPr>
        <sz val="11"/>
        <color theme="1"/>
        <rFont val="Calibri"/>
        <family val="2"/>
        <scheme val="minor"/>
      </rPr>
      <t/>
    </r>
  </si>
  <si>
    <t>Construct of 200mm thick hollow block foundation 600mm high</t>
  </si>
  <si>
    <t>50x 100mm treated timber columns along all walls with a maximum spacing of 1500mm. The columns should be cast with concrete into the hollow block foundation.</t>
  </si>
  <si>
    <t xml:space="preserve">Supply and fix 50x100mm bottom rail fixed to concrete floor and timber  columns, </t>
  </si>
  <si>
    <t>2.1.12</t>
  </si>
  <si>
    <t>2.1.13</t>
  </si>
  <si>
    <t>ITEM NO</t>
  </si>
  <si>
    <t xml:space="preserve">Prepare Ground by excavating a depth of 500mm and filling with hardcore as per the structural drawing in readiness for hesco fence.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</si>
</sst>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_(&quot;$&quot;* \(#,##0.00\);_(&quot;$&quot;* &quot;-&quot;??_);_(@_)"/>
    <numFmt numFmtId="43" formatCode="_(* #,##0.00_);_(* \(#,##0.00\);_(* &quot;-&quot;??_);_(@_)"/>
    <numFmt numFmtId="164" formatCode="_-* #,##0.00_-;\-* #,##0.00_-;_-* &quot;-&quot;??_-;_-@_-"/>
    <numFmt numFmtId="165" formatCode="#,##0.0"/>
    <numFmt numFmtId="166" formatCode="0.0"/>
    <numFmt numFmtId="167" formatCode="_(* #,##0.00_);_(* \(#,##0.00\);_(* \-??_);_(@_)"/>
    <numFmt numFmtId="168" formatCode="_(* #,##0.0_);_(* \(#,##0.0\);_(* \-??_);_(@_)"/>
    <numFmt numFmtId="169" formatCode="_(* #,##0_);_(* \(#,##0\);_(* \-_);_(@_)"/>
    <numFmt numFmtId="170" formatCode="0.00.00\]"/>
    <numFmt numFmtId="171" formatCode="0.00.00.00\]"/>
    <numFmt numFmtId="172" formatCode="0.0000"/>
    <numFmt numFmtId="173" formatCode="dd\-mm\-yy"/>
    <numFmt numFmtId="174" formatCode="0.000_)"/>
    <numFmt numFmtId="175" formatCode="_-&quot;$&quot;* #,##0_-;\-&quot;$&quot;* #,##0_-;_-&quot;$&quot;* &quot;-&quot;_-;_-@_-"/>
    <numFmt numFmtId="176" formatCode="\5\ \-\ \6"/>
    <numFmt numFmtId="177" formatCode="[$€]#,##0.00_);[Red]\([$€]#,##0.00\)"/>
    <numFmt numFmtId="178" formatCode="0.00_)"/>
    <numFmt numFmtId="179" formatCode="0_)"/>
  </numFmts>
  <fonts count="50">
    <font>
      <sz val="11"/>
      <color theme="1"/>
      <name val="Calibri"/>
      <family val="2"/>
      <scheme val="minor"/>
    </font>
    <font>
      <sz val="10"/>
      <name val="Arial"/>
      <family val="2"/>
    </font>
    <font>
      <sz val="11"/>
      <color theme="1"/>
      <name val="Calibri"/>
      <family val="2"/>
      <scheme val="minor"/>
    </font>
    <font>
      <sz val="10"/>
      <name val="Geneva"/>
    </font>
    <font>
      <b/>
      <sz val="11"/>
      <name val="Tahoma"/>
      <family val="2"/>
    </font>
    <font>
      <sz val="11"/>
      <name val="Tahoma"/>
      <family val="2"/>
    </font>
    <font>
      <b/>
      <sz val="11"/>
      <color theme="1"/>
      <name val="Calibri"/>
      <family val="2"/>
    </font>
    <font>
      <b/>
      <sz val="11"/>
      <name val="Calibri"/>
      <family val="2"/>
    </font>
    <font>
      <sz val="11"/>
      <color theme="1"/>
      <name val="Calibri"/>
      <family val="2"/>
    </font>
    <font>
      <sz val="11"/>
      <name val="Calibri"/>
      <family val="2"/>
    </font>
    <font>
      <b/>
      <u/>
      <sz val="11"/>
      <name val="Calibri"/>
      <family val="2"/>
    </font>
    <font>
      <vertAlign val="superscript"/>
      <sz val="11"/>
      <color indexed="8"/>
      <name val="Calibri"/>
      <family val="2"/>
    </font>
    <font>
      <u/>
      <sz val="11"/>
      <name val="Calibri"/>
      <family val="2"/>
    </font>
    <font>
      <i/>
      <u/>
      <sz val="11"/>
      <name val="Calibri"/>
      <family val="2"/>
    </font>
    <font>
      <vertAlign val="superscript"/>
      <sz val="11"/>
      <name val="Calibri"/>
      <family val="2"/>
    </font>
    <font>
      <sz val="11"/>
      <color rgb="FFFF0000"/>
      <name val="Calibri"/>
      <family val="2"/>
    </font>
    <font>
      <i/>
      <sz val="11"/>
      <name val="Calibri"/>
      <family val="2"/>
    </font>
    <font>
      <sz val="12"/>
      <color theme="1"/>
      <name val="Calibri"/>
      <family val="2"/>
      <scheme val="minor"/>
    </font>
    <font>
      <b/>
      <sz val="11"/>
      <color rgb="FF0070C0"/>
      <name val="Calibri"/>
      <family val="2"/>
      <scheme val="minor"/>
    </font>
    <font>
      <sz val="11"/>
      <name val="Calibri"/>
      <family val="2"/>
      <scheme val="minor"/>
    </font>
    <font>
      <b/>
      <sz val="11"/>
      <name val="Calibri"/>
      <family val="2"/>
      <scheme val="minor"/>
    </font>
    <font>
      <sz val="11"/>
      <color indexed="8"/>
      <name val="Calibri"/>
      <family val="2"/>
    </font>
    <font>
      <sz val="11"/>
      <color indexed="8"/>
      <name val="Calibri"/>
      <family val="2"/>
      <scheme val="minor"/>
    </font>
    <font>
      <b/>
      <sz val="11"/>
      <color indexed="8"/>
      <name val="Calibri"/>
      <family val="2"/>
      <scheme val="minor"/>
    </font>
    <font>
      <b/>
      <sz val="11"/>
      <color theme="1"/>
      <name val="Calibri"/>
      <family val="2"/>
      <scheme val="minor"/>
    </font>
    <font>
      <b/>
      <u/>
      <sz val="11"/>
      <name val="Calibri"/>
      <family val="2"/>
      <scheme val="minor"/>
    </font>
    <font>
      <u/>
      <sz val="11"/>
      <name val="Calibri"/>
      <family val="2"/>
      <scheme val="minor"/>
    </font>
    <font>
      <sz val="12"/>
      <name val="Calibri"/>
      <family val="2"/>
    </font>
    <font>
      <sz val="12"/>
      <color theme="1"/>
      <name val="Calibri"/>
      <family val="2"/>
    </font>
    <font>
      <sz val="11"/>
      <color rgb="FF000000"/>
      <name val="Calibri"/>
      <family val="2"/>
      <scheme val="minor"/>
    </font>
    <font>
      <b/>
      <sz val="11"/>
      <color rgb="FF000000"/>
      <name val="Calibri"/>
      <family val="2"/>
      <scheme val="minor"/>
    </font>
    <font>
      <b/>
      <sz val="12"/>
      <color indexed="8"/>
      <name val="Calibri"/>
      <family val="2"/>
    </font>
    <font>
      <sz val="12"/>
      <color indexed="8"/>
      <name val="Calibri"/>
      <family val="2"/>
    </font>
    <font>
      <b/>
      <sz val="12"/>
      <color theme="1"/>
      <name val="Calibri"/>
      <family val="2"/>
    </font>
    <font>
      <b/>
      <u/>
      <sz val="12"/>
      <color theme="1"/>
      <name val="Calibri"/>
      <family val="2"/>
    </font>
    <font>
      <vertAlign val="superscript"/>
      <sz val="12"/>
      <color indexed="8"/>
      <name val="Calibri"/>
      <family val="2"/>
    </font>
    <font>
      <b/>
      <sz val="12"/>
      <name val="Calibri"/>
      <family val="2"/>
    </font>
    <font>
      <b/>
      <u/>
      <sz val="12"/>
      <name val="Calibri"/>
      <family val="2"/>
    </font>
    <font>
      <sz val="11"/>
      <color rgb="FF9C0006"/>
      <name val="Calibri"/>
      <family val="2"/>
      <scheme val="minor"/>
    </font>
    <font>
      <sz val="11"/>
      <color rgb="FF9C6500"/>
      <name val="Calibri"/>
      <family val="2"/>
      <scheme val="minor"/>
    </font>
    <font>
      <sz val="11"/>
      <color theme="0"/>
      <name val="Calibri"/>
      <family val="2"/>
      <scheme val="minor"/>
    </font>
    <font>
      <sz val="11"/>
      <name val="Tms Rmn"/>
    </font>
    <font>
      <b/>
      <sz val="10"/>
      <name val="Times New Roman"/>
      <family val="1"/>
    </font>
    <font>
      <b/>
      <i/>
      <sz val="16"/>
      <name val="Helv"/>
    </font>
    <font>
      <sz val="12"/>
      <name val="Arial MT"/>
    </font>
    <font>
      <sz val="10"/>
      <color theme="1"/>
      <name val="Arial Unicode MS"/>
      <family val="2"/>
    </font>
    <font>
      <b/>
      <sz val="12"/>
      <color theme="1"/>
      <name val="Tahoma"/>
      <family val="2"/>
    </font>
    <font>
      <b/>
      <sz val="11"/>
      <color theme="1"/>
      <name val="Tahoma"/>
      <family val="2"/>
    </font>
    <font>
      <sz val="11"/>
      <color theme="1"/>
      <name val="Tahoma"/>
      <family val="2"/>
    </font>
    <font>
      <vertAlign val="superscript"/>
      <sz val="11"/>
      <color indexed="8"/>
      <name val="Calibri"/>
      <family val="2"/>
      <scheme val="minor"/>
    </font>
  </fonts>
  <fills count="12">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9" tint="0.599963377788628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double">
        <color indexed="64"/>
      </left>
      <right style="thin">
        <color indexed="64"/>
      </right>
      <top/>
      <bottom/>
      <diagonal/>
    </border>
    <border>
      <left/>
      <right/>
      <top/>
      <bottom style="double">
        <color indexed="8"/>
      </bottom>
      <diagonal/>
    </border>
    <border>
      <left style="thin">
        <color indexed="64"/>
      </left>
      <right style="thin">
        <color indexed="64"/>
      </right>
      <top style="hair">
        <color indexed="64"/>
      </top>
      <bottom style="hair">
        <color indexed="64"/>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indexed="64"/>
      </left>
      <right/>
      <top/>
      <bottom/>
      <diagonal/>
    </border>
  </borders>
  <cellStyleXfs count="94">
    <xf numFmtId="0" fontId="0" fillId="0" borderId="0"/>
    <xf numFmtId="164" fontId="1" fillId="0" borderId="0" applyFont="0" applyFill="0" applyBorder="0" applyAlignment="0" applyProtection="0"/>
    <xf numFmtId="164" fontId="1"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applyBorder="0"/>
    <xf numFmtId="0" fontId="3"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4" fontId="1" fillId="0" borderId="0" applyFont="0" applyFill="0" applyBorder="0" applyAlignment="0" applyProtection="0"/>
    <xf numFmtId="0" fontId="1" fillId="0" borderId="5" applyNumberFormat="0" applyFont="0" applyBorder="0" applyAlignment="0">
      <alignment horizontal="center" vertical="top"/>
    </xf>
    <xf numFmtId="0" fontId="2" fillId="0" borderId="0"/>
    <xf numFmtId="43" fontId="1" fillId="0" borderId="0" applyFont="0" applyFill="0" applyBorder="0" applyAlignment="0" applyProtection="0"/>
    <xf numFmtId="0" fontId="1" fillId="0" borderId="0"/>
    <xf numFmtId="43" fontId="2"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1" fillId="0" borderId="5" applyNumberFormat="0" applyFont="0" applyBorder="0" applyAlignment="0">
      <alignment horizontal="center" vertical="top"/>
    </xf>
    <xf numFmtId="0" fontId="1" fillId="0" borderId="5" applyNumberFormat="0" applyFont="0" applyBorder="0" applyAlignment="0">
      <alignment horizontal="center" vertical="top"/>
    </xf>
    <xf numFmtId="0" fontId="17" fillId="0" borderId="0"/>
    <xf numFmtId="44" fontId="2" fillId="0" borderId="0" applyFont="0" applyFill="0" applyBorder="0" applyAlignment="0" applyProtection="0"/>
    <xf numFmtId="43" fontId="17" fillId="0" borderId="0" applyFont="0" applyFill="0" applyBorder="0" applyAlignment="0" applyProtection="0"/>
    <xf numFmtId="0" fontId="2" fillId="0" borderId="0"/>
    <xf numFmtId="173" fontId="1" fillId="0" borderId="0" applyProtection="0">
      <protection locked="0"/>
    </xf>
    <xf numFmtId="0" fontId="40" fillId="11" borderId="0" applyNumberFormat="0" applyFont="0" applyBorder="0" applyAlignment="0" applyProtection="0"/>
    <xf numFmtId="0" fontId="38" fillId="9" borderId="0" applyNumberFormat="0" applyFont="0" applyBorder="0" applyAlignment="0" applyProtection="0"/>
    <xf numFmtId="174" fontId="41" fillId="0" borderId="0"/>
    <xf numFmtId="174" fontId="41" fillId="0" borderId="0"/>
    <xf numFmtId="174" fontId="41" fillId="0" borderId="0"/>
    <xf numFmtId="174" fontId="41" fillId="0" borderId="0"/>
    <xf numFmtId="174" fontId="41" fillId="0" borderId="0"/>
    <xf numFmtId="174" fontId="41" fillId="0" borderId="0"/>
    <xf numFmtId="174" fontId="41" fillId="0" borderId="0"/>
    <xf numFmtId="174" fontId="41" fillId="0" borderId="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175" fontId="42" fillId="0" borderId="11" applyBorder="0"/>
    <xf numFmtId="44" fontId="2" fillId="0" borderId="0" applyFont="0" applyFill="0" applyBorder="0" applyAlignment="0" applyProtection="0"/>
    <xf numFmtId="176" fontId="1" fillId="0" borderId="0">
      <protection locked="0"/>
    </xf>
    <xf numFmtId="177" fontId="1" fillId="0" borderId="0" applyFont="0" applyFill="0" applyBorder="0" applyAlignment="0" applyProtection="0"/>
    <xf numFmtId="0" fontId="39" fillId="10" borderId="0" applyNumberFormat="0" applyFont="0" applyBorder="0" applyAlignment="0" applyProtection="0"/>
    <xf numFmtId="178" fontId="43" fillId="0" borderId="0"/>
    <xf numFmtId="0" fontId="1" fillId="0" borderId="0"/>
    <xf numFmtId="0" fontId="1" fillId="0" borderId="0"/>
    <xf numFmtId="0" fontId="44" fillId="0" borderId="0">
      <alignment wrapText="1"/>
    </xf>
    <xf numFmtId="0" fontId="1" fillId="0" borderId="0"/>
    <xf numFmtId="179" fontId="44" fillId="0" borderId="0">
      <alignment wrapText="1"/>
    </xf>
    <xf numFmtId="179" fontId="44" fillId="0" borderId="0">
      <alignment wrapText="1"/>
    </xf>
    <xf numFmtId="179" fontId="44" fillId="0" borderId="0">
      <alignment wrapText="1"/>
    </xf>
    <xf numFmtId="0" fontId="2" fillId="0" borderId="0"/>
    <xf numFmtId="0" fontId="44" fillId="0" borderId="0"/>
    <xf numFmtId="49" fontId="1" fillId="0" borderId="0"/>
    <xf numFmtId="0" fontId="45" fillId="0" borderId="0"/>
    <xf numFmtId="0" fontId="45" fillId="0" borderId="0"/>
    <xf numFmtId="0" fontId="45" fillId="0" borderId="0"/>
    <xf numFmtId="0" fontId="45" fillId="0" borderId="0"/>
    <xf numFmtId="9" fontId="1"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2"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cellStyleXfs>
  <cellXfs count="425">
    <xf numFmtId="0" fontId="0" fillId="0" borderId="0" xfId="0"/>
    <xf numFmtId="0" fontId="4" fillId="0" borderId="7" xfId="9" applyFont="1" applyBorder="1" applyAlignment="1">
      <alignment horizontal="center"/>
    </xf>
    <xf numFmtId="0" fontId="5" fillId="0" borderId="0" xfId="9" applyFont="1"/>
    <xf numFmtId="0" fontId="4" fillId="0" borderId="3" xfId="9" applyFont="1" applyBorder="1" applyAlignment="1">
      <alignment horizontal="center"/>
    </xf>
    <xf numFmtId="0" fontId="5" fillId="0" borderId="0" xfId="9" applyFont="1" applyAlignment="1">
      <alignment horizontal="left" indent="1"/>
    </xf>
    <xf numFmtId="0" fontId="4" fillId="0" borderId="2" xfId="9" applyFont="1" applyBorder="1" applyAlignment="1">
      <alignment horizontal="center"/>
    </xf>
    <xf numFmtId="0" fontId="4" fillId="0" borderId="0" xfId="9" applyFont="1"/>
    <xf numFmtId="0" fontId="4" fillId="0" borderId="0" xfId="9" applyFont="1" applyAlignment="1">
      <alignment horizontal="center"/>
    </xf>
    <xf numFmtId="0" fontId="6" fillId="2" borderId="1" xfId="0" applyFont="1" applyFill="1" applyBorder="1" applyAlignment="1">
      <alignment horizontal="center" vertical="center"/>
    </xf>
    <xf numFmtId="3" fontId="7" fillId="2" borderId="1" xfId="12" applyNumberFormat="1" applyFont="1" applyFill="1" applyBorder="1" applyAlignment="1">
      <alignment horizontal="center" vertical="center" wrapText="1"/>
    </xf>
    <xf numFmtId="43" fontId="7" fillId="2" borderId="1" xfId="22" applyFont="1" applyFill="1" applyBorder="1" applyAlignment="1">
      <alignment horizontal="center" vertical="center" wrapText="1"/>
    </xf>
    <xf numFmtId="0" fontId="8" fillId="0" borderId="0" xfId="0" applyFont="1" applyFill="1" applyBorder="1" applyAlignment="1"/>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xf numFmtId="3" fontId="9" fillId="0" borderId="1" xfId="12" applyNumberFormat="1" applyFont="1" applyFill="1" applyBorder="1" applyAlignment="1">
      <alignment horizontal="center" vertical="center"/>
    </xf>
    <xf numFmtId="43" fontId="8" fillId="0" borderId="1" xfId="22" applyFont="1" applyFill="1" applyBorder="1" applyAlignment="1"/>
    <xf numFmtId="0" fontId="10" fillId="0" borderId="1" xfId="0" applyFont="1" applyFill="1" applyBorder="1" applyAlignment="1">
      <alignment horizontal="center" vertical="center"/>
    </xf>
    <xf numFmtId="0" fontId="9" fillId="0" borderId="1" xfId="0" applyFont="1" applyFill="1" applyBorder="1" applyAlignment="1"/>
    <xf numFmtId="0" fontId="9" fillId="0" borderId="3" xfId="0" applyFont="1" applyFill="1" applyBorder="1" applyAlignment="1">
      <alignment horizontal="center"/>
    </xf>
    <xf numFmtId="4" fontId="9" fillId="0" borderId="1" xfId="0" applyNumberFormat="1" applyFont="1" applyFill="1" applyBorder="1" applyAlignment="1">
      <alignment horizontal="center"/>
    </xf>
    <xf numFmtId="0" fontId="9" fillId="0" borderId="2" xfId="0" applyFont="1" applyFill="1" applyBorder="1" applyAlignment="1">
      <alignment horizontal="center"/>
    </xf>
    <xf numFmtId="3" fontId="9" fillId="0" borderId="1" xfId="0" applyNumberFormat="1" applyFont="1" applyFill="1" applyBorder="1" applyAlignment="1">
      <alignment horizontal="center"/>
    </xf>
    <xf numFmtId="4" fontId="8" fillId="0" borderId="1" xfId="0" applyNumberFormat="1" applyFont="1" applyFill="1" applyBorder="1" applyAlignment="1"/>
    <xf numFmtId="4" fontId="7" fillId="0" borderId="1" xfId="0" applyNumberFormat="1" applyFont="1" applyFill="1" applyBorder="1" applyAlignment="1">
      <alignment horizontal="center"/>
    </xf>
    <xf numFmtId="43" fontId="7" fillId="0" borderId="1" xfId="4" applyNumberFormat="1" applyFont="1" applyFill="1" applyBorder="1" applyAlignment="1"/>
    <xf numFmtId="0" fontId="8" fillId="4" borderId="1" xfId="0" applyFont="1" applyFill="1" applyBorder="1" applyAlignment="1"/>
    <xf numFmtId="0" fontId="9" fillId="0" borderId="0" xfId="0" applyFont="1" applyFill="1" applyBorder="1" applyAlignment="1"/>
    <xf numFmtId="43" fontId="8" fillId="0" borderId="0" xfId="22" applyFont="1" applyFill="1" applyBorder="1" applyAlignment="1"/>
    <xf numFmtId="4" fontId="9" fillId="4" borderId="1" xfId="0" applyNumberFormat="1" applyFont="1" applyFill="1" applyBorder="1" applyAlignment="1">
      <alignment horizontal="center"/>
    </xf>
    <xf numFmtId="0" fontId="9" fillId="0" borderId="4" xfId="0" applyFont="1" applyFill="1" applyBorder="1" applyAlignment="1">
      <alignment horizontal="center"/>
    </xf>
    <xf numFmtId="4" fontId="8" fillId="4" borderId="1" xfId="0" applyNumberFormat="1" applyFont="1" applyFill="1" applyBorder="1" applyAlignment="1"/>
    <xf numFmtId="43" fontId="8" fillId="4" borderId="1" xfId="22" applyFont="1" applyFill="1" applyBorder="1" applyAlignment="1"/>
    <xf numFmtId="4" fontId="9" fillId="5" borderId="1" xfId="0" applyNumberFormat="1" applyFont="1" applyFill="1" applyBorder="1" applyAlignment="1">
      <alignment horizontal="center"/>
    </xf>
    <xf numFmtId="0" fontId="9" fillId="0" borderId="1" xfId="0" applyFont="1" applyFill="1" applyBorder="1" applyAlignment="1">
      <alignment horizontal="center"/>
    </xf>
    <xf numFmtId="4" fontId="10" fillId="0" borderId="1" xfId="0" applyNumberFormat="1" applyFont="1" applyFill="1" applyBorder="1" applyAlignment="1">
      <alignment horizontal="center"/>
    </xf>
    <xf numFmtId="0" fontId="8" fillId="0" borderId="8" xfId="0" applyFont="1" applyBorder="1" applyAlignment="1">
      <alignment wrapText="1"/>
    </xf>
    <xf numFmtId="0" fontId="6" fillId="0" borderId="8" xfId="0" applyFont="1" applyBorder="1" applyAlignment="1">
      <alignment wrapText="1"/>
    </xf>
    <xf numFmtId="9" fontId="8" fillId="0" borderId="0" xfId="3" applyFont="1"/>
    <xf numFmtId="0" fontId="8" fillId="0" borderId="0" xfId="0" applyFont="1"/>
    <xf numFmtId="0" fontId="8" fillId="7" borderId="8" xfId="0" applyFont="1" applyFill="1" applyBorder="1" applyAlignment="1">
      <alignment wrapText="1"/>
    </xf>
    <xf numFmtId="4" fontId="12" fillId="0" borderId="1" xfId="0" applyNumberFormat="1" applyFont="1" applyFill="1" applyBorder="1" applyAlignment="1">
      <alignment horizontal="center"/>
    </xf>
    <xf numFmtId="0" fontId="15" fillId="0" borderId="2" xfId="0" applyFont="1" applyFill="1" applyBorder="1" applyAlignment="1">
      <alignment horizontal="center"/>
    </xf>
    <xf numFmtId="165" fontId="9" fillId="0" borderId="1" xfId="0" applyNumberFormat="1" applyFont="1" applyFill="1" applyBorder="1" applyAlignment="1">
      <alignment horizontal="center"/>
    </xf>
    <xf numFmtId="0" fontId="15" fillId="0" borderId="0" xfId="0" applyFont="1" applyFill="1" applyBorder="1" applyAlignment="1"/>
    <xf numFmtId="0" fontId="15" fillId="0" borderId="1" xfId="0" applyFont="1" applyFill="1" applyBorder="1" applyAlignment="1"/>
    <xf numFmtId="0" fontId="8" fillId="7" borderId="0" xfId="0" applyFont="1" applyFill="1" applyBorder="1" applyAlignment="1">
      <alignment wrapText="1"/>
    </xf>
    <xf numFmtId="0" fontId="6" fillId="7" borderId="0" xfId="0" applyFont="1" applyFill="1" applyBorder="1" applyAlignment="1">
      <alignment wrapText="1"/>
    </xf>
    <xf numFmtId="43" fontId="6" fillId="7" borderId="0" xfId="0" applyNumberFormat="1" applyFont="1" applyFill="1" applyBorder="1" applyAlignment="1">
      <alignment wrapText="1"/>
    </xf>
    <xf numFmtId="0" fontId="6" fillId="0" borderId="0" xfId="0" applyFont="1"/>
    <xf numFmtId="0" fontId="9" fillId="0" borderId="6" xfId="0" applyFont="1" applyFill="1" applyBorder="1" applyAlignment="1">
      <alignment horizontal="center"/>
    </xf>
    <xf numFmtId="3" fontId="10" fillId="0" borderId="1" xfId="0" applyNumberFormat="1" applyFont="1" applyFill="1" applyBorder="1" applyAlignment="1">
      <alignment horizontal="center"/>
    </xf>
    <xf numFmtId="43" fontId="9" fillId="0" borderId="1" xfId="0" applyNumberFormat="1" applyFont="1" applyFill="1" applyBorder="1" applyAlignment="1"/>
    <xf numFmtId="43" fontId="9" fillId="0" borderId="1" xfId="4" applyNumberFormat="1" applyFont="1" applyFill="1" applyBorder="1" applyAlignment="1"/>
    <xf numFmtId="43" fontId="8" fillId="0" borderId="1" xfId="0" applyNumberFormat="1" applyFont="1" applyFill="1" applyBorder="1" applyAlignment="1"/>
    <xf numFmtId="0" fontId="7" fillId="0" borderId="2" xfId="0" applyFont="1" applyFill="1" applyBorder="1" applyAlignment="1">
      <alignment horizontal="center"/>
    </xf>
    <xf numFmtId="0" fontId="6" fillId="0" borderId="1" xfId="0" applyFont="1" applyFill="1" applyBorder="1" applyAlignment="1"/>
    <xf numFmtId="43" fontId="6" fillId="0" borderId="1" xfId="22" applyFont="1" applyFill="1" applyBorder="1" applyAlignment="1"/>
    <xf numFmtId="0" fontId="6" fillId="0" borderId="0" xfId="0" applyFont="1" applyFill="1" applyBorder="1" applyAlignment="1"/>
    <xf numFmtId="43" fontId="7" fillId="0" borderId="1" xfId="22" applyFont="1" applyFill="1" applyBorder="1" applyAlignment="1"/>
    <xf numFmtId="43" fontId="9" fillId="0" borderId="1" xfId="22" applyFont="1" applyFill="1" applyBorder="1" applyAlignment="1"/>
    <xf numFmtId="0" fontId="9" fillId="0" borderId="2" xfId="0" applyFont="1" applyFill="1" applyBorder="1" applyAlignment="1">
      <alignment horizontal="center" vertical="center"/>
    </xf>
    <xf numFmtId="4" fontId="7" fillId="0" borderId="1" xfId="0" applyNumberFormat="1" applyFont="1" applyFill="1" applyBorder="1" applyAlignment="1">
      <alignment horizontal="center" vertical="center"/>
    </xf>
    <xf numFmtId="43" fontId="7" fillId="0" borderId="1" xfId="4" applyNumberFormat="1" applyFont="1" applyFill="1" applyBorder="1" applyAlignment="1">
      <alignment vertical="center"/>
    </xf>
    <xf numFmtId="43" fontId="7" fillId="0" borderId="1" xfId="22" applyFont="1" applyFill="1" applyBorder="1" applyAlignment="1">
      <alignment vertical="center"/>
    </xf>
    <xf numFmtId="43" fontId="8" fillId="0" borderId="0" xfId="0" applyNumberFormat="1" applyFont="1" applyFill="1" applyBorder="1" applyAlignment="1"/>
    <xf numFmtId="4" fontId="9" fillId="0" borderId="2" xfId="0" applyNumberFormat="1" applyFont="1" applyFill="1" applyBorder="1" applyAlignment="1">
      <alignment horizontal="center"/>
    </xf>
    <xf numFmtId="0" fontId="7" fillId="0" borderId="0" xfId="0" applyFont="1" applyFill="1" applyBorder="1" applyAlignment="1">
      <alignment horizontal="left" wrapText="1"/>
    </xf>
    <xf numFmtId="4" fontId="7" fillId="0" borderId="2" xfId="0" applyNumberFormat="1" applyFont="1" applyFill="1" applyBorder="1" applyAlignment="1">
      <alignment horizontal="center"/>
    </xf>
    <xf numFmtId="43" fontId="7" fillId="0" borderId="2" xfId="4" applyNumberFormat="1" applyFont="1" applyFill="1" applyBorder="1" applyAlignment="1"/>
    <xf numFmtId="0" fontId="12" fillId="0" borderId="0" xfId="0" applyFont="1" applyFill="1" applyBorder="1" applyAlignment="1">
      <alignment horizontal="left" wrapText="1"/>
    </xf>
    <xf numFmtId="0" fontId="8" fillId="0" borderId="0" xfId="0" applyFont="1" applyFill="1" applyBorder="1" applyAlignment="1">
      <alignment wrapText="1"/>
    </xf>
    <xf numFmtId="0" fontId="6" fillId="2" borderId="1" xfId="0" applyFont="1" applyFill="1" applyBorder="1" applyAlignment="1">
      <alignment horizontal="center" vertical="center" wrapText="1"/>
    </xf>
    <xf numFmtId="0" fontId="8" fillId="0" borderId="1" xfId="0" applyFont="1" applyFill="1" applyBorder="1" applyAlignment="1">
      <alignment horizontal="center" wrapText="1"/>
    </xf>
    <xf numFmtId="0" fontId="10" fillId="0" borderId="1" xfId="0" applyFont="1" applyFill="1" applyBorder="1" applyAlignment="1">
      <alignment horizontal="left"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left" wrapText="1"/>
    </xf>
    <xf numFmtId="0" fontId="9" fillId="0" borderId="1" xfId="0" applyFont="1" applyFill="1" applyBorder="1" applyAlignment="1">
      <alignment horizontal="left" wrapText="1"/>
    </xf>
    <xf numFmtId="0" fontId="12" fillId="0" borderId="1" xfId="0" applyFont="1" applyFill="1" applyBorder="1" applyAlignment="1">
      <alignment horizontal="left" wrapText="1"/>
    </xf>
    <xf numFmtId="0" fontId="13" fillId="0" borderId="1" xfId="0" applyFont="1" applyFill="1" applyBorder="1" applyAlignment="1">
      <alignment horizontal="left" wrapText="1"/>
    </xf>
    <xf numFmtId="0" fontId="8" fillId="0" borderId="1" xfId="0" applyFont="1" applyFill="1" applyBorder="1" applyAlignment="1">
      <alignment wrapText="1"/>
    </xf>
    <xf numFmtId="0" fontId="12" fillId="0" borderId="1" xfId="5" applyFont="1" applyFill="1" applyBorder="1" applyAlignment="1">
      <alignment horizontal="left" wrapText="1"/>
    </xf>
    <xf numFmtId="0" fontId="9" fillId="0" borderId="1" xfId="0" applyNumberFormat="1" applyFont="1" applyFill="1" applyBorder="1" applyAlignment="1">
      <alignment horizontal="left" wrapText="1"/>
    </xf>
    <xf numFmtId="0" fontId="9" fillId="0" borderId="1" xfId="6" applyFont="1" applyFill="1" applyBorder="1" applyAlignment="1">
      <alignment horizontal="left" wrapText="1"/>
    </xf>
    <xf numFmtId="0" fontId="9" fillId="0" borderId="1" xfId="7" applyFont="1" applyFill="1" applyBorder="1" applyAlignment="1">
      <alignment horizontal="left" wrapText="1"/>
    </xf>
    <xf numFmtId="0" fontId="9" fillId="0" borderId="1" xfId="0" applyFont="1" applyFill="1" applyBorder="1" applyAlignment="1">
      <alignment horizontal="left" vertical="top" wrapText="1"/>
    </xf>
    <xf numFmtId="0" fontId="12" fillId="0" borderId="1" xfId="0" applyNumberFormat="1" applyFont="1" applyFill="1" applyBorder="1" applyAlignment="1">
      <alignment horizontal="left" wrapText="1"/>
    </xf>
    <xf numFmtId="0" fontId="9" fillId="0" borderId="1" xfId="0" applyFont="1" applyFill="1" applyBorder="1" applyAlignment="1">
      <alignment wrapText="1"/>
    </xf>
    <xf numFmtId="4" fontId="10" fillId="0" borderId="1" xfId="0" applyNumberFormat="1" applyFont="1" applyFill="1" applyBorder="1" applyAlignment="1">
      <alignment horizontal="left" wrapText="1"/>
    </xf>
    <xf numFmtId="4" fontId="9" fillId="0" borderId="1" xfId="0" applyNumberFormat="1" applyFont="1" applyFill="1" applyBorder="1" applyAlignment="1">
      <alignment horizontal="left" wrapText="1"/>
    </xf>
    <xf numFmtId="3" fontId="9" fillId="0" borderId="1" xfId="0" applyNumberFormat="1" applyFont="1" applyFill="1" applyBorder="1" applyAlignment="1">
      <alignment horizontal="left" wrapText="1"/>
    </xf>
    <xf numFmtId="3" fontId="12" fillId="0" borderId="1" xfId="0" applyNumberFormat="1" applyFont="1" applyFill="1" applyBorder="1" applyAlignment="1">
      <alignment horizontal="left" wrapText="1"/>
    </xf>
    <xf numFmtId="0" fontId="10" fillId="0" borderId="1" xfId="0" applyFont="1" applyFill="1" applyBorder="1" applyAlignment="1">
      <alignment horizontal="center" wrapText="1"/>
    </xf>
    <xf numFmtId="0" fontId="9" fillId="0" borderId="1" xfId="0" applyFont="1" applyFill="1" applyBorder="1" applyAlignment="1">
      <alignment horizontal="center" wrapText="1"/>
    </xf>
    <xf numFmtId="0" fontId="10" fillId="0" borderId="1" xfId="10" applyFont="1" applyFill="1" applyBorder="1" applyAlignment="1">
      <alignment horizontal="left" wrapText="1"/>
    </xf>
    <xf numFmtId="0" fontId="10" fillId="0" borderId="1" xfId="10" applyFont="1" applyFill="1" applyBorder="1" applyAlignment="1">
      <alignment horizontal="left" vertical="center" wrapText="1"/>
    </xf>
    <xf numFmtId="0" fontId="16" fillId="0" borderId="1" xfId="0" applyFont="1" applyFill="1" applyBorder="1" applyAlignment="1">
      <alignment horizontal="left" wrapText="1"/>
    </xf>
    <xf numFmtId="2" fontId="8" fillId="0" borderId="8" xfId="0" applyNumberFormat="1" applyFont="1" applyBorder="1" applyAlignment="1">
      <alignment wrapText="1"/>
    </xf>
    <xf numFmtId="166" fontId="8" fillId="0" borderId="8" xfId="0" applyNumberFormat="1" applyFont="1" applyBorder="1" applyAlignment="1">
      <alignment wrapText="1"/>
    </xf>
    <xf numFmtId="166" fontId="8" fillId="7" borderId="8" xfId="0" applyNumberFormat="1" applyFont="1" applyFill="1" applyBorder="1" applyAlignment="1">
      <alignment wrapText="1"/>
    </xf>
    <xf numFmtId="166" fontId="8" fillId="0" borderId="1" xfId="22" applyNumberFormat="1" applyFont="1" applyFill="1" applyBorder="1" applyAlignment="1"/>
    <xf numFmtId="0" fontId="19" fillId="0" borderId="0" xfId="0" applyFont="1"/>
    <xf numFmtId="0" fontId="20" fillId="0" borderId="0" xfId="0" applyFont="1"/>
    <xf numFmtId="0" fontId="8" fillId="0" borderId="9" xfId="0" applyFont="1" applyFill="1" applyBorder="1" applyAlignment="1"/>
    <xf numFmtId="0" fontId="0" fillId="0" borderId="0" xfId="0" applyFont="1" applyAlignment="1">
      <alignment horizontal="center" vertical="center"/>
    </xf>
    <xf numFmtId="0" fontId="20" fillId="0" borderId="0" xfId="0" applyFont="1" applyFill="1" applyBorder="1" applyAlignment="1">
      <alignment horizontal="center" vertical="center" wrapText="1"/>
    </xf>
    <xf numFmtId="4" fontId="19" fillId="0" borderId="0" xfId="0" applyNumberFormat="1" applyFont="1" applyFill="1" applyBorder="1" applyAlignment="1"/>
    <xf numFmtId="0" fontId="19" fillId="0" borderId="0" xfId="0" applyFont="1" applyFill="1" applyBorder="1" applyAlignment="1"/>
    <xf numFmtId="0" fontId="22" fillId="0" borderId="0" xfId="24" applyFont="1" applyAlignment="1">
      <alignment horizontal="center" vertical="center"/>
    </xf>
    <xf numFmtId="0" fontId="23" fillId="0" borderId="0" xfId="24" applyFont="1" applyAlignment="1">
      <alignment horizontal="center" vertical="center"/>
    </xf>
    <xf numFmtId="0" fontId="19" fillId="0" borderId="0" xfId="0" applyFont="1" applyFill="1" applyBorder="1" applyAlignment="1">
      <alignment horizontal="center"/>
    </xf>
    <xf numFmtId="0" fontId="19" fillId="0" borderId="0" xfId="0" applyFont="1" applyFill="1" applyBorder="1" applyAlignment="1">
      <alignment horizontal="left" wrapText="1"/>
    </xf>
    <xf numFmtId="0" fontId="20" fillId="2" borderId="9" xfId="0" applyFont="1" applyFill="1" applyBorder="1" applyAlignment="1">
      <alignment horizontal="center" vertical="center" wrapText="1"/>
    </xf>
    <xf numFmtId="3" fontId="20" fillId="2" borderId="9" xfId="0" applyNumberFormat="1" applyFont="1" applyFill="1" applyBorder="1" applyAlignment="1">
      <alignment horizontal="center" vertical="center" wrapText="1"/>
    </xf>
    <xf numFmtId="43" fontId="20" fillId="2" borderId="9" xfId="4" applyFont="1" applyFill="1" applyBorder="1" applyAlignment="1">
      <alignment horizontal="center" vertical="center" wrapText="1"/>
    </xf>
    <xf numFmtId="4" fontId="19" fillId="0" borderId="9" xfId="0" applyNumberFormat="1" applyFont="1" applyFill="1" applyBorder="1" applyAlignment="1"/>
    <xf numFmtId="4" fontId="19" fillId="0" borderId="9" xfId="0" applyNumberFormat="1" applyFont="1" applyFill="1" applyBorder="1" applyAlignment="1">
      <alignment wrapText="1"/>
    </xf>
    <xf numFmtId="43" fontId="19" fillId="0" borderId="9" xfId="4" applyFont="1" applyFill="1" applyBorder="1" applyAlignment="1">
      <alignment horizontal="right" vertical="center"/>
    </xf>
    <xf numFmtId="43" fontId="19" fillId="0" borderId="0" xfId="4" applyFont="1" applyFill="1" applyBorder="1" applyAlignment="1">
      <alignment horizontal="right" vertical="center"/>
    </xf>
    <xf numFmtId="166" fontId="20" fillId="2" borderId="9" xfId="0" applyNumberFormat="1" applyFont="1" applyFill="1" applyBorder="1" applyAlignment="1">
      <alignment horizontal="center" vertical="center" wrapText="1"/>
    </xf>
    <xf numFmtId="166" fontId="19" fillId="0" borderId="9" xfId="0" applyNumberFormat="1" applyFont="1" applyFill="1" applyBorder="1" applyAlignment="1">
      <alignment horizontal="center" vertical="center"/>
    </xf>
    <xf numFmtId="0" fontId="5" fillId="0" borderId="0" xfId="9" applyFont="1" applyAlignment="1">
      <alignment horizontal="left" wrapText="1"/>
    </xf>
    <xf numFmtId="2" fontId="4" fillId="0" borderId="2" xfId="9" applyNumberFormat="1" applyFont="1" applyBorder="1" applyAlignment="1">
      <alignment horizontal="center"/>
    </xf>
    <xf numFmtId="166" fontId="20" fillId="0" borderId="9" xfId="0" applyNumberFormat="1" applyFont="1" applyFill="1" applyBorder="1" applyAlignment="1">
      <alignment horizontal="center" vertical="center"/>
    </xf>
    <xf numFmtId="0" fontId="18" fillId="0" borderId="0" xfId="0" applyFont="1"/>
    <xf numFmtId="4" fontId="20" fillId="0" borderId="9" xfId="0" applyNumberFormat="1" applyFont="1" applyFill="1" applyBorder="1" applyAlignment="1"/>
    <xf numFmtId="4" fontId="20" fillId="0" borderId="9" xfId="0" applyNumberFormat="1" applyFont="1" applyFill="1" applyBorder="1" applyAlignment="1">
      <alignment wrapText="1"/>
    </xf>
    <xf numFmtId="43" fontId="20" fillId="0" borderId="9" xfId="4" applyFont="1" applyFill="1" applyBorder="1" applyAlignment="1">
      <alignment horizontal="right" vertical="center"/>
    </xf>
    <xf numFmtId="4" fontId="20" fillId="0" borderId="0" xfId="0" applyNumberFormat="1" applyFont="1" applyFill="1" applyBorder="1" applyAlignment="1"/>
    <xf numFmtId="0" fontId="20" fillId="0" borderId="0" xfId="0" applyFont="1" applyFill="1" applyBorder="1" applyAlignment="1"/>
    <xf numFmtId="0" fontId="4" fillId="0" borderId="3" xfId="9" applyFont="1" applyBorder="1" applyAlignment="1">
      <alignment horizontal="left" indent="1"/>
    </xf>
    <xf numFmtId="0" fontId="19" fillId="0" borderId="0" xfId="0" applyFont="1" applyFill="1"/>
    <xf numFmtId="0" fontId="19" fillId="0" borderId="0" xfId="0" applyFont="1" applyBorder="1" applyAlignment="1">
      <alignment horizontal="left" wrapText="1"/>
    </xf>
    <xf numFmtId="0" fontId="19" fillId="0" borderId="0" xfId="9" applyFont="1" applyBorder="1" applyAlignment="1">
      <alignment horizontal="left"/>
    </xf>
    <xf numFmtId="0" fontId="19" fillId="0" borderId="0" xfId="9" applyFont="1"/>
    <xf numFmtId="0" fontId="19" fillId="0" borderId="0" xfId="0" applyFont="1" applyBorder="1"/>
    <xf numFmtId="0" fontId="19" fillId="0" borderId="0" xfId="0" applyFont="1" applyBorder="1" applyAlignment="1">
      <alignment horizontal="center"/>
    </xf>
    <xf numFmtId="1" fontId="19" fillId="0" borderId="0" xfId="0" applyNumberFormat="1" applyFont="1" applyBorder="1" applyAlignment="1">
      <alignment horizontal="center"/>
    </xf>
    <xf numFmtId="3" fontId="20" fillId="0" borderId="9" xfId="0" applyNumberFormat="1" applyFont="1" applyFill="1" applyBorder="1" applyAlignment="1">
      <alignment horizontal="center" vertical="center"/>
    </xf>
    <xf numFmtId="3" fontId="19" fillId="0" borderId="9" xfId="0" applyNumberFormat="1" applyFont="1" applyFill="1" applyBorder="1" applyAlignment="1">
      <alignment horizontal="center" vertical="center"/>
    </xf>
    <xf numFmtId="0" fontId="8" fillId="6" borderId="9" xfId="0" applyFont="1" applyFill="1" applyBorder="1" applyAlignment="1"/>
    <xf numFmtId="0" fontId="8" fillId="6" borderId="0" xfId="0" applyFont="1" applyFill="1" applyBorder="1" applyAlignment="1"/>
    <xf numFmtId="0" fontId="6" fillId="6" borderId="0" xfId="0" applyFont="1" applyFill="1" applyBorder="1" applyAlignment="1"/>
    <xf numFmtId="0" fontId="8" fillId="6" borderId="9" xfId="0" applyFont="1" applyFill="1" applyBorder="1" applyAlignment="1">
      <alignment horizontal="center" vertical="center"/>
    </xf>
    <xf numFmtId="3" fontId="8" fillId="6" borderId="9" xfId="0" applyNumberFormat="1" applyFont="1" applyFill="1" applyBorder="1" applyAlignment="1"/>
    <xf numFmtId="0" fontId="6" fillId="6" borderId="9" xfId="0" applyFont="1" applyFill="1" applyBorder="1" applyAlignment="1"/>
    <xf numFmtId="165" fontId="9" fillId="6" borderId="9" xfId="0" applyNumberFormat="1" applyFont="1" applyFill="1" applyBorder="1" applyAlignment="1">
      <alignment horizontal="center"/>
    </xf>
    <xf numFmtId="0" fontId="8" fillId="6" borderId="9" xfId="0" applyFont="1" applyFill="1" applyBorder="1" applyAlignment="1">
      <alignment wrapText="1"/>
    </xf>
    <xf numFmtId="0" fontId="7" fillId="6" borderId="9" xfId="0" applyFont="1" applyFill="1" applyBorder="1" applyAlignment="1">
      <alignment horizontal="left" wrapText="1"/>
    </xf>
    <xf numFmtId="3" fontId="9" fillId="6" borderId="9" xfId="0" applyNumberFormat="1" applyFont="1" applyFill="1" applyBorder="1" applyAlignment="1">
      <alignment horizontal="center"/>
    </xf>
    <xf numFmtId="165" fontId="9" fillId="6" borderId="9" xfId="0" applyNumberFormat="1" applyFont="1" applyFill="1" applyBorder="1" applyAlignment="1"/>
    <xf numFmtId="0" fontId="0" fillId="0" borderId="0" xfId="0"/>
    <xf numFmtId="0" fontId="0" fillId="0" borderId="0" xfId="0" applyAlignment="1">
      <alignment wrapText="1"/>
    </xf>
    <xf numFmtId="0" fontId="20" fillId="3" borderId="9" xfId="0" applyFont="1" applyFill="1" applyBorder="1" applyAlignment="1">
      <alignment horizontal="center" vertical="center" wrapText="1"/>
    </xf>
    <xf numFmtId="0" fontId="20" fillId="3" borderId="9" xfId="0" applyFont="1" applyFill="1" applyBorder="1" applyAlignment="1">
      <alignment horizontal="center" vertical="center"/>
    </xf>
    <xf numFmtId="0" fontId="19" fillId="0" borderId="9" xfId="0" applyFont="1" applyBorder="1" applyAlignment="1">
      <alignment horizontal="center"/>
    </xf>
    <xf numFmtId="0" fontId="25" fillId="0" borderId="9" xfId="0" applyFont="1" applyBorder="1" applyAlignment="1">
      <alignment horizontal="left" wrapText="1"/>
    </xf>
    <xf numFmtId="1" fontId="19" fillId="0" borderId="9" xfId="0" applyNumberFormat="1" applyFont="1" applyBorder="1" applyAlignment="1">
      <alignment horizontal="center"/>
    </xf>
    <xf numFmtId="0" fontId="20" fillId="0" borderId="9" xfId="9" applyFont="1" applyBorder="1" applyAlignment="1">
      <alignment horizontal="left" indent="1"/>
    </xf>
    <xf numFmtId="0" fontId="19" fillId="0" borderId="9" xfId="9" applyFont="1" applyBorder="1" applyAlignment="1">
      <alignment horizontal="left" wrapText="1"/>
    </xf>
    <xf numFmtId="43" fontId="19" fillId="0" borderId="9" xfId="9" applyNumberFormat="1" applyFont="1" applyBorder="1" applyAlignment="1">
      <alignment horizontal="left"/>
    </xf>
    <xf numFmtId="0" fontId="19" fillId="0" borderId="9" xfId="9" applyFont="1" applyBorder="1" applyAlignment="1">
      <alignment horizontal="left"/>
    </xf>
    <xf numFmtId="43" fontId="19" fillId="0" borderId="9" xfId="22" applyFont="1" applyBorder="1" applyAlignment="1">
      <alignment horizontal="left"/>
    </xf>
    <xf numFmtId="0" fontId="19" fillId="0" borderId="9" xfId="9" applyFont="1" applyBorder="1" applyAlignment="1">
      <alignment wrapText="1"/>
    </xf>
    <xf numFmtId="0" fontId="19" fillId="0" borderId="9" xfId="0" applyFont="1" applyBorder="1" applyAlignment="1">
      <alignment horizontal="left" wrapText="1"/>
    </xf>
    <xf numFmtId="0" fontId="20" fillId="0" borderId="9" xfId="0" applyFont="1" applyBorder="1" applyAlignment="1">
      <alignment horizontal="left" wrapText="1"/>
    </xf>
    <xf numFmtId="43" fontId="20" fillId="0" borderId="9" xfId="22" applyFont="1" applyBorder="1" applyAlignment="1">
      <alignment horizontal="center"/>
    </xf>
    <xf numFmtId="0" fontId="19" fillId="0" borderId="9" xfId="0" applyFont="1" applyBorder="1"/>
    <xf numFmtId="164" fontId="19" fillId="0" borderId="9" xfId="0" applyNumberFormat="1" applyFont="1" applyBorder="1"/>
    <xf numFmtId="4" fontId="19" fillId="0" borderId="9" xfId="0" applyNumberFormat="1" applyFont="1" applyBorder="1"/>
    <xf numFmtId="0" fontId="27" fillId="0" borderId="0" xfId="0" applyFont="1" applyFill="1" applyAlignment="1"/>
    <xf numFmtId="0" fontId="19" fillId="8" borderId="0" xfId="0" applyFont="1" applyFill="1"/>
    <xf numFmtId="0" fontId="31" fillId="8" borderId="0" xfId="0" applyFont="1" applyFill="1" applyAlignment="1">
      <alignment vertical="top" wrapText="1"/>
    </xf>
    <xf numFmtId="0" fontId="32" fillId="8" borderId="0" xfId="0" applyNumberFormat="1" applyFont="1" applyFill="1" applyAlignment="1">
      <alignment vertical="top" wrapText="1"/>
    </xf>
    <xf numFmtId="0" fontId="32" fillId="8" borderId="0" xfId="0" applyFont="1" applyFill="1" applyAlignment="1">
      <alignment vertical="top" wrapText="1"/>
    </xf>
    <xf numFmtId="0" fontId="31" fillId="8" borderId="0" xfId="0" applyNumberFormat="1" applyFont="1" applyFill="1" applyAlignment="1">
      <alignment vertical="top" wrapText="1"/>
    </xf>
    <xf numFmtId="0" fontId="32" fillId="8" borderId="0" xfId="0" applyFont="1" applyFill="1" applyAlignment="1"/>
    <xf numFmtId="0" fontId="31" fillId="8" borderId="0" xfId="0" applyFont="1" applyFill="1" applyAlignment="1"/>
    <xf numFmtId="0" fontId="37" fillId="8" borderId="0" xfId="0" applyFont="1" applyFill="1" applyAlignment="1"/>
    <xf numFmtId="0" fontId="27" fillId="8" borderId="0" xfId="0" applyFont="1" applyFill="1" applyAlignment="1"/>
    <xf numFmtId="0" fontId="36" fillId="0" borderId="0" xfId="0" applyFont="1" applyFill="1" applyAlignment="1"/>
    <xf numFmtId="0" fontId="19" fillId="6" borderId="0" xfId="0" applyFont="1" applyFill="1"/>
    <xf numFmtId="0" fontId="0" fillId="6" borderId="0" xfId="0" applyFill="1"/>
    <xf numFmtId="0" fontId="32" fillId="6" borderId="0" xfId="0" applyNumberFormat="1" applyFont="1" applyFill="1" applyAlignment="1">
      <alignment vertical="top" wrapText="1"/>
    </xf>
    <xf numFmtId="0" fontId="31" fillId="6" borderId="0" xfId="0" applyNumberFormat="1" applyFont="1" applyFill="1" applyAlignment="1">
      <alignment vertical="top" wrapText="1"/>
    </xf>
    <xf numFmtId="0" fontId="32" fillId="6" borderId="0" xfId="0" applyFont="1" applyFill="1" applyAlignment="1"/>
    <xf numFmtId="0" fontId="31" fillId="6" borderId="0" xfId="0" applyFont="1" applyFill="1" applyAlignment="1"/>
    <xf numFmtId="0" fontId="37" fillId="6" borderId="0" xfId="0" applyFont="1" applyFill="1" applyAlignment="1"/>
    <xf numFmtId="0" fontId="27" fillId="6" borderId="0" xfId="0" applyFont="1" applyFill="1" applyAlignment="1"/>
    <xf numFmtId="0" fontId="36" fillId="6" borderId="0" xfId="0" applyFont="1" applyFill="1" applyAlignment="1"/>
    <xf numFmtId="0" fontId="20" fillId="6" borderId="0" xfId="0" applyFont="1" applyFill="1"/>
    <xf numFmtId="0" fontId="8" fillId="6" borderId="9" xfId="0" applyFont="1" applyFill="1" applyBorder="1" applyAlignment="1">
      <alignment horizontal="right" vertical="center"/>
    </xf>
    <xf numFmtId="43" fontId="8" fillId="6" borderId="9" xfId="22" applyFont="1" applyFill="1" applyBorder="1" applyAlignment="1"/>
    <xf numFmtId="43" fontId="5" fillId="0" borderId="10" xfId="4" applyFont="1" applyBorder="1"/>
    <xf numFmtId="0" fontId="19" fillId="6" borderId="9" xfId="0" applyFont="1" applyFill="1" applyBorder="1" applyAlignment="1"/>
    <xf numFmtId="0" fontId="19" fillId="6" borderId="0" xfId="0" applyFont="1" applyFill="1" applyBorder="1" applyAlignment="1"/>
    <xf numFmtId="0" fontId="19" fillId="6" borderId="0" xfId="0" applyFont="1" applyFill="1" applyAlignment="1">
      <alignment wrapText="1"/>
    </xf>
    <xf numFmtId="0" fontId="19" fillId="6" borderId="13" xfId="0" applyFont="1" applyFill="1" applyBorder="1" applyAlignment="1"/>
    <xf numFmtId="0" fontId="19" fillId="6" borderId="12" xfId="0" applyFont="1" applyFill="1" applyBorder="1" applyAlignment="1">
      <alignment horizontal="right" vertical="center" wrapText="1"/>
    </xf>
    <xf numFmtId="0" fontId="19" fillId="6" borderId="12" xfId="0" applyFont="1" applyFill="1" applyBorder="1" applyAlignment="1">
      <alignment horizontal="center" vertical="center" wrapText="1"/>
    </xf>
    <xf numFmtId="0" fontId="19" fillId="6" borderId="12" xfId="0" applyFont="1" applyFill="1" applyBorder="1" applyAlignment="1">
      <alignment horizontal="center" vertical="center"/>
    </xf>
    <xf numFmtId="3" fontId="19" fillId="6" borderId="12" xfId="12" applyNumberFormat="1" applyFont="1" applyFill="1" applyBorder="1" applyAlignment="1">
      <alignment horizontal="center" vertical="center" wrapText="1"/>
    </xf>
    <xf numFmtId="165" fontId="19" fillId="6" borderId="12" xfId="12" applyNumberFormat="1" applyFont="1" applyFill="1" applyBorder="1" applyAlignment="1">
      <alignment horizontal="center" vertical="center" wrapText="1"/>
    </xf>
    <xf numFmtId="0" fontId="26" fillId="6" borderId="12" xfId="0" applyFont="1" applyFill="1" applyBorder="1" applyAlignment="1">
      <alignment horizontal="left" wrapText="1"/>
    </xf>
    <xf numFmtId="0" fontId="26" fillId="6" borderId="12" xfId="0" applyFont="1" applyFill="1" applyBorder="1" applyAlignment="1">
      <alignment horizontal="center" vertical="center"/>
    </xf>
    <xf numFmtId="3" fontId="19" fillId="6" borderId="12" xfId="0" applyNumberFormat="1" applyFont="1" applyFill="1" applyBorder="1" applyAlignment="1">
      <alignment horizontal="center" vertical="center"/>
    </xf>
    <xf numFmtId="165" fontId="19" fillId="6" borderId="12" xfId="0" applyNumberFormat="1" applyFont="1" applyFill="1" applyBorder="1" applyAlignment="1"/>
    <xf numFmtId="170" fontId="19" fillId="6" borderId="12" xfId="0" applyNumberFormat="1" applyFont="1" applyFill="1" applyBorder="1" applyAlignment="1">
      <alignment wrapText="1"/>
    </xf>
    <xf numFmtId="171" fontId="19" fillId="6" borderId="12" xfId="0" applyNumberFormat="1" applyFont="1" applyFill="1" applyBorder="1" applyAlignment="1">
      <alignment wrapText="1"/>
    </xf>
    <xf numFmtId="0" fontId="19" fillId="6" borderId="12" xfId="0" applyFont="1" applyFill="1" applyBorder="1"/>
    <xf numFmtId="171" fontId="19" fillId="6" borderId="12" xfId="0" applyNumberFormat="1" applyFont="1" applyFill="1" applyBorder="1"/>
    <xf numFmtId="0" fontId="19" fillId="6" borderId="12" xfId="0" applyFont="1" applyFill="1" applyBorder="1" applyAlignment="1">
      <alignment wrapText="1"/>
    </xf>
    <xf numFmtId="44" fontId="19" fillId="6" borderId="12" xfId="29" applyFont="1" applyFill="1" applyBorder="1" applyAlignment="1">
      <alignment horizontal="center" vertical="center" wrapText="1"/>
    </xf>
    <xf numFmtId="44" fontId="19" fillId="6" borderId="12" xfId="29" applyFont="1" applyFill="1" applyBorder="1" applyAlignment="1"/>
    <xf numFmtId="44" fontId="19" fillId="6" borderId="12" xfId="29" applyFont="1" applyFill="1" applyBorder="1"/>
    <xf numFmtId="44" fontId="19" fillId="6" borderId="0" xfId="29" applyFont="1" applyFill="1"/>
    <xf numFmtId="0" fontId="20" fillId="6" borderId="12" xfId="0" applyFont="1" applyFill="1" applyBorder="1" applyAlignment="1">
      <alignment wrapText="1"/>
    </xf>
    <xf numFmtId="0" fontId="20" fillId="6" borderId="12" xfId="0" applyFont="1" applyFill="1" applyBorder="1"/>
    <xf numFmtId="44" fontId="20" fillId="6" borderId="12" xfId="29" applyFont="1" applyFill="1" applyBorder="1"/>
    <xf numFmtId="0" fontId="20" fillId="6" borderId="12" xfId="0" applyFont="1" applyFill="1" applyBorder="1" applyAlignment="1">
      <alignment horizontal="right" vertical="center" wrapText="1"/>
    </xf>
    <xf numFmtId="0" fontId="25" fillId="6" borderId="12" xfId="0" applyFont="1" applyFill="1" applyBorder="1" applyAlignment="1">
      <alignment horizontal="left" wrapText="1"/>
    </xf>
    <xf numFmtId="0" fontId="25" fillId="6" borderId="12" xfId="0" applyFont="1" applyFill="1" applyBorder="1" applyAlignment="1">
      <alignment horizontal="center" vertical="center"/>
    </xf>
    <xf numFmtId="3" fontId="20" fillId="6" borderId="12" xfId="0" applyNumberFormat="1" applyFont="1" applyFill="1" applyBorder="1" applyAlignment="1">
      <alignment horizontal="center" vertical="center"/>
    </xf>
    <xf numFmtId="165" fontId="20" fillId="6" borderId="12" xfId="0" applyNumberFormat="1" applyFont="1" applyFill="1" applyBorder="1" applyAlignment="1"/>
    <xf numFmtId="44" fontId="20" fillId="6" borderId="12" xfId="29" applyFont="1" applyFill="1" applyBorder="1" applyAlignment="1"/>
    <xf numFmtId="0" fontId="20" fillId="6" borderId="0" xfId="0" applyFont="1" applyFill="1" applyBorder="1" applyAlignment="1"/>
    <xf numFmtId="0" fontId="25" fillId="6" borderId="12" xfId="0" applyFont="1" applyFill="1" applyBorder="1" applyAlignment="1">
      <alignment horizontal="center" vertical="center" wrapText="1"/>
    </xf>
    <xf numFmtId="3" fontId="20" fillId="6" borderId="12" xfId="0" applyNumberFormat="1" applyFont="1" applyFill="1" applyBorder="1" applyAlignment="1">
      <alignment horizontal="center" vertical="center" wrapText="1"/>
    </xf>
    <xf numFmtId="168" fontId="20" fillId="0" borderId="12" xfId="22" applyNumberFormat="1" applyFont="1" applyFill="1" applyBorder="1" applyAlignment="1" applyProtection="1">
      <alignment horizontal="center" vertical="center" wrapText="1"/>
    </xf>
    <xf numFmtId="2" fontId="20" fillId="0" borderId="12" xfId="0" applyNumberFormat="1" applyFont="1" applyFill="1" applyBorder="1" applyAlignment="1">
      <alignment horizontal="left" vertical="center" wrapText="1"/>
    </xf>
    <xf numFmtId="167" fontId="19" fillId="0" borderId="12" xfId="0" applyNumberFormat="1" applyFont="1" applyFill="1" applyBorder="1" applyAlignment="1">
      <alignment horizontal="center" vertical="center" wrapText="1"/>
    </xf>
    <xf numFmtId="169" fontId="19" fillId="0" borderId="12" xfId="0" applyNumberFormat="1" applyFont="1" applyFill="1" applyBorder="1" applyAlignment="1">
      <alignment vertical="center" wrapText="1"/>
    </xf>
    <xf numFmtId="166" fontId="19" fillId="0" borderId="12" xfId="22" applyNumberFormat="1" applyFont="1" applyFill="1" applyBorder="1" applyAlignment="1" applyProtection="1">
      <alignment horizontal="center" vertical="center" wrapText="1"/>
    </xf>
    <xf numFmtId="167" fontId="19" fillId="0" borderId="12" xfId="22" applyNumberFormat="1" applyFont="1" applyFill="1" applyBorder="1" applyAlignment="1" applyProtection="1">
      <alignment horizontal="center" vertical="center" wrapText="1"/>
    </xf>
    <xf numFmtId="0" fontId="19" fillId="0" borderId="12" xfId="0" applyFont="1" applyFill="1" applyBorder="1" applyAlignment="1">
      <alignment horizontal="center" wrapText="1"/>
    </xf>
    <xf numFmtId="0" fontId="19" fillId="0" borderId="12" xfId="0" applyFont="1" applyFill="1" applyBorder="1" applyAlignment="1">
      <alignment horizontal="left" wrapText="1"/>
    </xf>
    <xf numFmtId="43" fontId="19" fillId="0" borderId="12" xfId="4" applyFont="1" applyFill="1" applyBorder="1" applyAlignment="1">
      <alignment horizontal="right" vertical="center" wrapText="1"/>
    </xf>
    <xf numFmtId="168" fontId="19" fillId="0" borderId="12" xfId="22" applyNumberFormat="1" applyFont="1" applyFill="1" applyBorder="1" applyAlignment="1" applyProtection="1">
      <alignment horizontal="center" vertical="center" wrapText="1"/>
    </xf>
    <xf numFmtId="2" fontId="19" fillId="0" borderId="12" xfId="0" applyNumberFormat="1" applyFont="1" applyFill="1" applyBorder="1" applyAlignment="1">
      <alignment horizontal="left" vertical="center" wrapText="1"/>
    </xf>
    <xf numFmtId="167" fontId="20" fillId="0" borderId="12" xfId="0" applyNumberFormat="1" applyFont="1" applyFill="1" applyBorder="1" applyAlignment="1">
      <alignment horizontal="center" vertical="center" wrapText="1"/>
    </xf>
    <xf numFmtId="169" fontId="20" fillId="0" borderId="12" xfId="0" applyNumberFormat="1" applyFont="1" applyFill="1" applyBorder="1" applyAlignment="1">
      <alignment vertical="center" wrapText="1"/>
    </xf>
    <xf numFmtId="166" fontId="20" fillId="0" borderId="12" xfId="22" applyNumberFormat="1" applyFont="1" applyFill="1" applyBorder="1" applyAlignment="1" applyProtection="1">
      <alignment horizontal="center" vertical="center" wrapText="1"/>
    </xf>
    <xf numFmtId="167" fontId="20" fillId="0" borderId="12" xfId="22" applyNumberFormat="1" applyFont="1" applyFill="1" applyBorder="1" applyAlignment="1" applyProtection="1">
      <alignment horizontal="center" vertical="center" wrapText="1"/>
    </xf>
    <xf numFmtId="0" fontId="19" fillId="0" borderId="12" xfId="24" applyFont="1" applyFill="1" applyBorder="1" applyAlignment="1">
      <alignment horizontal="center" vertical="center" wrapText="1"/>
    </xf>
    <xf numFmtId="0" fontId="19" fillId="0" borderId="12" xfId="24" applyFont="1" applyBorder="1" applyAlignment="1">
      <alignment horizontal="left" vertical="center" wrapText="1"/>
    </xf>
    <xf numFmtId="166" fontId="19" fillId="0" borderId="12" xfId="24" applyNumberFormat="1" applyFont="1" applyFill="1" applyBorder="1" applyAlignment="1">
      <alignment horizontal="right" vertical="center" wrapText="1"/>
    </xf>
    <xf numFmtId="43" fontId="19" fillId="0" borderId="12" xfId="25" applyFont="1" applyFill="1" applyBorder="1" applyAlignment="1">
      <alignment horizontal="right" vertical="center" wrapText="1"/>
    </xf>
    <xf numFmtId="0" fontId="20" fillId="0" borderId="12" xfId="0" applyFont="1" applyFill="1" applyBorder="1" applyAlignment="1">
      <alignment horizontal="center" vertical="center" wrapText="1"/>
    </xf>
    <xf numFmtId="0" fontId="20" fillId="0" borderId="12" xfId="0" applyFont="1" applyBorder="1" applyAlignment="1">
      <alignment vertical="center" wrapText="1"/>
    </xf>
    <xf numFmtId="166" fontId="20" fillId="0" borderId="12" xfId="0" applyNumberFormat="1" applyFont="1" applyFill="1" applyBorder="1" applyAlignment="1">
      <alignment horizontal="center" vertical="center" wrapText="1"/>
    </xf>
    <xf numFmtId="4" fontId="19" fillId="0" borderId="12" xfId="0" applyNumberFormat="1" applyFont="1" applyFill="1" applyBorder="1" applyAlignment="1">
      <alignment wrapText="1"/>
    </xf>
    <xf numFmtId="4" fontId="20" fillId="0" borderId="12" xfId="0" applyNumberFormat="1" applyFont="1" applyFill="1" applyBorder="1" applyAlignment="1">
      <alignment wrapText="1"/>
    </xf>
    <xf numFmtId="43" fontId="20" fillId="0" borderId="12" xfId="4" applyFont="1" applyFill="1" applyBorder="1" applyAlignment="1">
      <alignment horizontal="right" vertical="center" wrapText="1"/>
    </xf>
    <xf numFmtId="169" fontId="19" fillId="0" borderId="12" xfId="24" applyNumberFormat="1" applyFont="1" applyFill="1" applyBorder="1" applyAlignment="1">
      <alignment horizontal="center" vertical="center" wrapText="1"/>
    </xf>
    <xf numFmtId="44" fontId="20" fillId="6" borderId="12" xfId="29" applyFont="1" applyFill="1" applyBorder="1" applyAlignment="1">
      <alignment vertical="center" wrapText="1"/>
    </xf>
    <xf numFmtId="165" fontId="20" fillId="6" borderId="12" xfId="0" applyNumberFormat="1" applyFont="1" applyFill="1" applyBorder="1" applyAlignment="1">
      <alignment vertical="center" wrapText="1"/>
    </xf>
    <xf numFmtId="4" fontId="19" fillId="0" borderId="12" xfId="0" applyNumberFormat="1" applyFont="1" applyFill="1" applyBorder="1" applyAlignment="1">
      <alignment horizontal="center" vertical="center" wrapText="1"/>
    </xf>
    <xf numFmtId="3" fontId="19" fillId="0" borderId="12" xfId="0" applyNumberFormat="1" applyFont="1" applyFill="1" applyBorder="1" applyAlignment="1">
      <alignment horizontal="center" vertical="center" wrapText="1"/>
    </xf>
    <xf numFmtId="166" fontId="19" fillId="0" borderId="12" xfId="0" applyNumberFormat="1" applyFont="1" applyFill="1" applyBorder="1" applyAlignment="1">
      <alignment horizontal="center" vertical="center" wrapText="1"/>
    </xf>
    <xf numFmtId="4" fontId="19" fillId="0" borderId="12" xfId="0" applyNumberFormat="1" applyFont="1" applyFill="1" applyBorder="1" applyAlignment="1">
      <alignment vertical="center" wrapText="1"/>
    </xf>
    <xf numFmtId="4" fontId="20" fillId="0" borderId="12" xfId="0" applyNumberFormat="1" applyFont="1" applyFill="1" applyBorder="1" applyAlignment="1">
      <alignment vertical="center" wrapText="1"/>
    </xf>
    <xf numFmtId="3" fontId="20" fillId="0" borderId="12" xfId="0" applyNumberFormat="1" applyFont="1" applyFill="1" applyBorder="1" applyAlignment="1">
      <alignment horizontal="center" vertical="center" wrapText="1"/>
    </xf>
    <xf numFmtId="4" fontId="19" fillId="0" borderId="9" xfId="0" applyNumberFormat="1" applyFont="1" applyFill="1" applyBorder="1" applyAlignment="1">
      <alignment vertical="center"/>
    </xf>
    <xf numFmtId="4" fontId="20" fillId="0" borderId="9" xfId="0" applyNumberFormat="1" applyFont="1" applyFill="1" applyBorder="1" applyAlignment="1">
      <alignment vertical="center"/>
    </xf>
    <xf numFmtId="4" fontId="19" fillId="0" borderId="0" xfId="0" applyNumberFormat="1" applyFont="1" applyFill="1" applyBorder="1" applyAlignment="1">
      <alignment horizontal="center" vertical="center"/>
    </xf>
    <xf numFmtId="3" fontId="19" fillId="0" borderId="0" xfId="0" applyNumberFormat="1" applyFont="1" applyFill="1" applyBorder="1" applyAlignment="1">
      <alignment horizontal="center" vertical="center"/>
    </xf>
    <xf numFmtId="166" fontId="19" fillId="0" borderId="0" xfId="0" applyNumberFormat="1" applyFont="1" applyFill="1" applyBorder="1" applyAlignment="1">
      <alignment horizontal="center" vertical="center"/>
    </xf>
    <xf numFmtId="0" fontId="36" fillId="8" borderId="0" xfId="0" applyFont="1" applyFill="1" applyAlignment="1"/>
    <xf numFmtId="0" fontId="36" fillId="6" borderId="14" xfId="5" applyFont="1" applyFill="1" applyBorder="1" applyAlignment="1">
      <alignment horizontal="right" vertical="center"/>
    </xf>
    <xf numFmtId="4" fontId="36" fillId="6" borderId="14" xfId="0" applyNumberFormat="1" applyFont="1" applyFill="1" applyBorder="1" applyAlignment="1">
      <alignment horizontal="left" wrapText="1"/>
    </xf>
    <xf numFmtId="3" fontId="36" fillId="6" borderId="14" xfId="0" applyNumberFormat="1" applyFont="1" applyFill="1" applyBorder="1" applyAlignment="1">
      <alignment horizontal="center"/>
    </xf>
    <xf numFmtId="165" fontId="36" fillId="6" borderId="14" xfId="0" applyNumberFormat="1" applyFont="1" applyFill="1" applyBorder="1" applyAlignment="1">
      <alignment horizontal="center"/>
    </xf>
    <xf numFmtId="4" fontId="36" fillId="6" borderId="14" xfId="0" applyNumberFormat="1" applyFont="1" applyFill="1" applyBorder="1" applyAlignment="1">
      <alignment horizontal="center"/>
    </xf>
    <xf numFmtId="43" fontId="36" fillId="6" borderId="14" xfId="22" applyFont="1" applyFill="1" applyBorder="1" applyAlignment="1">
      <alignment horizontal="right" indent="1"/>
    </xf>
    <xf numFmtId="0" fontId="8" fillId="6" borderId="13" xfId="0" applyFont="1" applyFill="1" applyBorder="1" applyAlignment="1"/>
    <xf numFmtId="0" fontId="6" fillId="6" borderId="13" xfId="0" applyFont="1" applyFill="1" applyBorder="1" applyAlignment="1"/>
    <xf numFmtId="0" fontId="46" fillId="0" borderId="0" xfId="0" applyFont="1" applyAlignment="1">
      <alignment vertical="center" wrapText="1"/>
    </xf>
    <xf numFmtId="0" fontId="47" fillId="0" borderId="0" xfId="0" applyFont="1" applyAlignment="1">
      <alignment vertical="center" wrapText="1"/>
    </xf>
    <xf numFmtId="0" fontId="48" fillId="0" borderId="0" xfId="0" applyFont="1" applyAlignment="1">
      <alignment vertical="center" wrapText="1"/>
    </xf>
    <xf numFmtId="0" fontId="48" fillId="0" borderId="15" xfId="0" applyFont="1" applyBorder="1" applyAlignment="1">
      <alignment vertical="center" wrapText="1"/>
    </xf>
    <xf numFmtId="0" fontId="47" fillId="0" borderId="15" xfId="0" applyFont="1" applyBorder="1" applyAlignment="1">
      <alignment vertical="center" wrapText="1"/>
    </xf>
    <xf numFmtId="0" fontId="24" fillId="0" borderId="0" xfId="0" applyFont="1" applyAlignment="1">
      <alignment wrapText="1"/>
    </xf>
    <xf numFmtId="43" fontId="4" fillId="0" borderId="0" xfId="22" applyFont="1"/>
    <xf numFmtId="0" fontId="19" fillId="6" borderId="14" xfId="0" applyFont="1" applyFill="1" applyBorder="1" applyAlignment="1">
      <alignment horizontal="right" vertical="center"/>
    </xf>
    <xf numFmtId="0" fontId="19" fillId="6" borderId="14" xfId="0" applyFont="1" applyFill="1" applyBorder="1" applyAlignment="1">
      <alignment horizontal="left" wrapText="1"/>
    </xf>
    <xf numFmtId="3" fontId="19" fillId="6" borderId="14" xfId="0" applyNumberFormat="1" applyFont="1" applyFill="1" applyBorder="1" applyAlignment="1">
      <alignment horizontal="center"/>
    </xf>
    <xf numFmtId="165" fontId="19" fillId="6" borderId="14" xfId="0" applyNumberFormat="1" applyFont="1" applyFill="1" applyBorder="1" applyAlignment="1">
      <alignment horizontal="center"/>
    </xf>
    <xf numFmtId="43" fontId="19" fillId="6" borderId="14" xfId="4" applyNumberFormat="1" applyFont="1" applyFill="1" applyBorder="1" applyAlignment="1"/>
    <xf numFmtId="0" fontId="32" fillId="6" borderId="0" xfId="0" applyFont="1" applyFill="1" applyAlignment="1">
      <alignment vertical="top" wrapText="1"/>
    </xf>
    <xf numFmtId="0" fontId="6" fillId="6" borderId="14" xfId="0" applyFont="1" applyFill="1" applyBorder="1" applyAlignment="1">
      <alignment horizontal="right" vertical="center"/>
    </xf>
    <xf numFmtId="0" fontId="6" fillId="6" borderId="14" xfId="0" applyFont="1" applyFill="1" applyBorder="1" applyAlignment="1">
      <alignment horizontal="center" vertical="center" wrapText="1"/>
    </xf>
    <xf numFmtId="0" fontId="6" fillId="6" borderId="14" xfId="0" applyFont="1" applyFill="1" applyBorder="1" applyAlignment="1">
      <alignment horizontal="center" vertical="center"/>
    </xf>
    <xf numFmtId="3" fontId="7" fillId="6" borderId="14" xfId="12" applyNumberFormat="1" applyFont="1" applyFill="1" applyBorder="1" applyAlignment="1">
      <alignment horizontal="center" vertical="center" wrapText="1"/>
    </xf>
    <xf numFmtId="165" fontId="7" fillId="6" borderId="14" xfId="12" applyNumberFormat="1" applyFont="1" applyFill="1" applyBorder="1" applyAlignment="1">
      <alignment horizontal="center" vertical="center" wrapText="1"/>
    </xf>
    <xf numFmtId="43" fontId="7" fillId="6" borderId="14" xfId="22" applyFont="1" applyFill="1" applyBorder="1" applyAlignment="1">
      <alignment horizontal="center" vertical="center" wrapText="1"/>
    </xf>
    <xf numFmtId="0" fontId="8" fillId="6" borderId="14" xfId="0" applyFont="1" applyFill="1" applyBorder="1" applyAlignment="1">
      <alignment horizontal="right" vertical="center"/>
    </xf>
    <xf numFmtId="0" fontId="10" fillId="6" borderId="14" xfId="0" applyFont="1" applyFill="1" applyBorder="1" applyAlignment="1">
      <alignment horizontal="left" wrapText="1"/>
    </xf>
    <xf numFmtId="0" fontId="10" fillId="6" borderId="14" xfId="0" applyFont="1" applyFill="1" applyBorder="1" applyAlignment="1">
      <alignment horizontal="center" vertical="center"/>
    </xf>
    <xf numFmtId="3" fontId="9" fillId="6" borderId="14" xfId="0" applyNumberFormat="1" applyFont="1" applyFill="1" applyBorder="1" applyAlignment="1">
      <alignment horizontal="center" vertical="center"/>
    </xf>
    <xf numFmtId="165" fontId="9" fillId="6" borderId="14" xfId="0" applyNumberFormat="1" applyFont="1" applyFill="1" applyBorder="1" applyAlignment="1"/>
    <xf numFmtId="43" fontId="8" fillId="6" borderId="14" xfId="22" applyFont="1" applyFill="1" applyBorder="1" applyAlignment="1"/>
    <xf numFmtId="0" fontId="19" fillId="6" borderId="14" xfId="0" applyFont="1" applyFill="1" applyBorder="1" applyAlignment="1">
      <alignment horizontal="right"/>
    </xf>
    <xf numFmtId="0" fontId="25" fillId="6" borderId="14" xfId="0" applyFont="1" applyFill="1" applyBorder="1" applyAlignment="1">
      <alignment horizontal="left" wrapText="1"/>
    </xf>
    <xf numFmtId="4" fontId="19" fillId="6" borderId="14" xfId="0" applyNumberFormat="1" applyFont="1" applyFill="1" applyBorder="1" applyAlignment="1">
      <alignment horizontal="center"/>
    </xf>
    <xf numFmtId="43" fontId="19" fillId="6" borderId="14" xfId="22" applyFont="1" applyFill="1" applyBorder="1" applyAlignment="1"/>
    <xf numFmtId="0" fontId="9" fillId="6" borderId="14" xfId="0" applyFont="1" applyFill="1" applyBorder="1" applyAlignment="1">
      <alignment horizontal="right"/>
    </xf>
    <xf numFmtId="0" fontId="7" fillId="6" borderId="14" xfId="0" applyFont="1" applyFill="1" applyBorder="1" applyAlignment="1">
      <alignment horizontal="left" wrapText="1"/>
    </xf>
    <xf numFmtId="4" fontId="9" fillId="6" borderId="14" xfId="0" applyNumberFormat="1" applyFont="1" applyFill="1" applyBorder="1" applyAlignment="1">
      <alignment horizontal="center"/>
    </xf>
    <xf numFmtId="3" fontId="9" fillId="6" borderId="14" xfId="0" applyNumberFormat="1" applyFont="1" applyFill="1" applyBorder="1" applyAlignment="1">
      <alignment horizontal="center"/>
    </xf>
    <xf numFmtId="165" fontId="9" fillId="6" borderId="14" xfId="0" applyNumberFormat="1" applyFont="1" applyFill="1" applyBorder="1" applyAlignment="1">
      <alignment horizontal="center"/>
    </xf>
    <xf numFmtId="43" fontId="9" fillId="6" borderId="14" xfId="22" applyFont="1" applyFill="1" applyBorder="1" applyAlignment="1"/>
    <xf numFmtId="0" fontId="9" fillId="6" borderId="14" xfId="0" applyFont="1" applyFill="1" applyBorder="1" applyAlignment="1">
      <alignment horizontal="left" wrapText="1"/>
    </xf>
    <xf numFmtId="43" fontId="19" fillId="6" borderId="14" xfId="22" applyFont="1" applyFill="1" applyBorder="1" applyAlignment="1">
      <alignment horizontal="right"/>
    </xf>
    <xf numFmtId="0" fontId="8" fillId="6" borderId="14" xfId="0" applyFont="1" applyFill="1" applyBorder="1" applyAlignment="1">
      <alignment horizontal="right"/>
    </xf>
    <xf numFmtId="0" fontId="12" fillId="6" borderId="14" xfId="0" applyFont="1" applyFill="1" applyBorder="1" applyAlignment="1">
      <alignment horizontal="left" wrapText="1"/>
    </xf>
    <xf numFmtId="3" fontId="8" fillId="6" borderId="14" xfId="0" applyNumberFormat="1" applyFont="1" applyFill="1" applyBorder="1" applyAlignment="1"/>
    <xf numFmtId="2" fontId="9" fillId="6" borderId="14" xfId="0" applyNumberFormat="1" applyFont="1" applyFill="1" applyBorder="1" applyAlignment="1">
      <alignment horizontal="right"/>
    </xf>
    <xf numFmtId="0" fontId="7" fillId="6" borderId="14" xfId="0" applyFont="1" applyFill="1" applyBorder="1" applyAlignment="1">
      <alignment horizontal="right"/>
    </xf>
    <xf numFmtId="3" fontId="7" fillId="6" borderId="14" xfId="0" applyNumberFormat="1" applyFont="1" applyFill="1" applyBorder="1" applyAlignment="1">
      <alignment horizontal="center"/>
    </xf>
    <xf numFmtId="165" fontId="7" fillId="6" borderId="14" xfId="0" applyNumberFormat="1" applyFont="1" applyFill="1" applyBorder="1" applyAlignment="1">
      <alignment horizontal="center"/>
    </xf>
    <xf numFmtId="43" fontId="7" fillId="6" borderId="14" xfId="22" applyFont="1" applyFill="1" applyBorder="1" applyAlignment="1"/>
    <xf numFmtId="166" fontId="20" fillId="6" borderId="14" xfId="0" applyNumberFormat="1" applyFont="1" applyFill="1" applyBorder="1" applyAlignment="1">
      <alignment horizontal="right"/>
    </xf>
    <xf numFmtId="4" fontId="7" fillId="6" borderId="14" xfId="0" applyNumberFormat="1" applyFont="1" applyFill="1" applyBorder="1" applyAlignment="1">
      <alignment horizontal="center"/>
    </xf>
    <xf numFmtId="0" fontId="20" fillId="6" borderId="14" xfId="0" applyFont="1" applyFill="1" applyBorder="1" applyAlignment="1">
      <alignment horizontal="right"/>
    </xf>
    <xf numFmtId="43" fontId="20" fillId="6" borderId="14" xfId="22" applyFont="1" applyFill="1" applyBorder="1" applyAlignment="1"/>
    <xf numFmtId="0" fontId="31" fillId="6" borderId="14" xfId="0" applyNumberFormat="1" applyFont="1" applyFill="1" applyBorder="1" applyAlignment="1">
      <alignment horizontal="right" vertical="top" wrapText="1"/>
    </xf>
    <xf numFmtId="0" fontId="31" fillId="6" borderId="14" xfId="0" applyFont="1" applyFill="1" applyBorder="1" applyAlignment="1">
      <alignment vertical="top" wrapText="1"/>
    </xf>
    <xf numFmtId="1" fontId="32" fillId="6" borderId="14" xfId="0" applyNumberFormat="1" applyFont="1" applyFill="1" applyBorder="1" applyAlignment="1">
      <alignment vertical="top" wrapText="1"/>
    </xf>
    <xf numFmtId="1" fontId="32" fillId="6" borderId="14" xfId="0" applyNumberFormat="1" applyFont="1" applyFill="1" applyBorder="1" applyAlignment="1">
      <alignment horizontal="right" vertical="top" wrapText="1"/>
    </xf>
    <xf numFmtId="43" fontId="32" fillId="6" borderId="14" xfId="22" applyFont="1" applyFill="1" applyBorder="1" applyAlignment="1">
      <alignment horizontal="right" vertical="top" wrapText="1"/>
    </xf>
    <xf numFmtId="0" fontId="31" fillId="6" borderId="14" xfId="0" applyFont="1" applyFill="1" applyBorder="1" applyAlignment="1">
      <alignment wrapText="1"/>
    </xf>
    <xf numFmtId="0" fontId="32" fillId="6" borderId="14" xfId="0" applyNumberFormat="1" applyFont="1" applyFill="1" applyBorder="1" applyAlignment="1">
      <alignment horizontal="right" vertical="top" wrapText="1"/>
    </xf>
    <xf numFmtId="0" fontId="32" fillId="6" borderId="14" xfId="0" applyNumberFormat="1" applyFont="1" applyFill="1" applyBorder="1" applyAlignment="1">
      <alignment horizontal="center" vertical="top" wrapText="1"/>
    </xf>
    <xf numFmtId="0" fontId="32" fillId="6" borderId="14" xfId="0" applyNumberFormat="1" applyFont="1" applyFill="1" applyBorder="1" applyAlignment="1">
      <alignment vertical="top" wrapText="1"/>
    </xf>
    <xf numFmtId="1" fontId="32" fillId="6" borderId="14" xfId="0" applyNumberFormat="1" applyFont="1" applyFill="1" applyBorder="1" applyAlignment="1">
      <alignment horizontal="center" vertical="top" wrapText="1"/>
    </xf>
    <xf numFmtId="0" fontId="31" fillId="6" borderId="14" xfId="0" applyNumberFormat="1" applyFont="1" applyFill="1" applyBorder="1" applyAlignment="1">
      <alignment vertical="top" wrapText="1"/>
    </xf>
    <xf numFmtId="0" fontId="32" fillId="6" borderId="14" xfId="0" applyNumberFormat="1" applyFont="1" applyFill="1" applyBorder="1" applyAlignment="1">
      <alignment horizontal="right" vertical="center" wrapText="1"/>
    </xf>
    <xf numFmtId="43" fontId="32" fillId="6" borderId="14" xfId="48" applyFont="1" applyFill="1" applyBorder="1" applyAlignment="1">
      <alignment horizontal="right" vertical="top" wrapText="1"/>
    </xf>
    <xf numFmtId="0" fontId="31" fillId="6" borderId="14" xfId="0" applyNumberFormat="1" applyFont="1" applyFill="1" applyBorder="1" applyAlignment="1">
      <alignment horizontal="center" vertical="top" wrapText="1"/>
    </xf>
    <xf numFmtId="1" fontId="31" fillId="6" borderId="14" xfId="0" applyNumberFormat="1" applyFont="1" applyFill="1" applyBorder="1" applyAlignment="1">
      <alignment horizontal="center" vertical="top" wrapText="1"/>
    </xf>
    <xf numFmtId="1" fontId="31" fillId="6" borderId="14" xfId="0" applyNumberFormat="1" applyFont="1" applyFill="1" applyBorder="1" applyAlignment="1">
      <alignment horizontal="right" vertical="top" wrapText="1"/>
    </xf>
    <xf numFmtId="43" fontId="31" fillId="6" borderId="14" xfId="22" applyFont="1" applyFill="1" applyBorder="1" applyAlignment="1">
      <alignment horizontal="right" vertical="top" wrapText="1"/>
    </xf>
    <xf numFmtId="0" fontId="32" fillId="6" borderId="14" xfId="0" applyFont="1" applyFill="1" applyBorder="1" applyAlignment="1">
      <alignment horizontal="right" wrapText="1"/>
    </xf>
    <xf numFmtId="0" fontId="32" fillId="6" borderId="14" xfId="0" applyFont="1" applyFill="1" applyBorder="1" applyAlignment="1">
      <alignment wrapText="1"/>
    </xf>
    <xf numFmtId="43" fontId="32" fillId="6" borderId="14" xfId="22" applyFont="1" applyFill="1" applyBorder="1" applyAlignment="1">
      <alignment wrapText="1"/>
    </xf>
    <xf numFmtId="0" fontId="33" fillId="6" borderId="14" xfId="0" applyFont="1" applyFill="1" applyBorder="1" applyAlignment="1">
      <alignment wrapText="1"/>
    </xf>
    <xf numFmtId="43" fontId="31" fillId="6" borderId="14" xfId="22" applyFont="1" applyFill="1" applyBorder="1" applyAlignment="1">
      <alignment wrapText="1"/>
    </xf>
    <xf numFmtId="0" fontId="24" fillId="6" borderId="14" xfId="0" applyFont="1" applyFill="1" applyBorder="1" applyAlignment="1">
      <alignment horizontal="right" vertical="center"/>
    </xf>
    <xf numFmtId="0" fontId="24" fillId="6" borderId="14" xfId="0" applyFont="1" applyFill="1" applyBorder="1" applyAlignment="1">
      <alignment horizontal="center" vertical="center" wrapText="1"/>
    </xf>
    <xf numFmtId="0" fontId="24" fillId="6" borderId="14" xfId="0" applyFont="1" applyFill="1" applyBorder="1" applyAlignment="1">
      <alignment horizontal="center" vertical="center"/>
    </xf>
    <xf numFmtId="3" fontId="20" fillId="6" borderId="14" xfId="12" applyNumberFormat="1" applyFont="1" applyFill="1" applyBorder="1" applyAlignment="1">
      <alignment horizontal="center" vertical="center" wrapText="1"/>
    </xf>
    <xf numFmtId="165" fontId="20" fillId="6" borderId="14" xfId="12" applyNumberFormat="1" applyFont="1" applyFill="1" applyBorder="1" applyAlignment="1">
      <alignment horizontal="center" vertical="center" wrapText="1"/>
    </xf>
    <xf numFmtId="43" fontId="20" fillId="6" borderId="14" xfId="22" applyFont="1" applyFill="1" applyBorder="1" applyAlignment="1">
      <alignment horizontal="center" vertical="center" wrapText="1"/>
    </xf>
    <xf numFmtId="43" fontId="33" fillId="6" borderId="14" xfId="22" applyFont="1" applyFill="1" applyBorder="1" applyAlignment="1">
      <alignment horizontal="right" vertical="center"/>
    </xf>
    <xf numFmtId="43" fontId="28" fillId="6" borderId="14" xfId="22" applyFont="1" applyFill="1" applyBorder="1" applyAlignment="1">
      <alignment horizontal="right" vertical="center"/>
    </xf>
    <xf numFmtId="2" fontId="32" fillId="6" borderId="14" xfId="0" applyNumberFormat="1" applyFont="1" applyFill="1" applyBorder="1" applyAlignment="1">
      <alignment horizontal="right" wrapText="1"/>
    </xf>
    <xf numFmtId="0" fontId="33" fillId="6" borderId="14" xfId="0" applyFont="1" applyFill="1" applyBorder="1" applyAlignment="1">
      <alignment horizontal="right" wrapText="1"/>
    </xf>
    <xf numFmtId="166" fontId="31" fillId="6" borderId="14" xfId="0" applyNumberFormat="1" applyFont="1" applyFill="1" applyBorder="1" applyAlignment="1">
      <alignment horizontal="right" vertical="top" wrapText="1"/>
    </xf>
    <xf numFmtId="0" fontId="32" fillId="6" borderId="14" xfId="0" applyFont="1" applyFill="1" applyBorder="1" applyAlignment="1">
      <alignment horizontal="right"/>
    </xf>
    <xf numFmtId="0" fontId="32" fillId="6" borderId="14" xfId="0" applyFont="1" applyFill="1" applyBorder="1" applyAlignment="1"/>
    <xf numFmtId="0" fontId="28" fillId="6" borderId="14" xfId="0" applyFont="1" applyFill="1" applyBorder="1" applyAlignment="1">
      <alignment horizontal="right" vertical="center"/>
    </xf>
    <xf numFmtId="0" fontId="34" fillId="6" borderId="14" xfId="0" applyFont="1" applyFill="1" applyBorder="1" applyAlignment="1">
      <alignment vertical="center" wrapText="1"/>
    </xf>
    <xf numFmtId="0" fontId="28" fillId="6" borderId="14" xfId="0" applyFont="1" applyFill="1" applyBorder="1" applyAlignment="1">
      <alignment horizontal="center" vertical="center"/>
    </xf>
    <xf numFmtId="0" fontId="28" fillId="6" borderId="14" xfId="0" applyFont="1" applyFill="1" applyBorder="1" applyAlignment="1">
      <alignment vertical="center" wrapText="1"/>
    </xf>
    <xf numFmtId="0" fontId="33" fillId="6" borderId="14" xfId="0" applyFont="1" applyFill="1" applyBorder="1" applyAlignment="1">
      <alignment horizontal="right" vertical="center"/>
    </xf>
    <xf numFmtId="0" fontId="33" fillId="6" borderId="14" xfId="0" applyFont="1" applyFill="1" applyBorder="1" applyAlignment="1">
      <alignment vertical="center" wrapText="1"/>
    </xf>
    <xf numFmtId="0" fontId="33" fillId="6" borderId="14" xfId="0" applyFont="1" applyFill="1" applyBorder="1" applyAlignment="1">
      <alignment horizontal="center" vertical="center"/>
    </xf>
    <xf numFmtId="0" fontId="36" fillId="6" borderId="14" xfId="0" applyFont="1" applyFill="1" applyBorder="1" applyAlignment="1">
      <alignment horizontal="right"/>
    </xf>
    <xf numFmtId="0" fontId="37" fillId="6" borderId="14" xfId="0" applyFont="1" applyFill="1" applyBorder="1" applyAlignment="1">
      <alignment horizontal="left" wrapText="1"/>
    </xf>
    <xf numFmtId="3" fontId="37" fillId="6" borderId="14" xfId="0" applyNumberFormat="1" applyFont="1" applyFill="1" applyBorder="1" applyAlignment="1">
      <alignment horizontal="center"/>
    </xf>
    <xf numFmtId="165" fontId="37" fillId="6" borderId="14" xfId="0" applyNumberFormat="1" applyFont="1" applyFill="1" applyBorder="1" applyAlignment="1">
      <alignment horizontal="center"/>
    </xf>
    <xf numFmtId="4" fontId="37" fillId="6" borderId="14" xfId="0" applyNumberFormat="1" applyFont="1" applyFill="1" applyBorder="1" applyAlignment="1">
      <alignment horizontal="center"/>
    </xf>
    <xf numFmtId="43" fontId="27" fillId="6" borderId="14" xfId="22" applyFont="1" applyFill="1" applyBorder="1" applyAlignment="1">
      <alignment horizontal="right" indent="1"/>
    </xf>
    <xf numFmtId="0" fontId="20" fillId="6" borderId="14" xfId="0" applyFont="1" applyFill="1" applyBorder="1" applyAlignment="1">
      <alignment horizontal="left" wrapText="1"/>
    </xf>
    <xf numFmtId="4" fontId="20" fillId="6" borderId="14" xfId="0" applyNumberFormat="1" applyFont="1" applyFill="1" applyBorder="1" applyAlignment="1">
      <alignment horizontal="center"/>
    </xf>
    <xf numFmtId="3" fontId="20" fillId="6" borderId="14" xfId="0" applyNumberFormat="1" applyFont="1" applyFill="1" applyBorder="1" applyAlignment="1">
      <alignment horizontal="center"/>
    </xf>
    <xf numFmtId="165" fontId="20" fillId="6" borderId="14" xfId="0" applyNumberFormat="1" applyFont="1" applyFill="1" applyBorder="1" applyAlignment="1">
      <alignment horizontal="center"/>
    </xf>
    <xf numFmtId="4" fontId="37" fillId="6" borderId="14" xfId="0" applyNumberFormat="1" applyFont="1" applyFill="1" applyBorder="1" applyAlignment="1">
      <alignment horizontal="left" wrapText="1"/>
    </xf>
    <xf numFmtId="0" fontId="27" fillId="6" borderId="14" xfId="5" applyFont="1" applyFill="1" applyBorder="1" applyAlignment="1">
      <alignment horizontal="right" vertical="center"/>
    </xf>
    <xf numFmtId="3" fontId="27" fillId="6" borderId="14" xfId="0" applyNumberFormat="1" applyFont="1" applyFill="1" applyBorder="1" applyAlignment="1">
      <alignment horizontal="center"/>
    </xf>
    <xf numFmtId="165" fontId="27" fillId="6" borderId="14" xfId="0" applyNumberFormat="1" applyFont="1" applyFill="1" applyBorder="1" applyAlignment="1">
      <alignment horizontal="center"/>
    </xf>
    <xf numFmtId="4" fontId="27" fillId="6" borderId="14" xfId="0" applyNumberFormat="1" applyFont="1" applyFill="1" applyBorder="1" applyAlignment="1">
      <alignment horizontal="center"/>
    </xf>
    <xf numFmtId="3" fontId="27" fillId="6" borderId="14" xfId="0" applyNumberFormat="1" applyFont="1" applyFill="1" applyBorder="1" applyAlignment="1">
      <alignment horizontal="left" wrapText="1"/>
    </xf>
    <xf numFmtId="3" fontId="37" fillId="6" borderId="14" xfId="0" applyNumberFormat="1" applyFont="1" applyFill="1" applyBorder="1" applyAlignment="1">
      <alignment horizontal="left" wrapText="1"/>
    </xf>
    <xf numFmtId="0" fontId="32" fillId="6" borderId="14" xfId="0" applyFont="1" applyFill="1" applyBorder="1" applyAlignment="1">
      <alignment vertical="center" wrapText="1"/>
    </xf>
    <xf numFmtId="4" fontId="27" fillId="6" borderId="14" xfId="0" applyNumberFormat="1" applyFont="1" applyFill="1" applyBorder="1" applyAlignment="1">
      <alignment horizontal="left" wrapText="1"/>
    </xf>
    <xf numFmtId="0" fontId="27" fillId="6" borderId="14" xfId="0" applyFont="1" applyFill="1" applyBorder="1" applyAlignment="1">
      <alignment horizontal="right"/>
    </xf>
    <xf numFmtId="0" fontId="27" fillId="6" borderId="14" xfId="0" applyFont="1" applyFill="1" applyBorder="1" applyAlignment="1">
      <alignment horizontal="center"/>
    </xf>
    <xf numFmtId="0" fontId="27" fillId="6" borderId="14" xfId="0" applyFont="1" applyFill="1" applyBorder="1" applyAlignment="1">
      <alignment horizontal="left" wrapText="1"/>
    </xf>
    <xf numFmtId="0" fontId="36" fillId="6" borderId="14" xfId="0" applyFont="1" applyFill="1" applyBorder="1" applyAlignment="1"/>
    <xf numFmtId="0" fontId="36" fillId="6" borderId="14" xfId="0" applyFont="1" applyFill="1" applyBorder="1" applyAlignment="1">
      <alignment horizontal="center"/>
    </xf>
    <xf numFmtId="0" fontId="36" fillId="6" borderId="14" xfId="0" applyFont="1" applyFill="1" applyBorder="1" applyAlignment="1">
      <alignment horizontal="left" wrapText="1"/>
    </xf>
    <xf numFmtId="43" fontId="37" fillId="6" borderId="14" xfId="22" applyFont="1" applyFill="1" applyBorder="1" applyAlignment="1">
      <alignment horizontal="right"/>
    </xf>
    <xf numFmtId="0" fontId="9" fillId="6" borderId="9" xfId="0" applyFont="1" applyFill="1" applyBorder="1" applyAlignment="1">
      <alignment horizontal="center" wrapText="1"/>
    </xf>
    <xf numFmtId="0" fontId="8" fillId="6" borderId="9" xfId="0" applyFont="1" applyFill="1" applyBorder="1" applyAlignment="1">
      <alignment horizontal="center" vertical="center" wrapText="1"/>
    </xf>
    <xf numFmtId="0" fontId="6" fillId="6" borderId="14" xfId="0" applyFont="1" applyFill="1" applyBorder="1" applyAlignment="1">
      <alignment horizontal="right" vertical="center" wrapText="1"/>
    </xf>
    <xf numFmtId="0" fontId="8" fillId="6" borderId="14" xfId="0" applyFont="1" applyFill="1" applyBorder="1" applyAlignment="1">
      <alignment horizontal="right" vertical="center" wrapText="1"/>
    </xf>
    <xf numFmtId="0" fontId="9" fillId="6" borderId="14" xfId="0" applyFont="1" applyFill="1" applyBorder="1" applyAlignment="1">
      <alignment horizontal="center" wrapText="1"/>
    </xf>
    <xf numFmtId="0" fontId="8" fillId="6" borderId="14" xfId="0" applyFont="1" applyFill="1" applyBorder="1" applyAlignment="1"/>
    <xf numFmtId="0" fontId="7" fillId="6" borderId="14" xfId="0" applyFont="1" applyFill="1" applyBorder="1" applyAlignment="1">
      <alignment horizontal="center" wrapText="1"/>
    </xf>
    <xf numFmtId="0" fontId="7" fillId="6" borderId="14" xfId="0" applyFont="1" applyFill="1" applyBorder="1" applyAlignment="1">
      <alignment horizontal="center" vertical="center"/>
    </xf>
    <xf numFmtId="3" fontId="7" fillId="6" borderId="14" xfId="0" applyNumberFormat="1" applyFont="1" applyFill="1" applyBorder="1" applyAlignment="1">
      <alignment horizontal="center" vertical="center"/>
    </xf>
    <xf numFmtId="165" fontId="7" fillId="6" borderId="14" xfId="0" applyNumberFormat="1" applyFont="1" applyFill="1" applyBorder="1" applyAlignment="1"/>
    <xf numFmtId="43" fontId="6" fillId="6" borderId="14" xfId="22" applyFont="1" applyFill="1" applyBorder="1" applyAlignment="1"/>
    <xf numFmtId="0" fontId="19" fillId="6" borderId="14" xfId="0" applyFont="1" applyFill="1" applyBorder="1" applyAlignment="1">
      <alignment horizontal="right" wrapText="1"/>
    </xf>
    <xf numFmtId="0" fontId="8" fillId="6" borderId="14" xfId="0" applyFont="1" applyFill="1" applyBorder="1" applyAlignment="1">
      <alignment wrapText="1"/>
    </xf>
    <xf numFmtId="0" fontId="13" fillId="6" borderId="14" xfId="0" applyFont="1" applyFill="1" applyBorder="1" applyAlignment="1">
      <alignment horizontal="left" wrapText="1"/>
    </xf>
    <xf numFmtId="0" fontId="12" fillId="6" borderId="14" xfId="5" applyFont="1" applyFill="1" applyBorder="1" applyAlignment="1">
      <alignment horizontal="left" wrapText="1"/>
    </xf>
    <xf numFmtId="0" fontId="8" fillId="6" borderId="14" xfId="0" applyFont="1" applyFill="1" applyBorder="1" applyAlignment="1">
      <alignment horizontal="center" vertical="center" wrapText="1"/>
    </xf>
    <xf numFmtId="0" fontId="9" fillId="6" borderId="14" xfId="0" applyFont="1" applyFill="1" applyBorder="1" applyAlignment="1">
      <alignment horizontal="right" wrapText="1"/>
    </xf>
    <xf numFmtId="2" fontId="9" fillId="6" borderId="14" xfId="0" applyNumberFormat="1" applyFont="1" applyFill="1" applyBorder="1" applyAlignment="1">
      <alignment horizontal="right" wrapText="1"/>
    </xf>
    <xf numFmtId="0" fontId="9" fillId="6" borderId="14" xfId="0" applyFont="1" applyFill="1" applyBorder="1" applyAlignment="1">
      <alignment horizontal="left" vertical="top" wrapText="1"/>
    </xf>
    <xf numFmtId="0" fontId="9" fillId="6" borderId="14" xfId="0" applyFont="1" applyFill="1" applyBorder="1" applyAlignment="1">
      <alignment horizontal="center"/>
    </xf>
    <xf numFmtId="0" fontId="12" fillId="6" borderId="14" xfId="0" applyNumberFormat="1" applyFont="1" applyFill="1" applyBorder="1" applyAlignment="1">
      <alignment horizontal="left" wrapText="1"/>
    </xf>
    <xf numFmtId="0" fontId="9" fillId="6" borderId="14" xfId="0" applyFont="1" applyFill="1" applyBorder="1" applyAlignment="1">
      <alignment wrapText="1"/>
    </xf>
    <xf numFmtId="0" fontId="9" fillId="6" borderId="14" xfId="0" applyNumberFormat="1" applyFont="1" applyFill="1" applyBorder="1" applyAlignment="1">
      <alignment horizontal="left" wrapText="1"/>
    </xf>
    <xf numFmtId="0" fontId="30" fillId="6" borderId="14" xfId="0" applyFont="1" applyFill="1" applyBorder="1" applyAlignment="1">
      <alignment vertical="top" wrapText="1"/>
    </xf>
    <xf numFmtId="0" fontId="29" fillId="6" borderId="14" xfId="0" applyFont="1" applyFill="1" applyBorder="1" applyAlignment="1">
      <alignment vertical="top" wrapText="1"/>
    </xf>
    <xf numFmtId="43" fontId="29" fillId="6" borderId="14" xfId="22" applyFont="1" applyFill="1" applyBorder="1" applyAlignment="1">
      <alignment vertical="top" wrapText="1"/>
    </xf>
    <xf numFmtId="43" fontId="30" fillId="6" borderId="14" xfId="22" applyFont="1" applyFill="1" applyBorder="1" applyAlignment="1">
      <alignment vertical="top" wrapText="1"/>
    </xf>
    <xf numFmtId="4" fontId="10" fillId="6" borderId="14" xfId="0" applyNumberFormat="1" applyFont="1" applyFill="1" applyBorder="1" applyAlignment="1">
      <alignment horizontal="left" wrapText="1"/>
    </xf>
    <xf numFmtId="3" fontId="10" fillId="6" borderId="14" xfId="0" applyNumberFormat="1" applyFont="1" applyFill="1" applyBorder="1" applyAlignment="1">
      <alignment horizontal="center"/>
    </xf>
    <xf numFmtId="165" fontId="12" fillId="6" borderId="14" xfId="0" applyNumberFormat="1" applyFont="1" applyFill="1" applyBorder="1" applyAlignment="1">
      <alignment horizontal="center"/>
    </xf>
    <xf numFmtId="3" fontId="9" fillId="6" borderId="14" xfId="0" applyNumberFormat="1" applyFont="1" applyFill="1" applyBorder="1" applyAlignment="1">
      <alignment horizontal="left" wrapText="1"/>
    </xf>
    <xf numFmtId="3" fontId="10" fillId="6" borderId="14" xfId="0" applyNumberFormat="1" applyFont="1" applyFill="1" applyBorder="1" applyAlignment="1">
      <alignment horizontal="left" wrapText="1"/>
    </xf>
  </cellXfs>
  <cellStyles count="94">
    <cellStyle name="2decimal" xfId="32" xr:uid="{00000000-0005-0000-0000-000000000000}"/>
    <cellStyle name="Accent6 2" xfId="33" xr:uid="{00000000-0005-0000-0000-000001000000}"/>
    <cellStyle name="Bad 2" xfId="34" xr:uid="{00000000-0005-0000-0000-000002000000}"/>
    <cellStyle name="Comma" xfId="22" builtinId="3"/>
    <cellStyle name="Comma  - Style1" xfId="35" xr:uid="{00000000-0005-0000-0000-000004000000}"/>
    <cellStyle name="Comma  - Style2" xfId="36" xr:uid="{00000000-0005-0000-0000-000005000000}"/>
    <cellStyle name="Comma  - Style3" xfId="37" xr:uid="{00000000-0005-0000-0000-000006000000}"/>
    <cellStyle name="Comma  - Style4" xfId="38" xr:uid="{00000000-0005-0000-0000-000007000000}"/>
    <cellStyle name="Comma  - Style5" xfId="39" xr:uid="{00000000-0005-0000-0000-000008000000}"/>
    <cellStyle name="Comma  - Style6" xfId="40" xr:uid="{00000000-0005-0000-0000-000009000000}"/>
    <cellStyle name="Comma  - Style7" xfId="41" xr:uid="{00000000-0005-0000-0000-00000A000000}"/>
    <cellStyle name="Comma  - Style8" xfId="42" xr:uid="{00000000-0005-0000-0000-00000B000000}"/>
    <cellStyle name="Comma 10" xfId="43" xr:uid="{00000000-0005-0000-0000-00000C000000}"/>
    <cellStyle name="Comma 10 2" xfId="44" xr:uid="{00000000-0005-0000-0000-00000D000000}"/>
    <cellStyle name="Comma 10 3" xfId="45" xr:uid="{00000000-0005-0000-0000-00000E000000}"/>
    <cellStyle name="Comma 10 4" xfId="46" xr:uid="{00000000-0005-0000-0000-00000F000000}"/>
    <cellStyle name="Comma 10 4 2" xfId="47" xr:uid="{00000000-0005-0000-0000-000010000000}"/>
    <cellStyle name="Comma 11" xfId="48" xr:uid="{00000000-0005-0000-0000-000011000000}"/>
    <cellStyle name="Comma 12" xfId="49" xr:uid="{00000000-0005-0000-0000-000012000000}"/>
    <cellStyle name="Comma 13" xfId="88" xr:uid="{00000000-0005-0000-0000-000013000000}"/>
    <cellStyle name="Comma 14" xfId="84" xr:uid="{00000000-0005-0000-0000-000014000000}"/>
    <cellStyle name="Comma 15" xfId="87" xr:uid="{00000000-0005-0000-0000-000015000000}"/>
    <cellStyle name="Comma 16" xfId="85" xr:uid="{00000000-0005-0000-0000-000016000000}"/>
    <cellStyle name="Comma 17" xfId="86" xr:uid="{00000000-0005-0000-0000-000017000000}"/>
    <cellStyle name="Comma 2" xfId="1" xr:uid="{00000000-0005-0000-0000-000018000000}"/>
    <cellStyle name="Comma 2 2" xfId="2" xr:uid="{00000000-0005-0000-0000-000019000000}"/>
    <cellStyle name="Comma 2 2 2" xfId="16" xr:uid="{00000000-0005-0000-0000-00001A000000}"/>
    <cellStyle name="Comma 2 2 3" xfId="51" xr:uid="{00000000-0005-0000-0000-00001B000000}"/>
    <cellStyle name="Comma 2 3" xfId="15" xr:uid="{00000000-0005-0000-0000-00001C000000}"/>
    <cellStyle name="Comma 2 4" xfId="12" xr:uid="{00000000-0005-0000-0000-00001D000000}"/>
    <cellStyle name="Comma 2 4 2" xfId="80" xr:uid="{00000000-0005-0000-0000-00001E000000}"/>
    <cellStyle name="Comma 2 5" xfId="13" xr:uid="{00000000-0005-0000-0000-00001F000000}"/>
    <cellStyle name="Comma 2 6" xfId="50" xr:uid="{00000000-0005-0000-0000-000020000000}"/>
    <cellStyle name="Comma 3" xfId="14" xr:uid="{00000000-0005-0000-0000-000021000000}"/>
    <cellStyle name="Comma 3 2" xfId="53" xr:uid="{00000000-0005-0000-0000-000022000000}"/>
    <cellStyle name="Comma 3 3" xfId="52" xr:uid="{00000000-0005-0000-0000-000023000000}"/>
    <cellStyle name="Comma 4" xfId="54" xr:uid="{00000000-0005-0000-0000-000024000000}"/>
    <cellStyle name="Comma 4 2" xfId="55" xr:uid="{00000000-0005-0000-0000-000025000000}"/>
    <cellStyle name="Comma 5" xfId="4" xr:uid="{00000000-0005-0000-0000-000026000000}"/>
    <cellStyle name="Comma 5 2" xfId="56" xr:uid="{00000000-0005-0000-0000-000027000000}"/>
    <cellStyle name="Comma 6" xfId="57" xr:uid="{00000000-0005-0000-0000-000028000000}"/>
    <cellStyle name="Comma 7" xfId="20" xr:uid="{00000000-0005-0000-0000-000029000000}"/>
    <cellStyle name="Comma 8" xfId="30" xr:uid="{00000000-0005-0000-0000-00002A000000}"/>
    <cellStyle name="Comma 9" xfId="83" xr:uid="{00000000-0005-0000-0000-00002B000000}"/>
    <cellStyle name="Comma_Sheet1" xfId="25" xr:uid="{00000000-0005-0000-0000-00002C000000}"/>
    <cellStyle name="Currency" xfId="29" builtinId="4"/>
    <cellStyle name="Currency [0]b" xfId="58" xr:uid="{00000000-0005-0000-0000-00002E000000}"/>
    <cellStyle name="Currency 2" xfId="17" xr:uid="{00000000-0005-0000-0000-00002F000000}"/>
    <cellStyle name="Currency 2 2" xfId="59" xr:uid="{00000000-0005-0000-0000-000030000000}"/>
    <cellStyle name="currency(2)" xfId="60" xr:uid="{00000000-0005-0000-0000-000031000000}"/>
    <cellStyle name="Euro" xfId="61" xr:uid="{00000000-0005-0000-0000-000032000000}"/>
    <cellStyle name="Excel Built-in Normal" xfId="23" xr:uid="{00000000-0005-0000-0000-000033000000}"/>
    <cellStyle name="Legal 8½ x 14 in" xfId="21" xr:uid="{00000000-0005-0000-0000-000034000000}"/>
    <cellStyle name="Neutral 2" xfId="62" xr:uid="{00000000-0005-0000-0000-000035000000}"/>
    <cellStyle name="Normal" xfId="0" builtinId="0"/>
    <cellStyle name="Normal - Style1" xfId="63" xr:uid="{00000000-0005-0000-0000-000037000000}"/>
    <cellStyle name="Normal 10" xfId="11" xr:uid="{00000000-0005-0000-0000-000038000000}"/>
    <cellStyle name="Normal 11" xfId="64" xr:uid="{00000000-0005-0000-0000-000039000000}"/>
    <cellStyle name="Normal 12" xfId="65" xr:uid="{00000000-0005-0000-0000-00003A000000}"/>
    <cellStyle name="Normal 13" xfId="82" xr:uid="{00000000-0005-0000-0000-00003B000000}"/>
    <cellStyle name="Normal 14" xfId="5" xr:uid="{00000000-0005-0000-0000-00003C000000}"/>
    <cellStyle name="Normal 15" xfId="89" xr:uid="{00000000-0005-0000-0000-00003D000000}"/>
    <cellStyle name="Normal 16" xfId="90" xr:uid="{00000000-0005-0000-0000-00003E000000}"/>
    <cellStyle name="Normal 17" xfId="91" xr:uid="{00000000-0005-0000-0000-00003F000000}"/>
    <cellStyle name="Normal 18" xfId="92" xr:uid="{00000000-0005-0000-0000-000040000000}"/>
    <cellStyle name="Normal 19" xfId="93" xr:uid="{00000000-0005-0000-0000-000041000000}"/>
    <cellStyle name="Normal 2" xfId="7" xr:uid="{00000000-0005-0000-0000-000042000000}"/>
    <cellStyle name="Normal 2 2" xfId="8" xr:uid="{00000000-0005-0000-0000-000043000000}"/>
    <cellStyle name="Normal 2 2 2" xfId="10" xr:uid="{00000000-0005-0000-0000-000044000000}"/>
    <cellStyle name="Normal 2 2 3" xfId="67" xr:uid="{00000000-0005-0000-0000-000045000000}"/>
    <cellStyle name="Normal 2 2 4" xfId="66" xr:uid="{00000000-0005-0000-0000-000046000000}"/>
    <cellStyle name="Normal 2 3" xfId="68" xr:uid="{00000000-0005-0000-0000-000047000000}"/>
    <cellStyle name="Normal 2 4" xfId="69" xr:uid="{00000000-0005-0000-0000-000048000000}"/>
    <cellStyle name="Normal 2 5" xfId="70" xr:uid="{00000000-0005-0000-0000-000049000000}"/>
    <cellStyle name="Normal 2 6" xfId="28" xr:uid="{00000000-0005-0000-0000-00004A000000}"/>
    <cellStyle name="Normal 3" xfId="9" xr:uid="{00000000-0005-0000-0000-00004B000000}"/>
    <cellStyle name="Normal 3 2" xfId="71" xr:uid="{00000000-0005-0000-0000-00004C000000}"/>
    <cellStyle name="Normal 4" xfId="72" xr:uid="{00000000-0005-0000-0000-00004D000000}"/>
    <cellStyle name="Normal 4 2" xfId="73" xr:uid="{00000000-0005-0000-0000-00004E000000}"/>
    <cellStyle name="Normal 5" xfId="74" xr:uid="{00000000-0005-0000-0000-00004F000000}"/>
    <cellStyle name="Normal 6" xfId="75" xr:uid="{00000000-0005-0000-0000-000050000000}"/>
    <cellStyle name="Normal 6 5" xfId="19" xr:uid="{00000000-0005-0000-0000-000051000000}"/>
    <cellStyle name="Normal 7" xfId="76" xr:uid="{00000000-0005-0000-0000-000052000000}"/>
    <cellStyle name="Normal 8" xfId="77" xr:uid="{00000000-0005-0000-0000-000053000000}"/>
    <cellStyle name="Normal 9" xfId="31" xr:uid="{00000000-0005-0000-0000-000054000000}"/>
    <cellStyle name="Normal 9 2" xfId="81" xr:uid="{00000000-0005-0000-0000-000055000000}"/>
    <cellStyle name="Normal_Little Berry CenterTown Houses BQ  155-05 exterrnal works" xfId="6" xr:uid="{00000000-0005-0000-0000-000056000000}"/>
    <cellStyle name="Normal_Sheet1" xfId="24" xr:uid="{00000000-0005-0000-0000-000057000000}"/>
    <cellStyle name="Percent" xfId="3" builtinId="5"/>
    <cellStyle name="Percent 2" xfId="78" xr:uid="{00000000-0005-0000-0000-000059000000}"/>
    <cellStyle name="Percent 3" xfId="79" xr:uid="{00000000-0005-0000-0000-00005A000000}"/>
    <cellStyle name="tahoma 10 2" xfId="18" xr:uid="{00000000-0005-0000-0000-00005B000000}"/>
    <cellStyle name="tahoma 15 2 2" xfId="26" xr:uid="{00000000-0005-0000-0000-00005C000000}"/>
    <cellStyle name="tahoma 2 2" xfId="27" xr:uid="{00000000-0005-0000-0000-00005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M117"/>
  <sheetViews>
    <sheetView view="pageBreakPreview" topLeftCell="A98" zoomScaleNormal="100" zoomScaleSheetLayoutView="100" workbookViewId="0">
      <selection activeCell="H119" sqref="H119"/>
    </sheetView>
  </sheetViews>
  <sheetFormatPr defaultColWidth="3.5546875" defaultRowHeight="13.8"/>
  <cols>
    <col min="1" max="1" width="5.88671875" style="7" bestFit="1" customWidth="1"/>
    <col min="2" max="2" width="77.88671875" style="121" customWidth="1"/>
    <col min="3" max="3" width="11.44140625" style="2" bestFit="1" customWidth="1"/>
    <col min="4" max="5" width="9.109375" style="2" customWidth="1"/>
    <col min="6" max="6" width="11.77734375" style="2" bestFit="1" customWidth="1"/>
    <col min="7" max="244" width="9.109375" style="2" customWidth="1"/>
    <col min="245" max="246" width="1.33203125" style="2" customWidth="1"/>
    <col min="247" max="247" width="3.5546875" style="2"/>
    <col min="248" max="248" width="11.88671875" style="2" customWidth="1"/>
    <col min="249" max="249" width="12.44140625" style="2" customWidth="1"/>
    <col min="250" max="250" width="9" style="2" customWidth="1"/>
    <col min="251" max="251" width="7.44140625" style="2" customWidth="1"/>
    <col min="252" max="253" width="7.5546875" style="2" customWidth="1"/>
    <col min="254" max="254" width="15" style="2" customWidth="1"/>
    <col min="255" max="255" width="9.6640625" style="2" customWidth="1"/>
    <col min="256" max="256" width="14.5546875" style="2" customWidth="1"/>
    <col min="257" max="257" width="14.44140625" style="2" customWidth="1"/>
    <col min="258" max="258" width="19.88671875" style="2" customWidth="1"/>
    <col min="259" max="500" width="9.109375" style="2" customWidth="1"/>
    <col min="501" max="502" width="1.33203125" style="2" customWidth="1"/>
    <col min="503" max="503" width="3.5546875" style="2"/>
    <col min="504" max="504" width="11.88671875" style="2" customWidth="1"/>
    <col min="505" max="505" width="12.44140625" style="2" customWidth="1"/>
    <col min="506" max="506" width="9" style="2" customWidth="1"/>
    <col min="507" max="507" width="7.44140625" style="2" customWidth="1"/>
    <col min="508" max="509" width="7.5546875" style="2" customWidth="1"/>
    <col min="510" max="510" width="15" style="2" customWidth="1"/>
    <col min="511" max="511" width="9.6640625" style="2" customWidth="1"/>
    <col min="512" max="512" width="14.5546875" style="2" customWidth="1"/>
    <col min="513" max="513" width="14.44140625" style="2" customWidth="1"/>
    <col min="514" max="514" width="19.88671875" style="2" customWidth="1"/>
    <col min="515" max="756" width="9.109375" style="2" customWidth="1"/>
    <col min="757" max="758" width="1.33203125" style="2" customWidth="1"/>
    <col min="759" max="759" width="3.5546875" style="2"/>
    <col min="760" max="760" width="11.88671875" style="2" customWidth="1"/>
    <col min="761" max="761" width="12.44140625" style="2" customWidth="1"/>
    <col min="762" max="762" width="9" style="2" customWidth="1"/>
    <col min="763" max="763" width="7.44140625" style="2" customWidth="1"/>
    <col min="764" max="765" width="7.5546875" style="2" customWidth="1"/>
    <col min="766" max="766" width="15" style="2" customWidth="1"/>
    <col min="767" max="767" width="9.6640625" style="2" customWidth="1"/>
    <col min="768" max="768" width="14.5546875" style="2" customWidth="1"/>
    <col min="769" max="769" width="14.44140625" style="2" customWidth="1"/>
    <col min="770" max="770" width="19.88671875" style="2" customWidth="1"/>
    <col min="771" max="1012" width="9.109375" style="2" customWidth="1"/>
    <col min="1013" max="1014" width="1.33203125" style="2" customWidth="1"/>
    <col min="1015" max="1015" width="3.5546875" style="2"/>
    <col min="1016" max="1016" width="11.88671875" style="2" customWidth="1"/>
    <col min="1017" max="1017" width="12.44140625" style="2" customWidth="1"/>
    <col min="1018" max="1018" width="9" style="2" customWidth="1"/>
    <col min="1019" max="1019" width="7.44140625" style="2" customWidth="1"/>
    <col min="1020" max="1021" width="7.5546875" style="2" customWidth="1"/>
    <col min="1022" max="1022" width="15" style="2" customWidth="1"/>
    <col min="1023" max="1023" width="9.6640625" style="2" customWidth="1"/>
    <col min="1024" max="1024" width="14.5546875" style="2" customWidth="1"/>
    <col min="1025" max="1025" width="14.44140625" style="2" customWidth="1"/>
    <col min="1026" max="1026" width="19.88671875" style="2" customWidth="1"/>
    <col min="1027" max="1268" width="9.109375" style="2" customWidth="1"/>
    <col min="1269" max="1270" width="1.33203125" style="2" customWidth="1"/>
    <col min="1271" max="1271" width="3.5546875" style="2"/>
    <col min="1272" max="1272" width="11.88671875" style="2" customWidth="1"/>
    <col min="1273" max="1273" width="12.44140625" style="2" customWidth="1"/>
    <col min="1274" max="1274" width="9" style="2" customWidth="1"/>
    <col min="1275" max="1275" width="7.44140625" style="2" customWidth="1"/>
    <col min="1276" max="1277" width="7.5546875" style="2" customWidth="1"/>
    <col min="1278" max="1278" width="15" style="2" customWidth="1"/>
    <col min="1279" max="1279" width="9.6640625" style="2" customWidth="1"/>
    <col min="1280" max="1280" width="14.5546875" style="2" customWidth="1"/>
    <col min="1281" max="1281" width="14.44140625" style="2" customWidth="1"/>
    <col min="1282" max="1282" width="19.88671875" style="2" customWidth="1"/>
    <col min="1283" max="1524" width="9.109375" style="2" customWidth="1"/>
    <col min="1525" max="1526" width="1.33203125" style="2" customWidth="1"/>
    <col min="1527" max="1527" width="3.5546875" style="2"/>
    <col min="1528" max="1528" width="11.88671875" style="2" customWidth="1"/>
    <col min="1529" max="1529" width="12.44140625" style="2" customWidth="1"/>
    <col min="1530" max="1530" width="9" style="2" customWidth="1"/>
    <col min="1531" max="1531" width="7.44140625" style="2" customWidth="1"/>
    <col min="1532" max="1533" width="7.5546875" style="2" customWidth="1"/>
    <col min="1534" max="1534" width="15" style="2" customWidth="1"/>
    <col min="1535" max="1535" width="9.6640625" style="2" customWidth="1"/>
    <col min="1536" max="1536" width="14.5546875" style="2" customWidth="1"/>
    <col min="1537" max="1537" width="14.44140625" style="2" customWidth="1"/>
    <col min="1538" max="1538" width="19.88671875" style="2" customWidth="1"/>
    <col min="1539" max="1780" width="9.109375" style="2" customWidth="1"/>
    <col min="1781" max="1782" width="1.33203125" style="2" customWidth="1"/>
    <col min="1783" max="1783" width="3.5546875" style="2"/>
    <col min="1784" max="1784" width="11.88671875" style="2" customWidth="1"/>
    <col min="1785" max="1785" width="12.44140625" style="2" customWidth="1"/>
    <col min="1786" max="1786" width="9" style="2" customWidth="1"/>
    <col min="1787" max="1787" width="7.44140625" style="2" customWidth="1"/>
    <col min="1788" max="1789" width="7.5546875" style="2" customWidth="1"/>
    <col min="1790" max="1790" width="15" style="2" customWidth="1"/>
    <col min="1791" max="1791" width="9.6640625" style="2" customWidth="1"/>
    <col min="1792" max="1792" width="14.5546875" style="2" customWidth="1"/>
    <col min="1793" max="1793" width="14.44140625" style="2" customWidth="1"/>
    <col min="1794" max="1794" width="19.88671875" style="2" customWidth="1"/>
    <col min="1795" max="2036" width="9.109375" style="2" customWidth="1"/>
    <col min="2037" max="2038" width="1.33203125" style="2" customWidth="1"/>
    <col min="2039" max="2039" width="3.5546875" style="2"/>
    <col min="2040" max="2040" width="11.88671875" style="2" customWidth="1"/>
    <col min="2041" max="2041" width="12.44140625" style="2" customWidth="1"/>
    <col min="2042" max="2042" width="9" style="2" customWidth="1"/>
    <col min="2043" max="2043" width="7.44140625" style="2" customWidth="1"/>
    <col min="2044" max="2045" width="7.5546875" style="2" customWidth="1"/>
    <col min="2046" max="2046" width="15" style="2" customWidth="1"/>
    <col min="2047" max="2047" width="9.6640625" style="2" customWidth="1"/>
    <col min="2048" max="2048" width="14.5546875" style="2" customWidth="1"/>
    <col min="2049" max="2049" width="14.44140625" style="2" customWidth="1"/>
    <col min="2050" max="2050" width="19.88671875" style="2" customWidth="1"/>
    <col min="2051" max="2292" width="9.109375" style="2" customWidth="1"/>
    <col min="2293" max="2294" width="1.33203125" style="2" customWidth="1"/>
    <col min="2295" max="2295" width="3.5546875" style="2"/>
    <col min="2296" max="2296" width="11.88671875" style="2" customWidth="1"/>
    <col min="2297" max="2297" width="12.44140625" style="2" customWidth="1"/>
    <col min="2298" max="2298" width="9" style="2" customWidth="1"/>
    <col min="2299" max="2299" width="7.44140625" style="2" customWidth="1"/>
    <col min="2300" max="2301" width="7.5546875" style="2" customWidth="1"/>
    <col min="2302" max="2302" width="15" style="2" customWidth="1"/>
    <col min="2303" max="2303" width="9.6640625" style="2" customWidth="1"/>
    <col min="2304" max="2304" width="14.5546875" style="2" customWidth="1"/>
    <col min="2305" max="2305" width="14.44140625" style="2" customWidth="1"/>
    <col min="2306" max="2306" width="19.88671875" style="2" customWidth="1"/>
    <col min="2307" max="2548" width="9.109375" style="2" customWidth="1"/>
    <col min="2549" max="2550" width="1.33203125" style="2" customWidth="1"/>
    <col min="2551" max="2551" width="3.5546875" style="2"/>
    <col min="2552" max="2552" width="11.88671875" style="2" customWidth="1"/>
    <col min="2553" max="2553" width="12.44140625" style="2" customWidth="1"/>
    <col min="2554" max="2554" width="9" style="2" customWidth="1"/>
    <col min="2555" max="2555" width="7.44140625" style="2" customWidth="1"/>
    <col min="2556" max="2557" width="7.5546875" style="2" customWidth="1"/>
    <col min="2558" max="2558" width="15" style="2" customWidth="1"/>
    <col min="2559" max="2559" width="9.6640625" style="2" customWidth="1"/>
    <col min="2560" max="2560" width="14.5546875" style="2" customWidth="1"/>
    <col min="2561" max="2561" width="14.44140625" style="2" customWidth="1"/>
    <col min="2562" max="2562" width="19.88671875" style="2" customWidth="1"/>
    <col min="2563" max="2804" width="9.109375" style="2" customWidth="1"/>
    <col min="2805" max="2806" width="1.33203125" style="2" customWidth="1"/>
    <col min="2807" max="2807" width="3.5546875" style="2"/>
    <col min="2808" max="2808" width="11.88671875" style="2" customWidth="1"/>
    <col min="2809" max="2809" width="12.44140625" style="2" customWidth="1"/>
    <col min="2810" max="2810" width="9" style="2" customWidth="1"/>
    <col min="2811" max="2811" width="7.44140625" style="2" customWidth="1"/>
    <col min="2812" max="2813" width="7.5546875" style="2" customWidth="1"/>
    <col min="2814" max="2814" width="15" style="2" customWidth="1"/>
    <col min="2815" max="2815" width="9.6640625" style="2" customWidth="1"/>
    <col min="2816" max="2816" width="14.5546875" style="2" customWidth="1"/>
    <col min="2817" max="2817" width="14.44140625" style="2" customWidth="1"/>
    <col min="2818" max="2818" width="19.88671875" style="2" customWidth="1"/>
    <col min="2819" max="3060" width="9.109375" style="2" customWidth="1"/>
    <col min="3061" max="3062" width="1.33203125" style="2" customWidth="1"/>
    <col min="3063" max="3063" width="3.5546875" style="2"/>
    <col min="3064" max="3064" width="11.88671875" style="2" customWidth="1"/>
    <col min="3065" max="3065" width="12.44140625" style="2" customWidth="1"/>
    <col min="3066" max="3066" width="9" style="2" customWidth="1"/>
    <col min="3067" max="3067" width="7.44140625" style="2" customWidth="1"/>
    <col min="3068" max="3069" width="7.5546875" style="2" customWidth="1"/>
    <col min="3070" max="3070" width="15" style="2" customWidth="1"/>
    <col min="3071" max="3071" width="9.6640625" style="2" customWidth="1"/>
    <col min="3072" max="3072" width="14.5546875" style="2" customWidth="1"/>
    <col min="3073" max="3073" width="14.44140625" style="2" customWidth="1"/>
    <col min="3074" max="3074" width="19.88671875" style="2" customWidth="1"/>
    <col min="3075" max="3316" width="9.109375" style="2" customWidth="1"/>
    <col min="3317" max="3318" width="1.33203125" style="2" customWidth="1"/>
    <col min="3319" max="3319" width="3.5546875" style="2"/>
    <col min="3320" max="3320" width="11.88671875" style="2" customWidth="1"/>
    <col min="3321" max="3321" width="12.44140625" style="2" customWidth="1"/>
    <col min="3322" max="3322" width="9" style="2" customWidth="1"/>
    <col min="3323" max="3323" width="7.44140625" style="2" customWidth="1"/>
    <col min="3324" max="3325" width="7.5546875" style="2" customWidth="1"/>
    <col min="3326" max="3326" width="15" style="2" customWidth="1"/>
    <col min="3327" max="3327" width="9.6640625" style="2" customWidth="1"/>
    <col min="3328" max="3328" width="14.5546875" style="2" customWidth="1"/>
    <col min="3329" max="3329" width="14.44140625" style="2" customWidth="1"/>
    <col min="3330" max="3330" width="19.88671875" style="2" customWidth="1"/>
    <col min="3331" max="3572" width="9.109375" style="2" customWidth="1"/>
    <col min="3573" max="3574" width="1.33203125" style="2" customWidth="1"/>
    <col min="3575" max="3575" width="3.5546875" style="2"/>
    <col min="3576" max="3576" width="11.88671875" style="2" customWidth="1"/>
    <col min="3577" max="3577" width="12.44140625" style="2" customWidth="1"/>
    <col min="3578" max="3578" width="9" style="2" customWidth="1"/>
    <col min="3579" max="3579" width="7.44140625" style="2" customWidth="1"/>
    <col min="3580" max="3581" width="7.5546875" style="2" customWidth="1"/>
    <col min="3582" max="3582" width="15" style="2" customWidth="1"/>
    <col min="3583" max="3583" width="9.6640625" style="2" customWidth="1"/>
    <col min="3584" max="3584" width="14.5546875" style="2" customWidth="1"/>
    <col min="3585" max="3585" width="14.44140625" style="2" customWidth="1"/>
    <col min="3586" max="3586" width="19.88671875" style="2" customWidth="1"/>
    <col min="3587" max="3828" width="9.109375" style="2" customWidth="1"/>
    <col min="3829" max="3830" width="1.33203125" style="2" customWidth="1"/>
    <col min="3831" max="3831" width="3.5546875" style="2"/>
    <col min="3832" max="3832" width="11.88671875" style="2" customWidth="1"/>
    <col min="3833" max="3833" width="12.44140625" style="2" customWidth="1"/>
    <col min="3834" max="3834" width="9" style="2" customWidth="1"/>
    <col min="3835" max="3835" width="7.44140625" style="2" customWidth="1"/>
    <col min="3836" max="3837" width="7.5546875" style="2" customWidth="1"/>
    <col min="3838" max="3838" width="15" style="2" customWidth="1"/>
    <col min="3839" max="3839" width="9.6640625" style="2" customWidth="1"/>
    <col min="3840" max="3840" width="14.5546875" style="2" customWidth="1"/>
    <col min="3841" max="3841" width="14.44140625" style="2" customWidth="1"/>
    <col min="3842" max="3842" width="19.88671875" style="2" customWidth="1"/>
    <col min="3843" max="4084" width="9.109375" style="2" customWidth="1"/>
    <col min="4085" max="4086" width="1.33203125" style="2" customWidth="1"/>
    <col min="4087" max="4087" width="3.5546875" style="2"/>
    <col min="4088" max="4088" width="11.88671875" style="2" customWidth="1"/>
    <col min="4089" max="4089" width="12.44140625" style="2" customWidth="1"/>
    <col min="4090" max="4090" width="9" style="2" customWidth="1"/>
    <col min="4091" max="4091" width="7.44140625" style="2" customWidth="1"/>
    <col min="4092" max="4093" width="7.5546875" style="2" customWidth="1"/>
    <col min="4094" max="4094" width="15" style="2" customWidth="1"/>
    <col min="4095" max="4095" width="9.6640625" style="2" customWidth="1"/>
    <col min="4096" max="4096" width="14.5546875" style="2" customWidth="1"/>
    <col min="4097" max="4097" width="14.44140625" style="2" customWidth="1"/>
    <col min="4098" max="4098" width="19.88671875" style="2" customWidth="1"/>
    <col min="4099" max="4340" width="9.109375" style="2" customWidth="1"/>
    <col min="4341" max="4342" width="1.33203125" style="2" customWidth="1"/>
    <col min="4343" max="4343" width="3.5546875" style="2"/>
    <col min="4344" max="4344" width="11.88671875" style="2" customWidth="1"/>
    <col min="4345" max="4345" width="12.44140625" style="2" customWidth="1"/>
    <col min="4346" max="4346" width="9" style="2" customWidth="1"/>
    <col min="4347" max="4347" width="7.44140625" style="2" customWidth="1"/>
    <col min="4348" max="4349" width="7.5546875" style="2" customWidth="1"/>
    <col min="4350" max="4350" width="15" style="2" customWidth="1"/>
    <col min="4351" max="4351" width="9.6640625" style="2" customWidth="1"/>
    <col min="4352" max="4352" width="14.5546875" style="2" customWidth="1"/>
    <col min="4353" max="4353" width="14.44140625" style="2" customWidth="1"/>
    <col min="4354" max="4354" width="19.88671875" style="2" customWidth="1"/>
    <col min="4355" max="4596" width="9.109375" style="2" customWidth="1"/>
    <col min="4597" max="4598" width="1.33203125" style="2" customWidth="1"/>
    <col min="4599" max="4599" width="3.5546875" style="2"/>
    <col min="4600" max="4600" width="11.88671875" style="2" customWidth="1"/>
    <col min="4601" max="4601" width="12.44140625" style="2" customWidth="1"/>
    <col min="4602" max="4602" width="9" style="2" customWidth="1"/>
    <col min="4603" max="4603" width="7.44140625" style="2" customWidth="1"/>
    <col min="4604" max="4605" width="7.5546875" style="2" customWidth="1"/>
    <col min="4606" max="4606" width="15" style="2" customWidth="1"/>
    <col min="4607" max="4607" width="9.6640625" style="2" customWidth="1"/>
    <col min="4608" max="4608" width="14.5546875" style="2" customWidth="1"/>
    <col min="4609" max="4609" width="14.44140625" style="2" customWidth="1"/>
    <col min="4610" max="4610" width="19.88671875" style="2" customWidth="1"/>
    <col min="4611" max="4852" width="9.109375" style="2" customWidth="1"/>
    <col min="4853" max="4854" width="1.33203125" style="2" customWidth="1"/>
    <col min="4855" max="4855" width="3.5546875" style="2"/>
    <col min="4856" max="4856" width="11.88671875" style="2" customWidth="1"/>
    <col min="4857" max="4857" width="12.44140625" style="2" customWidth="1"/>
    <col min="4858" max="4858" width="9" style="2" customWidth="1"/>
    <col min="4859" max="4859" width="7.44140625" style="2" customWidth="1"/>
    <col min="4860" max="4861" width="7.5546875" style="2" customWidth="1"/>
    <col min="4862" max="4862" width="15" style="2" customWidth="1"/>
    <col min="4863" max="4863" width="9.6640625" style="2" customWidth="1"/>
    <col min="4864" max="4864" width="14.5546875" style="2" customWidth="1"/>
    <col min="4865" max="4865" width="14.44140625" style="2" customWidth="1"/>
    <col min="4866" max="4866" width="19.88671875" style="2" customWidth="1"/>
    <col min="4867" max="5108" width="9.109375" style="2" customWidth="1"/>
    <col min="5109" max="5110" width="1.33203125" style="2" customWidth="1"/>
    <col min="5111" max="5111" width="3.5546875" style="2"/>
    <col min="5112" max="5112" width="11.88671875" style="2" customWidth="1"/>
    <col min="5113" max="5113" width="12.44140625" style="2" customWidth="1"/>
    <col min="5114" max="5114" width="9" style="2" customWidth="1"/>
    <col min="5115" max="5115" width="7.44140625" style="2" customWidth="1"/>
    <col min="5116" max="5117" width="7.5546875" style="2" customWidth="1"/>
    <col min="5118" max="5118" width="15" style="2" customWidth="1"/>
    <col min="5119" max="5119" width="9.6640625" style="2" customWidth="1"/>
    <col min="5120" max="5120" width="14.5546875" style="2" customWidth="1"/>
    <col min="5121" max="5121" width="14.44140625" style="2" customWidth="1"/>
    <col min="5122" max="5122" width="19.88671875" style="2" customWidth="1"/>
    <col min="5123" max="5364" width="9.109375" style="2" customWidth="1"/>
    <col min="5365" max="5366" width="1.33203125" style="2" customWidth="1"/>
    <col min="5367" max="5367" width="3.5546875" style="2"/>
    <col min="5368" max="5368" width="11.88671875" style="2" customWidth="1"/>
    <col min="5369" max="5369" width="12.44140625" style="2" customWidth="1"/>
    <col min="5370" max="5370" width="9" style="2" customWidth="1"/>
    <col min="5371" max="5371" width="7.44140625" style="2" customWidth="1"/>
    <col min="5372" max="5373" width="7.5546875" style="2" customWidth="1"/>
    <col min="5374" max="5374" width="15" style="2" customWidth="1"/>
    <col min="5375" max="5375" width="9.6640625" style="2" customWidth="1"/>
    <col min="5376" max="5376" width="14.5546875" style="2" customWidth="1"/>
    <col min="5377" max="5377" width="14.44140625" style="2" customWidth="1"/>
    <col min="5378" max="5378" width="19.88671875" style="2" customWidth="1"/>
    <col min="5379" max="5620" width="9.109375" style="2" customWidth="1"/>
    <col min="5621" max="5622" width="1.33203125" style="2" customWidth="1"/>
    <col min="5623" max="5623" width="3.5546875" style="2"/>
    <col min="5624" max="5624" width="11.88671875" style="2" customWidth="1"/>
    <col min="5625" max="5625" width="12.44140625" style="2" customWidth="1"/>
    <col min="5626" max="5626" width="9" style="2" customWidth="1"/>
    <col min="5627" max="5627" width="7.44140625" style="2" customWidth="1"/>
    <col min="5628" max="5629" width="7.5546875" style="2" customWidth="1"/>
    <col min="5630" max="5630" width="15" style="2" customWidth="1"/>
    <col min="5631" max="5631" width="9.6640625" style="2" customWidth="1"/>
    <col min="5632" max="5632" width="14.5546875" style="2" customWidth="1"/>
    <col min="5633" max="5633" width="14.44140625" style="2" customWidth="1"/>
    <col min="5634" max="5634" width="19.88671875" style="2" customWidth="1"/>
    <col min="5635" max="5876" width="9.109375" style="2" customWidth="1"/>
    <col min="5877" max="5878" width="1.33203125" style="2" customWidth="1"/>
    <col min="5879" max="5879" width="3.5546875" style="2"/>
    <col min="5880" max="5880" width="11.88671875" style="2" customWidth="1"/>
    <col min="5881" max="5881" width="12.44140625" style="2" customWidth="1"/>
    <col min="5882" max="5882" width="9" style="2" customWidth="1"/>
    <col min="5883" max="5883" width="7.44140625" style="2" customWidth="1"/>
    <col min="5884" max="5885" width="7.5546875" style="2" customWidth="1"/>
    <col min="5886" max="5886" width="15" style="2" customWidth="1"/>
    <col min="5887" max="5887" width="9.6640625" style="2" customWidth="1"/>
    <col min="5888" max="5888" width="14.5546875" style="2" customWidth="1"/>
    <col min="5889" max="5889" width="14.44140625" style="2" customWidth="1"/>
    <col min="5890" max="5890" width="19.88671875" style="2" customWidth="1"/>
    <col min="5891" max="6132" width="9.109375" style="2" customWidth="1"/>
    <col min="6133" max="6134" width="1.33203125" style="2" customWidth="1"/>
    <col min="6135" max="6135" width="3.5546875" style="2"/>
    <col min="6136" max="6136" width="11.88671875" style="2" customWidth="1"/>
    <col min="6137" max="6137" width="12.44140625" style="2" customWidth="1"/>
    <col min="6138" max="6138" width="9" style="2" customWidth="1"/>
    <col min="6139" max="6139" width="7.44140625" style="2" customWidth="1"/>
    <col min="6140" max="6141" width="7.5546875" style="2" customWidth="1"/>
    <col min="6142" max="6142" width="15" style="2" customWidth="1"/>
    <col min="6143" max="6143" width="9.6640625" style="2" customWidth="1"/>
    <col min="6144" max="6144" width="14.5546875" style="2" customWidth="1"/>
    <col min="6145" max="6145" width="14.44140625" style="2" customWidth="1"/>
    <col min="6146" max="6146" width="19.88671875" style="2" customWidth="1"/>
    <col min="6147" max="6388" width="9.109375" style="2" customWidth="1"/>
    <col min="6389" max="6390" width="1.33203125" style="2" customWidth="1"/>
    <col min="6391" max="6391" width="3.5546875" style="2"/>
    <col min="6392" max="6392" width="11.88671875" style="2" customWidth="1"/>
    <col min="6393" max="6393" width="12.44140625" style="2" customWidth="1"/>
    <col min="6394" max="6394" width="9" style="2" customWidth="1"/>
    <col min="6395" max="6395" width="7.44140625" style="2" customWidth="1"/>
    <col min="6396" max="6397" width="7.5546875" style="2" customWidth="1"/>
    <col min="6398" max="6398" width="15" style="2" customWidth="1"/>
    <col min="6399" max="6399" width="9.6640625" style="2" customWidth="1"/>
    <col min="6400" max="6400" width="14.5546875" style="2" customWidth="1"/>
    <col min="6401" max="6401" width="14.44140625" style="2" customWidth="1"/>
    <col min="6402" max="6402" width="19.88671875" style="2" customWidth="1"/>
    <col min="6403" max="6644" width="9.109375" style="2" customWidth="1"/>
    <col min="6645" max="6646" width="1.33203125" style="2" customWidth="1"/>
    <col min="6647" max="6647" width="3.5546875" style="2"/>
    <col min="6648" max="6648" width="11.88671875" style="2" customWidth="1"/>
    <col min="6649" max="6649" width="12.44140625" style="2" customWidth="1"/>
    <col min="6650" max="6650" width="9" style="2" customWidth="1"/>
    <col min="6651" max="6651" width="7.44140625" style="2" customWidth="1"/>
    <col min="6652" max="6653" width="7.5546875" style="2" customWidth="1"/>
    <col min="6654" max="6654" width="15" style="2" customWidth="1"/>
    <col min="6655" max="6655" width="9.6640625" style="2" customWidth="1"/>
    <col min="6656" max="6656" width="14.5546875" style="2" customWidth="1"/>
    <col min="6657" max="6657" width="14.44140625" style="2" customWidth="1"/>
    <col min="6658" max="6658" width="19.88671875" style="2" customWidth="1"/>
    <col min="6659" max="6900" width="9.109375" style="2" customWidth="1"/>
    <col min="6901" max="6902" width="1.33203125" style="2" customWidth="1"/>
    <col min="6903" max="6903" width="3.5546875" style="2"/>
    <col min="6904" max="6904" width="11.88671875" style="2" customWidth="1"/>
    <col min="6905" max="6905" width="12.44140625" style="2" customWidth="1"/>
    <col min="6906" max="6906" width="9" style="2" customWidth="1"/>
    <col min="6907" max="6907" width="7.44140625" style="2" customWidth="1"/>
    <col min="6908" max="6909" width="7.5546875" style="2" customWidth="1"/>
    <col min="6910" max="6910" width="15" style="2" customWidth="1"/>
    <col min="6911" max="6911" width="9.6640625" style="2" customWidth="1"/>
    <col min="6912" max="6912" width="14.5546875" style="2" customWidth="1"/>
    <col min="6913" max="6913" width="14.44140625" style="2" customWidth="1"/>
    <col min="6914" max="6914" width="19.88671875" style="2" customWidth="1"/>
    <col min="6915" max="7156" width="9.109375" style="2" customWidth="1"/>
    <col min="7157" max="7158" width="1.33203125" style="2" customWidth="1"/>
    <col min="7159" max="7159" width="3.5546875" style="2"/>
    <col min="7160" max="7160" width="11.88671875" style="2" customWidth="1"/>
    <col min="7161" max="7161" width="12.44140625" style="2" customWidth="1"/>
    <col min="7162" max="7162" width="9" style="2" customWidth="1"/>
    <col min="7163" max="7163" width="7.44140625" style="2" customWidth="1"/>
    <col min="7164" max="7165" width="7.5546875" style="2" customWidth="1"/>
    <col min="7166" max="7166" width="15" style="2" customWidth="1"/>
    <col min="7167" max="7167" width="9.6640625" style="2" customWidth="1"/>
    <col min="7168" max="7168" width="14.5546875" style="2" customWidth="1"/>
    <col min="7169" max="7169" width="14.44140625" style="2" customWidth="1"/>
    <col min="7170" max="7170" width="19.88671875" style="2" customWidth="1"/>
    <col min="7171" max="7412" width="9.109375" style="2" customWidth="1"/>
    <col min="7413" max="7414" width="1.33203125" style="2" customWidth="1"/>
    <col min="7415" max="7415" width="3.5546875" style="2"/>
    <col min="7416" max="7416" width="11.88671875" style="2" customWidth="1"/>
    <col min="7417" max="7417" width="12.44140625" style="2" customWidth="1"/>
    <col min="7418" max="7418" width="9" style="2" customWidth="1"/>
    <col min="7419" max="7419" width="7.44140625" style="2" customWidth="1"/>
    <col min="7420" max="7421" width="7.5546875" style="2" customWidth="1"/>
    <col min="7422" max="7422" width="15" style="2" customWidth="1"/>
    <col min="7423" max="7423" width="9.6640625" style="2" customWidth="1"/>
    <col min="7424" max="7424" width="14.5546875" style="2" customWidth="1"/>
    <col min="7425" max="7425" width="14.44140625" style="2" customWidth="1"/>
    <col min="7426" max="7426" width="19.88671875" style="2" customWidth="1"/>
    <col min="7427" max="7668" width="9.109375" style="2" customWidth="1"/>
    <col min="7669" max="7670" width="1.33203125" style="2" customWidth="1"/>
    <col min="7671" max="7671" width="3.5546875" style="2"/>
    <col min="7672" max="7672" width="11.88671875" style="2" customWidth="1"/>
    <col min="7673" max="7673" width="12.44140625" style="2" customWidth="1"/>
    <col min="7674" max="7674" width="9" style="2" customWidth="1"/>
    <col min="7675" max="7675" width="7.44140625" style="2" customWidth="1"/>
    <col min="7676" max="7677" width="7.5546875" style="2" customWidth="1"/>
    <col min="7678" max="7678" width="15" style="2" customWidth="1"/>
    <col min="7679" max="7679" width="9.6640625" style="2" customWidth="1"/>
    <col min="7680" max="7680" width="14.5546875" style="2" customWidth="1"/>
    <col min="7681" max="7681" width="14.44140625" style="2" customWidth="1"/>
    <col min="7682" max="7682" width="19.88671875" style="2" customWidth="1"/>
    <col min="7683" max="7924" width="9.109375" style="2" customWidth="1"/>
    <col min="7925" max="7926" width="1.33203125" style="2" customWidth="1"/>
    <col min="7927" max="7927" width="3.5546875" style="2"/>
    <col min="7928" max="7928" width="11.88671875" style="2" customWidth="1"/>
    <col min="7929" max="7929" width="12.44140625" style="2" customWidth="1"/>
    <col min="7930" max="7930" width="9" style="2" customWidth="1"/>
    <col min="7931" max="7931" width="7.44140625" style="2" customWidth="1"/>
    <col min="7932" max="7933" width="7.5546875" style="2" customWidth="1"/>
    <col min="7934" max="7934" width="15" style="2" customWidth="1"/>
    <col min="7935" max="7935" width="9.6640625" style="2" customWidth="1"/>
    <col min="7936" max="7936" width="14.5546875" style="2" customWidth="1"/>
    <col min="7937" max="7937" width="14.44140625" style="2" customWidth="1"/>
    <col min="7938" max="7938" width="19.88671875" style="2" customWidth="1"/>
    <col min="7939" max="8180" width="9.109375" style="2" customWidth="1"/>
    <col min="8181" max="8182" width="1.33203125" style="2" customWidth="1"/>
    <col min="8183" max="8183" width="3.5546875" style="2"/>
    <col min="8184" max="8184" width="11.88671875" style="2" customWidth="1"/>
    <col min="8185" max="8185" width="12.44140625" style="2" customWidth="1"/>
    <col min="8186" max="8186" width="9" style="2" customWidth="1"/>
    <col min="8187" max="8187" width="7.44140625" style="2" customWidth="1"/>
    <col min="8188" max="8189" width="7.5546875" style="2" customWidth="1"/>
    <col min="8190" max="8190" width="15" style="2" customWidth="1"/>
    <col min="8191" max="8191" width="9.6640625" style="2" customWidth="1"/>
    <col min="8192" max="8192" width="14.5546875" style="2" customWidth="1"/>
    <col min="8193" max="8193" width="14.44140625" style="2" customWidth="1"/>
    <col min="8194" max="8194" width="19.88671875" style="2" customWidth="1"/>
    <col min="8195" max="8436" width="9.109375" style="2" customWidth="1"/>
    <col min="8437" max="8438" width="1.33203125" style="2" customWidth="1"/>
    <col min="8439" max="8439" width="3.5546875" style="2"/>
    <col min="8440" max="8440" width="11.88671875" style="2" customWidth="1"/>
    <col min="8441" max="8441" width="12.44140625" style="2" customWidth="1"/>
    <col min="8442" max="8442" width="9" style="2" customWidth="1"/>
    <col min="8443" max="8443" width="7.44140625" style="2" customWidth="1"/>
    <col min="8444" max="8445" width="7.5546875" style="2" customWidth="1"/>
    <col min="8446" max="8446" width="15" style="2" customWidth="1"/>
    <col min="8447" max="8447" width="9.6640625" style="2" customWidth="1"/>
    <col min="8448" max="8448" width="14.5546875" style="2" customWidth="1"/>
    <col min="8449" max="8449" width="14.44140625" style="2" customWidth="1"/>
    <col min="8450" max="8450" width="19.88671875" style="2" customWidth="1"/>
    <col min="8451" max="8692" width="9.109375" style="2" customWidth="1"/>
    <col min="8693" max="8694" width="1.33203125" style="2" customWidth="1"/>
    <col min="8695" max="8695" width="3.5546875" style="2"/>
    <col min="8696" max="8696" width="11.88671875" style="2" customWidth="1"/>
    <col min="8697" max="8697" width="12.44140625" style="2" customWidth="1"/>
    <col min="8698" max="8698" width="9" style="2" customWidth="1"/>
    <col min="8699" max="8699" width="7.44140625" style="2" customWidth="1"/>
    <col min="8700" max="8701" width="7.5546875" style="2" customWidth="1"/>
    <col min="8702" max="8702" width="15" style="2" customWidth="1"/>
    <col min="8703" max="8703" width="9.6640625" style="2" customWidth="1"/>
    <col min="8704" max="8704" width="14.5546875" style="2" customWidth="1"/>
    <col min="8705" max="8705" width="14.44140625" style="2" customWidth="1"/>
    <col min="8706" max="8706" width="19.88671875" style="2" customWidth="1"/>
    <col min="8707" max="8948" width="9.109375" style="2" customWidth="1"/>
    <col min="8949" max="8950" width="1.33203125" style="2" customWidth="1"/>
    <col min="8951" max="8951" width="3.5546875" style="2"/>
    <col min="8952" max="8952" width="11.88671875" style="2" customWidth="1"/>
    <col min="8953" max="8953" width="12.44140625" style="2" customWidth="1"/>
    <col min="8954" max="8954" width="9" style="2" customWidth="1"/>
    <col min="8955" max="8955" width="7.44140625" style="2" customWidth="1"/>
    <col min="8956" max="8957" width="7.5546875" style="2" customWidth="1"/>
    <col min="8958" max="8958" width="15" style="2" customWidth="1"/>
    <col min="8959" max="8959" width="9.6640625" style="2" customWidth="1"/>
    <col min="8960" max="8960" width="14.5546875" style="2" customWidth="1"/>
    <col min="8961" max="8961" width="14.44140625" style="2" customWidth="1"/>
    <col min="8962" max="8962" width="19.88671875" style="2" customWidth="1"/>
    <col min="8963" max="9204" width="9.109375" style="2" customWidth="1"/>
    <col min="9205" max="9206" width="1.33203125" style="2" customWidth="1"/>
    <col min="9207" max="9207" width="3.5546875" style="2"/>
    <col min="9208" max="9208" width="11.88671875" style="2" customWidth="1"/>
    <col min="9209" max="9209" width="12.44140625" style="2" customWidth="1"/>
    <col min="9210" max="9210" width="9" style="2" customWidth="1"/>
    <col min="9211" max="9211" width="7.44140625" style="2" customWidth="1"/>
    <col min="9212" max="9213" width="7.5546875" style="2" customWidth="1"/>
    <col min="9214" max="9214" width="15" style="2" customWidth="1"/>
    <col min="9215" max="9215" width="9.6640625" style="2" customWidth="1"/>
    <col min="9216" max="9216" width="14.5546875" style="2" customWidth="1"/>
    <col min="9217" max="9217" width="14.44140625" style="2" customWidth="1"/>
    <col min="9218" max="9218" width="19.88671875" style="2" customWidth="1"/>
    <col min="9219" max="9460" width="9.109375" style="2" customWidth="1"/>
    <col min="9461" max="9462" width="1.33203125" style="2" customWidth="1"/>
    <col min="9463" max="9463" width="3.5546875" style="2"/>
    <col min="9464" max="9464" width="11.88671875" style="2" customWidth="1"/>
    <col min="9465" max="9465" width="12.44140625" style="2" customWidth="1"/>
    <col min="9466" max="9466" width="9" style="2" customWidth="1"/>
    <col min="9467" max="9467" width="7.44140625" style="2" customWidth="1"/>
    <col min="9468" max="9469" width="7.5546875" style="2" customWidth="1"/>
    <col min="9470" max="9470" width="15" style="2" customWidth="1"/>
    <col min="9471" max="9471" width="9.6640625" style="2" customWidth="1"/>
    <col min="9472" max="9472" width="14.5546875" style="2" customWidth="1"/>
    <col min="9473" max="9473" width="14.44140625" style="2" customWidth="1"/>
    <col min="9474" max="9474" width="19.88671875" style="2" customWidth="1"/>
    <col min="9475" max="9716" width="9.109375" style="2" customWidth="1"/>
    <col min="9717" max="9718" width="1.33203125" style="2" customWidth="1"/>
    <col min="9719" max="9719" width="3.5546875" style="2"/>
    <col min="9720" max="9720" width="11.88671875" style="2" customWidth="1"/>
    <col min="9721" max="9721" width="12.44140625" style="2" customWidth="1"/>
    <col min="9722" max="9722" width="9" style="2" customWidth="1"/>
    <col min="9723" max="9723" width="7.44140625" style="2" customWidth="1"/>
    <col min="9724" max="9725" width="7.5546875" style="2" customWidth="1"/>
    <col min="9726" max="9726" width="15" style="2" customWidth="1"/>
    <col min="9727" max="9727" width="9.6640625" style="2" customWidth="1"/>
    <col min="9728" max="9728" width="14.5546875" style="2" customWidth="1"/>
    <col min="9729" max="9729" width="14.44140625" style="2" customWidth="1"/>
    <col min="9730" max="9730" width="19.88671875" style="2" customWidth="1"/>
    <col min="9731" max="9972" width="9.109375" style="2" customWidth="1"/>
    <col min="9973" max="9974" width="1.33203125" style="2" customWidth="1"/>
    <col min="9975" max="9975" width="3.5546875" style="2"/>
    <col min="9976" max="9976" width="11.88671875" style="2" customWidth="1"/>
    <col min="9977" max="9977" width="12.44140625" style="2" customWidth="1"/>
    <col min="9978" max="9978" width="9" style="2" customWidth="1"/>
    <col min="9979" max="9979" width="7.44140625" style="2" customWidth="1"/>
    <col min="9980" max="9981" width="7.5546875" style="2" customWidth="1"/>
    <col min="9982" max="9982" width="15" style="2" customWidth="1"/>
    <col min="9983" max="9983" width="9.6640625" style="2" customWidth="1"/>
    <col min="9984" max="9984" width="14.5546875" style="2" customWidth="1"/>
    <col min="9985" max="9985" width="14.44140625" style="2" customWidth="1"/>
    <col min="9986" max="9986" width="19.88671875" style="2" customWidth="1"/>
    <col min="9987" max="10228" width="9.109375" style="2" customWidth="1"/>
    <col min="10229" max="10230" width="1.33203125" style="2" customWidth="1"/>
    <col min="10231" max="10231" width="3.5546875" style="2"/>
    <col min="10232" max="10232" width="11.88671875" style="2" customWidth="1"/>
    <col min="10233" max="10233" width="12.44140625" style="2" customWidth="1"/>
    <col min="10234" max="10234" width="9" style="2" customWidth="1"/>
    <col min="10235" max="10235" width="7.44140625" style="2" customWidth="1"/>
    <col min="10236" max="10237" width="7.5546875" style="2" customWidth="1"/>
    <col min="10238" max="10238" width="15" style="2" customWidth="1"/>
    <col min="10239" max="10239" width="9.6640625" style="2" customWidth="1"/>
    <col min="10240" max="10240" width="14.5546875" style="2" customWidth="1"/>
    <col min="10241" max="10241" width="14.44140625" style="2" customWidth="1"/>
    <col min="10242" max="10242" width="19.88671875" style="2" customWidth="1"/>
    <col min="10243" max="10484" width="9.109375" style="2" customWidth="1"/>
    <col min="10485" max="10486" width="1.33203125" style="2" customWidth="1"/>
    <col min="10487" max="10487" width="3.5546875" style="2"/>
    <col min="10488" max="10488" width="11.88671875" style="2" customWidth="1"/>
    <col min="10489" max="10489" width="12.44140625" style="2" customWidth="1"/>
    <col min="10490" max="10490" width="9" style="2" customWidth="1"/>
    <col min="10491" max="10491" width="7.44140625" style="2" customWidth="1"/>
    <col min="10492" max="10493" width="7.5546875" style="2" customWidth="1"/>
    <col min="10494" max="10494" width="15" style="2" customWidth="1"/>
    <col min="10495" max="10495" width="9.6640625" style="2" customWidth="1"/>
    <col min="10496" max="10496" width="14.5546875" style="2" customWidth="1"/>
    <col min="10497" max="10497" width="14.44140625" style="2" customWidth="1"/>
    <col min="10498" max="10498" width="19.88671875" style="2" customWidth="1"/>
    <col min="10499" max="10740" width="9.109375" style="2" customWidth="1"/>
    <col min="10741" max="10742" width="1.33203125" style="2" customWidth="1"/>
    <col min="10743" max="10743" width="3.5546875" style="2"/>
    <col min="10744" max="10744" width="11.88671875" style="2" customWidth="1"/>
    <col min="10745" max="10745" width="12.44140625" style="2" customWidth="1"/>
    <col min="10746" max="10746" width="9" style="2" customWidth="1"/>
    <col min="10747" max="10747" width="7.44140625" style="2" customWidth="1"/>
    <col min="10748" max="10749" width="7.5546875" style="2" customWidth="1"/>
    <col min="10750" max="10750" width="15" style="2" customWidth="1"/>
    <col min="10751" max="10751" width="9.6640625" style="2" customWidth="1"/>
    <col min="10752" max="10752" width="14.5546875" style="2" customWidth="1"/>
    <col min="10753" max="10753" width="14.44140625" style="2" customWidth="1"/>
    <col min="10754" max="10754" width="19.88671875" style="2" customWidth="1"/>
    <col min="10755" max="10996" width="9.109375" style="2" customWidth="1"/>
    <col min="10997" max="10998" width="1.33203125" style="2" customWidth="1"/>
    <col min="10999" max="10999" width="3.5546875" style="2"/>
    <col min="11000" max="11000" width="11.88671875" style="2" customWidth="1"/>
    <col min="11001" max="11001" width="12.44140625" style="2" customWidth="1"/>
    <col min="11002" max="11002" width="9" style="2" customWidth="1"/>
    <col min="11003" max="11003" width="7.44140625" style="2" customWidth="1"/>
    <col min="11004" max="11005" width="7.5546875" style="2" customWidth="1"/>
    <col min="11006" max="11006" width="15" style="2" customWidth="1"/>
    <col min="11007" max="11007" width="9.6640625" style="2" customWidth="1"/>
    <col min="11008" max="11008" width="14.5546875" style="2" customWidth="1"/>
    <col min="11009" max="11009" width="14.44140625" style="2" customWidth="1"/>
    <col min="11010" max="11010" width="19.88671875" style="2" customWidth="1"/>
    <col min="11011" max="11252" width="9.109375" style="2" customWidth="1"/>
    <col min="11253" max="11254" width="1.33203125" style="2" customWidth="1"/>
    <col min="11255" max="11255" width="3.5546875" style="2"/>
    <col min="11256" max="11256" width="11.88671875" style="2" customWidth="1"/>
    <col min="11257" max="11257" width="12.44140625" style="2" customWidth="1"/>
    <col min="11258" max="11258" width="9" style="2" customWidth="1"/>
    <col min="11259" max="11259" width="7.44140625" style="2" customWidth="1"/>
    <col min="11260" max="11261" width="7.5546875" style="2" customWidth="1"/>
    <col min="11262" max="11262" width="15" style="2" customWidth="1"/>
    <col min="11263" max="11263" width="9.6640625" style="2" customWidth="1"/>
    <col min="11264" max="11264" width="14.5546875" style="2" customWidth="1"/>
    <col min="11265" max="11265" width="14.44140625" style="2" customWidth="1"/>
    <col min="11266" max="11266" width="19.88671875" style="2" customWidth="1"/>
    <col min="11267" max="11508" width="9.109375" style="2" customWidth="1"/>
    <col min="11509" max="11510" width="1.33203125" style="2" customWidth="1"/>
    <col min="11511" max="11511" width="3.5546875" style="2"/>
    <col min="11512" max="11512" width="11.88671875" style="2" customWidth="1"/>
    <col min="11513" max="11513" width="12.44140625" style="2" customWidth="1"/>
    <col min="11514" max="11514" width="9" style="2" customWidth="1"/>
    <col min="11515" max="11515" width="7.44140625" style="2" customWidth="1"/>
    <col min="11516" max="11517" width="7.5546875" style="2" customWidth="1"/>
    <col min="11518" max="11518" width="15" style="2" customWidth="1"/>
    <col min="11519" max="11519" width="9.6640625" style="2" customWidth="1"/>
    <col min="11520" max="11520" width="14.5546875" style="2" customWidth="1"/>
    <col min="11521" max="11521" width="14.44140625" style="2" customWidth="1"/>
    <col min="11522" max="11522" width="19.88671875" style="2" customWidth="1"/>
    <col min="11523" max="11764" width="9.109375" style="2" customWidth="1"/>
    <col min="11765" max="11766" width="1.33203125" style="2" customWidth="1"/>
    <col min="11767" max="11767" width="3.5546875" style="2"/>
    <col min="11768" max="11768" width="11.88671875" style="2" customWidth="1"/>
    <col min="11769" max="11769" width="12.44140625" style="2" customWidth="1"/>
    <col min="11770" max="11770" width="9" style="2" customWidth="1"/>
    <col min="11771" max="11771" width="7.44140625" style="2" customWidth="1"/>
    <col min="11772" max="11773" width="7.5546875" style="2" customWidth="1"/>
    <col min="11774" max="11774" width="15" style="2" customWidth="1"/>
    <col min="11775" max="11775" width="9.6640625" style="2" customWidth="1"/>
    <col min="11776" max="11776" width="14.5546875" style="2" customWidth="1"/>
    <col min="11777" max="11777" width="14.44140625" style="2" customWidth="1"/>
    <col min="11778" max="11778" width="19.88671875" style="2" customWidth="1"/>
    <col min="11779" max="12020" width="9.109375" style="2" customWidth="1"/>
    <col min="12021" max="12022" width="1.33203125" style="2" customWidth="1"/>
    <col min="12023" max="12023" width="3.5546875" style="2"/>
    <col min="12024" max="12024" width="11.88671875" style="2" customWidth="1"/>
    <col min="12025" max="12025" width="12.44140625" style="2" customWidth="1"/>
    <col min="12026" max="12026" width="9" style="2" customWidth="1"/>
    <col min="12027" max="12027" width="7.44140625" style="2" customWidth="1"/>
    <col min="12028" max="12029" width="7.5546875" style="2" customWidth="1"/>
    <col min="12030" max="12030" width="15" style="2" customWidth="1"/>
    <col min="12031" max="12031" width="9.6640625" style="2" customWidth="1"/>
    <col min="12032" max="12032" width="14.5546875" style="2" customWidth="1"/>
    <col min="12033" max="12033" width="14.44140625" style="2" customWidth="1"/>
    <col min="12034" max="12034" width="19.88671875" style="2" customWidth="1"/>
    <col min="12035" max="12276" width="9.109375" style="2" customWidth="1"/>
    <col min="12277" max="12278" width="1.33203125" style="2" customWidth="1"/>
    <col min="12279" max="12279" width="3.5546875" style="2"/>
    <col min="12280" max="12280" width="11.88671875" style="2" customWidth="1"/>
    <col min="12281" max="12281" width="12.44140625" style="2" customWidth="1"/>
    <col min="12282" max="12282" width="9" style="2" customWidth="1"/>
    <col min="12283" max="12283" width="7.44140625" style="2" customWidth="1"/>
    <col min="12284" max="12285" width="7.5546875" style="2" customWidth="1"/>
    <col min="12286" max="12286" width="15" style="2" customWidth="1"/>
    <col min="12287" max="12287" width="9.6640625" style="2" customWidth="1"/>
    <col min="12288" max="12288" width="14.5546875" style="2" customWidth="1"/>
    <col min="12289" max="12289" width="14.44140625" style="2" customWidth="1"/>
    <col min="12290" max="12290" width="19.88671875" style="2" customWidth="1"/>
    <col min="12291" max="12532" width="9.109375" style="2" customWidth="1"/>
    <col min="12533" max="12534" width="1.33203125" style="2" customWidth="1"/>
    <col min="12535" max="12535" width="3.5546875" style="2"/>
    <col min="12536" max="12536" width="11.88671875" style="2" customWidth="1"/>
    <col min="12537" max="12537" width="12.44140625" style="2" customWidth="1"/>
    <col min="12538" max="12538" width="9" style="2" customWidth="1"/>
    <col min="12539" max="12539" width="7.44140625" style="2" customWidth="1"/>
    <col min="12540" max="12541" width="7.5546875" style="2" customWidth="1"/>
    <col min="12542" max="12542" width="15" style="2" customWidth="1"/>
    <col min="12543" max="12543" width="9.6640625" style="2" customWidth="1"/>
    <col min="12544" max="12544" width="14.5546875" style="2" customWidth="1"/>
    <col min="12545" max="12545" width="14.44140625" style="2" customWidth="1"/>
    <col min="12546" max="12546" width="19.88671875" style="2" customWidth="1"/>
    <col min="12547" max="12788" width="9.109375" style="2" customWidth="1"/>
    <col min="12789" max="12790" width="1.33203125" style="2" customWidth="1"/>
    <col min="12791" max="12791" width="3.5546875" style="2"/>
    <col min="12792" max="12792" width="11.88671875" style="2" customWidth="1"/>
    <col min="12793" max="12793" width="12.44140625" style="2" customWidth="1"/>
    <col min="12794" max="12794" width="9" style="2" customWidth="1"/>
    <col min="12795" max="12795" width="7.44140625" style="2" customWidth="1"/>
    <col min="12796" max="12797" width="7.5546875" style="2" customWidth="1"/>
    <col min="12798" max="12798" width="15" style="2" customWidth="1"/>
    <col min="12799" max="12799" width="9.6640625" style="2" customWidth="1"/>
    <col min="12800" max="12800" width="14.5546875" style="2" customWidth="1"/>
    <col min="12801" max="12801" width="14.44140625" style="2" customWidth="1"/>
    <col min="12802" max="12802" width="19.88671875" style="2" customWidth="1"/>
    <col min="12803" max="13044" width="9.109375" style="2" customWidth="1"/>
    <col min="13045" max="13046" width="1.33203125" style="2" customWidth="1"/>
    <col min="13047" max="13047" width="3.5546875" style="2"/>
    <col min="13048" max="13048" width="11.88671875" style="2" customWidth="1"/>
    <col min="13049" max="13049" width="12.44140625" style="2" customWidth="1"/>
    <col min="13050" max="13050" width="9" style="2" customWidth="1"/>
    <col min="13051" max="13051" width="7.44140625" style="2" customWidth="1"/>
    <col min="13052" max="13053" width="7.5546875" style="2" customWidth="1"/>
    <col min="13054" max="13054" width="15" style="2" customWidth="1"/>
    <col min="13055" max="13055" width="9.6640625" style="2" customWidth="1"/>
    <col min="13056" max="13056" width="14.5546875" style="2" customWidth="1"/>
    <col min="13057" max="13057" width="14.44140625" style="2" customWidth="1"/>
    <col min="13058" max="13058" width="19.88671875" style="2" customWidth="1"/>
    <col min="13059" max="13300" width="9.109375" style="2" customWidth="1"/>
    <col min="13301" max="13302" width="1.33203125" style="2" customWidth="1"/>
    <col min="13303" max="13303" width="3.5546875" style="2"/>
    <col min="13304" max="13304" width="11.88671875" style="2" customWidth="1"/>
    <col min="13305" max="13305" width="12.44140625" style="2" customWidth="1"/>
    <col min="13306" max="13306" width="9" style="2" customWidth="1"/>
    <col min="13307" max="13307" width="7.44140625" style="2" customWidth="1"/>
    <col min="13308" max="13309" width="7.5546875" style="2" customWidth="1"/>
    <col min="13310" max="13310" width="15" style="2" customWidth="1"/>
    <col min="13311" max="13311" width="9.6640625" style="2" customWidth="1"/>
    <col min="13312" max="13312" width="14.5546875" style="2" customWidth="1"/>
    <col min="13313" max="13313" width="14.44140625" style="2" customWidth="1"/>
    <col min="13314" max="13314" width="19.88671875" style="2" customWidth="1"/>
    <col min="13315" max="13556" width="9.109375" style="2" customWidth="1"/>
    <col min="13557" max="13558" width="1.33203125" style="2" customWidth="1"/>
    <col min="13559" max="13559" width="3.5546875" style="2"/>
    <col min="13560" max="13560" width="11.88671875" style="2" customWidth="1"/>
    <col min="13561" max="13561" width="12.44140625" style="2" customWidth="1"/>
    <col min="13562" max="13562" width="9" style="2" customWidth="1"/>
    <col min="13563" max="13563" width="7.44140625" style="2" customWidth="1"/>
    <col min="13564" max="13565" width="7.5546875" style="2" customWidth="1"/>
    <col min="13566" max="13566" width="15" style="2" customWidth="1"/>
    <col min="13567" max="13567" width="9.6640625" style="2" customWidth="1"/>
    <col min="13568" max="13568" width="14.5546875" style="2" customWidth="1"/>
    <col min="13569" max="13569" width="14.44140625" style="2" customWidth="1"/>
    <col min="13570" max="13570" width="19.88671875" style="2" customWidth="1"/>
    <col min="13571" max="13812" width="9.109375" style="2" customWidth="1"/>
    <col min="13813" max="13814" width="1.33203125" style="2" customWidth="1"/>
    <col min="13815" max="13815" width="3.5546875" style="2"/>
    <col min="13816" max="13816" width="11.88671875" style="2" customWidth="1"/>
    <col min="13817" max="13817" width="12.44140625" style="2" customWidth="1"/>
    <col min="13818" max="13818" width="9" style="2" customWidth="1"/>
    <col min="13819" max="13819" width="7.44140625" style="2" customWidth="1"/>
    <col min="13820" max="13821" width="7.5546875" style="2" customWidth="1"/>
    <col min="13822" max="13822" width="15" style="2" customWidth="1"/>
    <col min="13823" max="13823" width="9.6640625" style="2" customWidth="1"/>
    <col min="13824" max="13824" width="14.5546875" style="2" customWidth="1"/>
    <col min="13825" max="13825" width="14.44140625" style="2" customWidth="1"/>
    <col min="13826" max="13826" width="19.88671875" style="2" customWidth="1"/>
    <col min="13827" max="14068" width="9.109375" style="2" customWidth="1"/>
    <col min="14069" max="14070" width="1.33203125" style="2" customWidth="1"/>
    <col min="14071" max="14071" width="3.5546875" style="2"/>
    <col min="14072" max="14072" width="11.88671875" style="2" customWidth="1"/>
    <col min="14073" max="14073" width="12.44140625" style="2" customWidth="1"/>
    <col min="14074" max="14074" width="9" style="2" customWidth="1"/>
    <col min="14075" max="14075" width="7.44140625" style="2" customWidth="1"/>
    <col min="14076" max="14077" width="7.5546875" style="2" customWidth="1"/>
    <col min="14078" max="14078" width="15" style="2" customWidth="1"/>
    <col min="14079" max="14079" width="9.6640625" style="2" customWidth="1"/>
    <col min="14080" max="14080" width="14.5546875" style="2" customWidth="1"/>
    <col min="14081" max="14081" width="14.44140625" style="2" customWidth="1"/>
    <col min="14082" max="14082" width="19.88671875" style="2" customWidth="1"/>
    <col min="14083" max="14324" width="9.109375" style="2" customWidth="1"/>
    <col min="14325" max="14326" width="1.33203125" style="2" customWidth="1"/>
    <col min="14327" max="14327" width="3.5546875" style="2"/>
    <col min="14328" max="14328" width="11.88671875" style="2" customWidth="1"/>
    <col min="14329" max="14329" width="12.44140625" style="2" customWidth="1"/>
    <col min="14330" max="14330" width="9" style="2" customWidth="1"/>
    <col min="14331" max="14331" width="7.44140625" style="2" customWidth="1"/>
    <col min="14332" max="14333" width="7.5546875" style="2" customWidth="1"/>
    <col min="14334" max="14334" width="15" style="2" customWidth="1"/>
    <col min="14335" max="14335" width="9.6640625" style="2" customWidth="1"/>
    <col min="14336" max="14336" width="14.5546875" style="2" customWidth="1"/>
    <col min="14337" max="14337" width="14.44140625" style="2" customWidth="1"/>
    <col min="14338" max="14338" width="19.88671875" style="2" customWidth="1"/>
    <col min="14339" max="14580" width="9.109375" style="2" customWidth="1"/>
    <col min="14581" max="14582" width="1.33203125" style="2" customWidth="1"/>
    <col min="14583" max="14583" width="3.5546875" style="2"/>
    <col min="14584" max="14584" width="11.88671875" style="2" customWidth="1"/>
    <col min="14585" max="14585" width="12.44140625" style="2" customWidth="1"/>
    <col min="14586" max="14586" width="9" style="2" customWidth="1"/>
    <col min="14587" max="14587" width="7.44140625" style="2" customWidth="1"/>
    <col min="14588" max="14589" width="7.5546875" style="2" customWidth="1"/>
    <col min="14590" max="14590" width="15" style="2" customWidth="1"/>
    <col min="14591" max="14591" width="9.6640625" style="2" customWidth="1"/>
    <col min="14592" max="14592" width="14.5546875" style="2" customWidth="1"/>
    <col min="14593" max="14593" width="14.44140625" style="2" customWidth="1"/>
    <col min="14594" max="14594" width="19.88671875" style="2" customWidth="1"/>
    <col min="14595" max="14836" width="9.109375" style="2" customWidth="1"/>
    <col min="14837" max="14838" width="1.33203125" style="2" customWidth="1"/>
    <col min="14839" max="14839" width="3.5546875" style="2"/>
    <col min="14840" max="14840" width="11.88671875" style="2" customWidth="1"/>
    <col min="14841" max="14841" width="12.44140625" style="2" customWidth="1"/>
    <col min="14842" max="14842" width="9" style="2" customWidth="1"/>
    <col min="14843" max="14843" width="7.44140625" style="2" customWidth="1"/>
    <col min="14844" max="14845" width="7.5546875" style="2" customWidth="1"/>
    <col min="14846" max="14846" width="15" style="2" customWidth="1"/>
    <col min="14847" max="14847" width="9.6640625" style="2" customWidth="1"/>
    <col min="14848" max="14848" width="14.5546875" style="2" customWidth="1"/>
    <col min="14849" max="14849" width="14.44140625" style="2" customWidth="1"/>
    <col min="14850" max="14850" width="19.88671875" style="2" customWidth="1"/>
    <col min="14851" max="15092" width="9.109375" style="2" customWidth="1"/>
    <col min="15093" max="15094" width="1.33203125" style="2" customWidth="1"/>
    <col min="15095" max="15095" width="3.5546875" style="2"/>
    <col min="15096" max="15096" width="11.88671875" style="2" customWidth="1"/>
    <col min="15097" max="15097" width="12.44140625" style="2" customWidth="1"/>
    <col min="15098" max="15098" width="9" style="2" customWidth="1"/>
    <col min="15099" max="15099" width="7.44140625" style="2" customWidth="1"/>
    <col min="15100" max="15101" width="7.5546875" style="2" customWidth="1"/>
    <col min="15102" max="15102" width="15" style="2" customWidth="1"/>
    <col min="15103" max="15103" width="9.6640625" style="2" customWidth="1"/>
    <col min="15104" max="15104" width="14.5546875" style="2" customWidth="1"/>
    <col min="15105" max="15105" width="14.44140625" style="2" customWidth="1"/>
    <col min="15106" max="15106" width="19.88671875" style="2" customWidth="1"/>
    <col min="15107" max="15348" width="9.109375" style="2" customWidth="1"/>
    <col min="15349" max="15350" width="1.33203125" style="2" customWidth="1"/>
    <col min="15351" max="15351" width="3.5546875" style="2"/>
    <col min="15352" max="15352" width="11.88671875" style="2" customWidth="1"/>
    <col min="15353" max="15353" width="12.44140625" style="2" customWidth="1"/>
    <col min="15354" max="15354" width="9" style="2" customWidth="1"/>
    <col min="15355" max="15355" width="7.44140625" style="2" customWidth="1"/>
    <col min="15356" max="15357" width="7.5546875" style="2" customWidth="1"/>
    <col min="15358" max="15358" width="15" style="2" customWidth="1"/>
    <col min="15359" max="15359" width="9.6640625" style="2" customWidth="1"/>
    <col min="15360" max="15360" width="14.5546875" style="2" customWidth="1"/>
    <col min="15361" max="15361" width="14.44140625" style="2" customWidth="1"/>
    <col min="15362" max="15362" width="19.88671875" style="2" customWidth="1"/>
    <col min="15363" max="15604" width="9.109375" style="2" customWidth="1"/>
    <col min="15605" max="15606" width="1.33203125" style="2" customWidth="1"/>
    <col min="15607" max="15607" width="3.5546875" style="2"/>
    <col min="15608" max="15608" width="11.88671875" style="2" customWidth="1"/>
    <col min="15609" max="15609" width="12.44140625" style="2" customWidth="1"/>
    <col min="15610" max="15610" width="9" style="2" customWidth="1"/>
    <col min="15611" max="15611" width="7.44140625" style="2" customWidth="1"/>
    <col min="15612" max="15613" width="7.5546875" style="2" customWidth="1"/>
    <col min="15614" max="15614" width="15" style="2" customWidth="1"/>
    <col min="15615" max="15615" width="9.6640625" style="2" customWidth="1"/>
    <col min="15616" max="15616" width="14.5546875" style="2" customWidth="1"/>
    <col min="15617" max="15617" width="14.44140625" style="2" customWidth="1"/>
    <col min="15618" max="15618" width="19.88671875" style="2" customWidth="1"/>
    <col min="15619" max="15860" width="9.109375" style="2" customWidth="1"/>
    <col min="15861" max="15862" width="1.33203125" style="2" customWidth="1"/>
    <col min="15863" max="15863" width="3.5546875" style="2"/>
    <col min="15864" max="15864" width="11.88671875" style="2" customWidth="1"/>
    <col min="15865" max="15865" width="12.44140625" style="2" customWidth="1"/>
    <col min="15866" max="15866" width="9" style="2" customWidth="1"/>
    <col min="15867" max="15867" width="7.44140625" style="2" customWidth="1"/>
    <col min="15868" max="15869" width="7.5546875" style="2" customWidth="1"/>
    <col min="15870" max="15870" width="15" style="2" customWidth="1"/>
    <col min="15871" max="15871" width="9.6640625" style="2" customWidth="1"/>
    <col min="15872" max="15872" width="14.5546875" style="2" customWidth="1"/>
    <col min="15873" max="15873" width="14.44140625" style="2" customWidth="1"/>
    <col min="15874" max="15874" width="19.88671875" style="2" customWidth="1"/>
    <col min="15875" max="16116" width="9.109375" style="2" customWidth="1"/>
    <col min="16117" max="16118" width="1.33203125" style="2" customWidth="1"/>
    <col min="16119" max="16119" width="3.5546875" style="2"/>
    <col min="16120" max="16120" width="11.88671875" style="2" customWidth="1"/>
    <col min="16121" max="16121" width="12.44140625" style="2" customWidth="1"/>
    <col min="16122" max="16122" width="9" style="2" customWidth="1"/>
    <col min="16123" max="16123" width="7.44140625" style="2" customWidth="1"/>
    <col min="16124" max="16125" width="7.5546875" style="2" customWidth="1"/>
    <col min="16126" max="16126" width="15" style="2" customWidth="1"/>
    <col min="16127" max="16127" width="9.6640625" style="2" customWidth="1"/>
    <col min="16128" max="16128" width="14.5546875" style="2" customWidth="1"/>
    <col min="16129" max="16129" width="14.44140625" style="2" customWidth="1"/>
    <col min="16130" max="16130" width="19.88671875" style="2" customWidth="1"/>
    <col min="16131" max="16372" width="9.109375" style="2" customWidth="1"/>
    <col min="16373" max="16374" width="1.33203125" style="2" customWidth="1"/>
    <col min="16375" max="16384" width="3.5546875" style="2"/>
  </cols>
  <sheetData>
    <row r="1" spans="1:247" ht="15">
      <c r="A1" s="1"/>
      <c r="B1" s="276" t="s">
        <v>62</v>
      </c>
    </row>
    <row r="2" spans="1:247" ht="14.4">
      <c r="A2" s="3"/>
      <c r="B2" s="152"/>
    </row>
    <row r="3" spans="1:247" s="151" customFormat="1" ht="15">
      <c r="A3" s="3"/>
      <c r="B3" s="276" t="s">
        <v>63</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row>
    <row r="4" spans="1:247" s="151" customFormat="1" ht="14.4">
      <c r="A4" s="3"/>
      <c r="B4" s="15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row>
    <row r="5" spans="1:247" ht="96.6">
      <c r="A5" s="130"/>
      <c r="B5" s="278" t="s">
        <v>729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ht="14.4">
      <c r="A6" s="3"/>
      <c r="B6" s="152"/>
    </row>
    <row r="7" spans="1:247" ht="27.6">
      <c r="A7" s="5"/>
      <c r="B7" s="279" t="s">
        <v>69</v>
      </c>
    </row>
    <row r="8" spans="1:247">
      <c r="A8" s="5"/>
      <c r="B8" s="279" t="s">
        <v>730</v>
      </c>
    </row>
    <row r="9" spans="1:247">
      <c r="A9" s="5"/>
      <c r="B9" s="279"/>
    </row>
    <row r="10" spans="1:247" ht="27.6">
      <c r="A10" s="5">
        <v>1.1000000000000001</v>
      </c>
      <c r="B10" s="279" t="s">
        <v>731</v>
      </c>
    </row>
    <row r="11" spans="1:247">
      <c r="A11" s="5"/>
      <c r="B11" s="279" t="s">
        <v>70</v>
      </c>
    </row>
    <row r="12" spans="1:247">
      <c r="A12" s="5"/>
      <c r="B12" s="279"/>
    </row>
    <row r="13" spans="1:247" ht="27.6">
      <c r="A13" s="5"/>
      <c r="B13" s="279" t="s">
        <v>71</v>
      </c>
    </row>
    <row r="14" spans="1:247" ht="27.6">
      <c r="A14" s="5"/>
      <c r="B14" s="279" t="s">
        <v>72</v>
      </c>
    </row>
    <row r="15" spans="1:247" ht="27.6">
      <c r="A15" s="5"/>
      <c r="B15" s="279" t="s">
        <v>73</v>
      </c>
    </row>
    <row r="16" spans="1:247">
      <c r="A16" s="5"/>
      <c r="B16" s="279" t="s">
        <v>74</v>
      </c>
    </row>
    <row r="17" spans="1:2">
      <c r="A17" s="5"/>
      <c r="B17" s="279"/>
    </row>
    <row r="18" spans="1:2" ht="27.6">
      <c r="A18" s="5"/>
      <c r="B18" s="279" t="s">
        <v>75</v>
      </c>
    </row>
    <row r="19" spans="1:2">
      <c r="A19" s="5"/>
      <c r="B19" s="279" t="s">
        <v>732</v>
      </c>
    </row>
    <row r="20" spans="1:2">
      <c r="A20" s="5">
        <v>1.2</v>
      </c>
      <c r="B20" s="279"/>
    </row>
    <row r="21" spans="1:2" ht="27.6">
      <c r="A21" s="5"/>
      <c r="B21" s="279" t="s">
        <v>733</v>
      </c>
    </row>
    <row r="22" spans="1:2" ht="27.6">
      <c r="A22" s="5"/>
      <c r="B22" s="279" t="s">
        <v>76</v>
      </c>
    </row>
    <row r="23" spans="1:2" ht="27.6">
      <c r="A23" s="5"/>
      <c r="B23" s="279" t="s">
        <v>77</v>
      </c>
    </row>
    <row r="24" spans="1:2">
      <c r="A24" s="5"/>
      <c r="B24" s="279" t="s">
        <v>78</v>
      </c>
    </row>
    <row r="25" spans="1:2">
      <c r="A25" s="5"/>
      <c r="B25" s="279"/>
    </row>
    <row r="26" spans="1:2">
      <c r="A26" s="5"/>
      <c r="B26" s="280" t="s">
        <v>79</v>
      </c>
    </row>
    <row r="27" spans="1:2" ht="14.4">
      <c r="A27" s="5"/>
      <c r="B27" s="152"/>
    </row>
    <row r="28" spans="1:2">
      <c r="A28" s="5"/>
      <c r="B28" s="277" t="s">
        <v>80</v>
      </c>
    </row>
    <row r="29" spans="1:2" ht="14.4">
      <c r="A29" s="5" t="s">
        <v>34</v>
      </c>
      <c r="B29" s="152"/>
    </row>
    <row r="30" spans="1:2" ht="27.6">
      <c r="A30" s="5" t="s">
        <v>34</v>
      </c>
      <c r="B30" s="278" t="s">
        <v>81</v>
      </c>
    </row>
    <row r="31" spans="1:2" ht="27.6">
      <c r="A31" s="5"/>
      <c r="B31" s="278" t="s">
        <v>82</v>
      </c>
    </row>
    <row r="32" spans="1:2" ht="27.6">
      <c r="A32" s="5"/>
      <c r="B32" s="278" t="s">
        <v>83</v>
      </c>
    </row>
    <row r="33" spans="1:2" ht="27.6">
      <c r="A33" s="5"/>
      <c r="B33" s="278" t="s">
        <v>84</v>
      </c>
    </row>
    <row r="34" spans="1:2">
      <c r="A34" s="5"/>
      <c r="B34" s="278" t="s">
        <v>85</v>
      </c>
    </row>
    <row r="35" spans="1:2" ht="14.4">
      <c r="A35" s="5"/>
      <c r="B35" s="152"/>
    </row>
    <row r="36" spans="1:2">
      <c r="A36" s="5"/>
      <c r="B36" s="277" t="s">
        <v>86</v>
      </c>
    </row>
    <row r="37" spans="1:2" ht="27.6">
      <c r="A37" s="5">
        <v>1.3</v>
      </c>
      <c r="B37" s="278" t="s">
        <v>87</v>
      </c>
    </row>
    <row r="38" spans="1:2" ht="27.6">
      <c r="A38" s="5"/>
      <c r="B38" s="278" t="s">
        <v>88</v>
      </c>
    </row>
    <row r="39" spans="1:2">
      <c r="A39" s="5"/>
      <c r="B39" s="278" t="s">
        <v>89</v>
      </c>
    </row>
    <row r="40" spans="1:2" ht="14.4">
      <c r="A40" s="5"/>
      <c r="B40" s="152"/>
    </row>
    <row r="41" spans="1:2">
      <c r="A41" s="5"/>
      <c r="B41" s="277" t="s">
        <v>90</v>
      </c>
    </row>
    <row r="42" spans="1:2" ht="27.6">
      <c r="A42" s="5"/>
      <c r="B42" s="278" t="s">
        <v>91</v>
      </c>
    </row>
    <row r="43" spans="1:2" ht="27.6">
      <c r="A43" s="5"/>
      <c r="B43" s="278" t="s">
        <v>92</v>
      </c>
    </row>
    <row r="44" spans="1:2" ht="27.6">
      <c r="A44" s="5">
        <v>1.4</v>
      </c>
      <c r="B44" s="278" t="s">
        <v>93</v>
      </c>
    </row>
    <row r="45" spans="1:2" ht="27.6">
      <c r="A45" s="5"/>
      <c r="B45" s="278" t="s">
        <v>734</v>
      </c>
    </row>
    <row r="46" spans="1:2" ht="27.6">
      <c r="A46" s="5"/>
      <c r="B46" s="278" t="s">
        <v>94</v>
      </c>
    </row>
    <row r="47" spans="1:2" ht="27.6">
      <c r="A47" s="5"/>
      <c r="B47" s="278" t="s">
        <v>95</v>
      </c>
    </row>
    <row r="48" spans="1:2">
      <c r="A48" s="5"/>
      <c r="B48" s="278" t="s">
        <v>735</v>
      </c>
    </row>
    <row r="49" spans="1:2" ht="14.4">
      <c r="A49" s="5"/>
      <c r="B49" s="152"/>
    </row>
    <row r="50" spans="1:2" ht="27.6">
      <c r="A50" s="5"/>
      <c r="B50" s="278" t="s">
        <v>96</v>
      </c>
    </row>
    <row r="51" spans="1:2" ht="27.6">
      <c r="A51" s="5">
        <v>1.5</v>
      </c>
      <c r="B51" s="278" t="s">
        <v>97</v>
      </c>
    </row>
    <row r="52" spans="1:2" ht="27.6">
      <c r="A52" s="5"/>
      <c r="B52" s="278" t="s">
        <v>98</v>
      </c>
    </row>
    <row r="53" spans="1:2" ht="27.6">
      <c r="A53" s="5"/>
      <c r="B53" s="278" t="s">
        <v>99</v>
      </c>
    </row>
    <row r="54" spans="1:2" ht="27.6">
      <c r="A54" s="5"/>
      <c r="B54" s="278" t="s">
        <v>100</v>
      </c>
    </row>
    <row r="55" spans="1:2">
      <c r="A55" s="5"/>
      <c r="B55" s="278" t="s">
        <v>101</v>
      </c>
    </row>
    <row r="56" spans="1:2" ht="14.4">
      <c r="A56" s="5"/>
      <c r="B56" s="152"/>
    </row>
    <row r="57" spans="1:2" ht="27.6">
      <c r="A57" s="5"/>
      <c r="B57" s="278" t="s">
        <v>736</v>
      </c>
    </row>
    <row r="58" spans="1:2" ht="27.6">
      <c r="A58" s="5"/>
      <c r="B58" s="278" t="s">
        <v>102</v>
      </c>
    </row>
    <row r="59" spans="1:2">
      <c r="A59" s="5"/>
      <c r="B59" s="278" t="s">
        <v>737</v>
      </c>
    </row>
    <row r="60" spans="1:2" ht="14.4">
      <c r="A60" s="5"/>
      <c r="B60" s="152"/>
    </row>
    <row r="61" spans="1:2" ht="27.6">
      <c r="A61" s="5"/>
      <c r="B61" s="278" t="s">
        <v>738</v>
      </c>
    </row>
    <row r="62" spans="1:2" ht="14.4">
      <c r="A62" s="5"/>
      <c r="B62" s="152"/>
    </row>
    <row r="63" spans="1:2">
      <c r="A63" s="5"/>
      <c r="B63" s="277" t="s">
        <v>103</v>
      </c>
    </row>
    <row r="64" spans="1:2" ht="27.6">
      <c r="A64" s="5">
        <v>1.6</v>
      </c>
      <c r="B64" s="278" t="s">
        <v>104</v>
      </c>
    </row>
    <row r="65" spans="1:6">
      <c r="A65" s="5"/>
      <c r="B65" s="278" t="s">
        <v>105</v>
      </c>
    </row>
    <row r="66" spans="1:6" ht="14.4">
      <c r="A66" s="5"/>
      <c r="B66" s="152"/>
    </row>
    <row r="67" spans="1:6" ht="27.6">
      <c r="A67" s="5"/>
      <c r="B67" s="278" t="s">
        <v>106</v>
      </c>
      <c r="F67" s="193">
        <v>60</v>
      </c>
    </row>
    <row r="68" spans="1:6" ht="27.6">
      <c r="A68" s="5"/>
      <c r="B68" s="278" t="s">
        <v>107</v>
      </c>
    </row>
    <row r="69" spans="1:6" ht="27.6">
      <c r="A69" s="5"/>
      <c r="B69" s="278" t="s">
        <v>108</v>
      </c>
    </row>
    <row r="70" spans="1:6">
      <c r="A70" s="5"/>
      <c r="B70" s="278" t="s">
        <v>109</v>
      </c>
    </row>
    <row r="71" spans="1:6" ht="14.4">
      <c r="A71" s="5"/>
      <c r="B71" s="152"/>
    </row>
    <row r="72" spans="1:6">
      <c r="A72" s="5">
        <v>1.7</v>
      </c>
      <c r="B72" s="277" t="s">
        <v>110</v>
      </c>
    </row>
    <row r="73" spans="1:6" ht="27.6">
      <c r="A73" s="5"/>
      <c r="B73" s="278" t="s">
        <v>111</v>
      </c>
    </row>
    <row r="74" spans="1:6" ht="27.6">
      <c r="A74" s="5"/>
      <c r="B74" s="278" t="s">
        <v>112</v>
      </c>
    </row>
    <row r="75" spans="1:6" ht="27.6">
      <c r="A75" s="5"/>
      <c r="B75" s="278" t="s">
        <v>113</v>
      </c>
    </row>
    <row r="76" spans="1:6">
      <c r="A76" s="5"/>
      <c r="B76" s="278" t="s">
        <v>114</v>
      </c>
    </row>
    <row r="77" spans="1:6" ht="14.4">
      <c r="A77" s="5"/>
      <c r="B77" s="152"/>
    </row>
    <row r="78" spans="1:6">
      <c r="A78" s="5">
        <v>1.8</v>
      </c>
      <c r="B78" s="277" t="s">
        <v>115</v>
      </c>
    </row>
    <row r="79" spans="1:6" ht="27.6">
      <c r="A79" s="5"/>
      <c r="B79" s="278" t="s">
        <v>116</v>
      </c>
    </row>
    <row r="80" spans="1:6" ht="27.6">
      <c r="A80" s="5"/>
      <c r="B80" s="278" t="s">
        <v>117</v>
      </c>
    </row>
    <row r="81" spans="1:2">
      <c r="A81" s="5"/>
      <c r="B81" s="278" t="s">
        <v>118</v>
      </c>
    </row>
    <row r="82" spans="1:2" ht="14.4">
      <c r="A82" s="5"/>
      <c r="B82" s="152"/>
    </row>
    <row r="83" spans="1:2" ht="14.4">
      <c r="A83" s="5"/>
      <c r="B83" s="152"/>
    </row>
    <row r="84" spans="1:2" ht="27.6">
      <c r="A84" s="5"/>
      <c r="B84" s="278" t="s">
        <v>739</v>
      </c>
    </row>
    <row r="85" spans="1:2" ht="27.6">
      <c r="A85" s="5"/>
      <c r="B85" s="278" t="s">
        <v>119</v>
      </c>
    </row>
    <row r="86" spans="1:2" ht="14.4">
      <c r="A86" s="5"/>
      <c r="B86" s="152"/>
    </row>
    <row r="87" spans="1:2">
      <c r="A87" s="5">
        <v>1.9</v>
      </c>
      <c r="B87" s="277" t="s">
        <v>120</v>
      </c>
    </row>
    <row r="88" spans="1:2" ht="27.6">
      <c r="A88" s="5"/>
      <c r="B88" s="278" t="s">
        <v>121</v>
      </c>
    </row>
    <row r="89" spans="1:2">
      <c r="A89" s="5"/>
      <c r="B89" s="278" t="s">
        <v>122</v>
      </c>
    </row>
    <row r="90" spans="1:2" ht="14.4">
      <c r="A90" s="5"/>
      <c r="B90" s="152"/>
    </row>
    <row r="91" spans="1:2" ht="27.6">
      <c r="A91" s="5"/>
      <c r="B91" s="278" t="s">
        <v>123</v>
      </c>
    </row>
    <row r="92" spans="1:2">
      <c r="A92" s="5"/>
      <c r="B92" s="278" t="s">
        <v>124</v>
      </c>
    </row>
    <row r="93" spans="1:2">
      <c r="A93" s="5"/>
      <c r="B93" s="278" t="s">
        <v>125</v>
      </c>
    </row>
    <row r="94" spans="1:2" ht="14.4">
      <c r="A94" s="5"/>
      <c r="B94" s="152"/>
    </row>
    <row r="95" spans="1:2">
      <c r="A95" s="122">
        <v>1.1000000000000001</v>
      </c>
      <c r="B95" s="277" t="s">
        <v>126</v>
      </c>
    </row>
    <row r="96" spans="1:2" ht="27.6">
      <c r="A96" s="5"/>
      <c r="B96" s="278" t="s">
        <v>127</v>
      </c>
    </row>
    <row r="97" spans="1:2" ht="27.6">
      <c r="A97" s="5"/>
      <c r="B97" s="278" t="s">
        <v>128</v>
      </c>
    </row>
    <row r="98" spans="1:2" ht="27.6">
      <c r="A98" s="5"/>
      <c r="B98" s="278" t="s">
        <v>129</v>
      </c>
    </row>
    <row r="99" spans="1:2">
      <c r="A99" s="5"/>
      <c r="B99" s="278" t="s">
        <v>130</v>
      </c>
    </row>
    <row r="100" spans="1:2" ht="14.4">
      <c r="A100" s="5"/>
      <c r="B100" s="152"/>
    </row>
    <row r="101" spans="1:2">
      <c r="A101" s="5">
        <v>1.1100000000000001</v>
      </c>
      <c r="B101" s="277" t="s">
        <v>131</v>
      </c>
    </row>
    <row r="102" spans="1:2" ht="27.6">
      <c r="A102" s="5"/>
      <c r="B102" s="278" t="s">
        <v>132</v>
      </c>
    </row>
    <row r="103" spans="1:2" ht="27.6">
      <c r="A103" s="5"/>
      <c r="B103" s="278" t="s">
        <v>133</v>
      </c>
    </row>
    <row r="104" spans="1:2">
      <c r="A104" s="5"/>
      <c r="B104" s="278" t="s">
        <v>134</v>
      </c>
    </row>
    <row r="105" spans="1:2" ht="14.4">
      <c r="A105" s="5"/>
      <c r="B105" s="152"/>
    </row>
    <row r="106" spans="1:2" ht="27.6">
      <c r="A106" s="5"/>
      <c r="B106" s="278" t="s">
        <v>135</v>
      </c>
    </row>
    <row r="107" spans="1:2" ht="27.6">
      <c r="A107" s="5"/>
      <c r="B107" s="278" t="s">
        <v>136</v>
      </c>
    </row>
    <row r="108" spans="1:2" ht="27.6">
      <c r="A108" s="5"/>
      <c r="B108" s="278" t="s">
        <v>137</v>
      </c>
    </row>
    <row r="109" spans="1:2">
      <c r="A109" s="5"/>
      <c r="B109" s="278" t="s">
        <v>138</v>
      </c>
    </row>
    <row r="110" spans="1:2" ht="14.4">
      <c r="A110" s="5"/>
      <c r="B110" s="152"/>
    </row>
    <row r="111" spans="1:2" ht="27.6">
      <c r="A111" s="5"/>
      <c r="B111" s="278" t="s">
        <v>139</v>
      </c>
    </row>
    <row r="112" spans="1:2">
      <c r="A112" s="5"/>
      <c r="B112" s="278" t="s">
        <v>140</v>
      </c>
    </row>
    <row r="113" spans="1:6" ht="14.4">
      <c r="A113" s="5"/>
      <c r="B113" s="152"/>
    </row>
    <row r="114" spans="1:6" ht="27.6">
      <c r="A114" s="5"/>
      <c r="B114" s="278" t="s">
        <v>141</v>
      </c>
    </row>
    <row r="115" spans="1:6" ht="27.6">
      <c r="A115" s="5"/>
      <c r="B115" s="278" t="s">
        <v>142</v>
      </c>
    </row>
    <row r="116" spans="1:6" ht="27.6">
      <c r="A116" s="5"/>
      <c r="B116" s="278" t="s">
        <v>143</v>
      </c>
      <c r="F116" s="193"/>
    </row>
    <row r="117" spans="1:6" s="6" customFormat="1" ht="14.4">
      <c r="A117" s="5"/>
      <c r="B117" s="281" t="s">
        <v>518</v>
      </c>
      <c r="C117" s="282"/>
    </row>
  </sheetData>
  <pageMargins left="0.7" right="0.7" top="0.75" bottom="0.75" header="0.3" footer="0.3"/>
  <pageSetup paperSize="9" scale="81" orientation="portrait" horizontalDpi="1200" verticalDpi="1200" r:id="rId1"/>
  <rowBreaks count="1" manualBreakCount="1">
    <brk id="56"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20"/>
  <sheetViews>
    <sheetView view="pageBreakPreview" topLeftCell="A541" zoomScale="122" zoomScaleNormal="111" zoomScaleSheetLayoutView="122" workbookViewId="0">
      <selection activeCell="G262" sqref="G262"/>
    </sheetView>
  </sheetViews>
  <sheetFormatPr defaultColWidth="9.109375" defaultRowHeight="14.4"/>
  <cols>
    <col min="1" max="1" width="5.33203125" style="12" bestFit="1" customWidth="1"/>
    <col min="2" max="2" width="49.33203125" style="71" customWidth="1"/>
    <col min="3" max="3" width="5.44140625" style="12" bestFit="1" customWidth="1"/>
    <col min="4" max="4" width="10" style="11" bestFit="1" customWidth="1"/>
    <col min="5" max="5" width="10.6640625" style="27" customWidth="1"/>
    <col min="6" max="6" width="11.44140625" style="28" bestFit="1" customWidth="1"/>
    <col min="7" max="16384" width="9.109375" style="11"/>
  </cols>
  <sheetData>
    <row r="1" spans="1:6" ht="42" customHeight="1">
      <c r="A1" s="8" t="s">
        <v>0</v>
      </c>
      <c r="B1" s="72" t="s">
        <v>1</v>
      </c>
      <c r="C1" s="8" t="s">
        <v>2</v>
      </c>
      <c r="D1" s="9" t="s">
        <v>406</v>
      </c>
      <c r="E1" s="9" t="s">
        <v>407</v>
      </c>
      <c r="F1" s="10" t="s">
        <v>367</v>
      </c>
    </row>
    <row r="2" spans="1:6">
      <c r="B2" s="73"/>
      <c r="C2" s="13"/>
      <c r="D2" s="14"/>
      <c r="E2" s="15"/>
      <c r="F2" s="16"/>
    </row>
    <row r="3" spans="1:6">
      <c r="B3" s="74" t="s">
        <v>363</v>
      </c>
      <c r="C3" s="13"/>
      <c r="D3" s="14"/>
      <c r="E3" s="15"/>
      <c r="F3" s="16"/>
    </row>
    <row r="4" spans="1:6">
      <c r="B4" s="74" t="s">
        <v>364</v>
      </c>
      <c r="C4" s="17"/>
      <c r="D4" s="14"/>
      <c r="E4" s="18"/>
      <c r="F4" s="16"/>
    </row>
    <row r="5" spans="1:6">
      <c r="B5" s="74" t="s">
        <v>365</v>
      </c>
      <c r="C5" s="17"/>
      <c r="D5" s="14"/>
      <c r="E5" s="18"/>
      <c r="F5" s="16"/>
    </row>
    <row r="6" spans="1:6">
      <c r="B6" s="75"/>
      <c r="C6" s="17"/>
      <c r="D6" s="14"/>
      <c r="E6" s="18"/>
      <c r="F6" s="16"/>
    </row>
    <row r="7" spans="1:6">
      <c r="A7" s="19"/>
      <c r="B7" s="74" t="s">
        <v>408</v>
      </c>
      <c r="C7" s="20"/>
      <c r="D7" s="14"/>
      <c r="E7" s="20"/>
      <c r="F7" s="16"/>
    </row>
    <row r="8" spans="1:6">
      <c r="A8" s="19"/>
      <c r="B8" s="76"/>
      <c r="C8" s="20"/>
      <c r="D8" s="14"/>
      <c r="E8" s="20"/>
      <c r="F8" s="16"/>
    </row>
    <row r="9" spans="1:6">
      <c r="A9" s="19"/>
      <c r="B9" s="74" t="s">
        <v>144</v>
      </c>
      <c r="C9" s="20"/>
      <c r="D9" s="14"/>
      <c r="E9" s="20"/>
      <c r="F9" s="16"/>
    </row>
    <row r="10" spans="1:6">
      <c r="A10" s="19"/>
      <c r="B10" s="74"/>
      <c r="C10" s="20"/>
      <c r="D10" s="14"/>
      <c r="E10" s="20"/>
      <c r="F10" s="16"/>
    </row>
    <row r="11" spans="1:6">
      <c r="A11" s="19"/>
      <c r="B11" s="74"/>
      <c r="C11" s="20"/>
      <c r="D11" s="14"/>
      <c r="E11" s="20"/>
      <c r="F11" s="16"/>
    </row>
    <row r="12" spans="1:6" ht="16.2">
      <c r="A12" s="21" t="s">
        <v>13</v>
      </c>
      <c r="B12" s="77" t="s">
        <v>145</v>
      </c>
      <c r="C12" s="22" t="s">
        <v>409</v>
      </c>
      <c r="D12" s="23">
        <v>1590</v>
      </c>
      <c r="E12" s="20">
        <v>3</v>
      </c>
      <c r="F12" s="16">
        <f t="shared" ref="F12:F18" si="0">D12*E12</f>
        <v>4770</v>
      </c>
    </row>
    <row r="13" spans="1:6">
      <c r="A13" s="21" t="s">
        <v>34</v>
      </c>
      <c r="B13" s="77" t="s">
        <v>146</v>
      </c>
      <c r="C13" s="20"/>
      <c r="D13" s="14"/>
      <c r="E13" s="20"/>
      <c r="F13" s="16">
        <f t="shared" si="0"/>
        <v>0</v>
      </c>
    </row>
    <row r="14" spans="1:6">
      <c r="A14" s="21"/>
      <c r="B14" s="74"/>
      <c r="C14" s="20"/>
      <c r="D14" s="14"/>
      <c r="E14" s="20"/>
      <c r="F14" s="16">
        <f t="shared" si="0"/>
        <v>0</v>
      </c>
    </row>
    <row r="15" spans="1:6" ht="28.8">
      <c r="A15" s="21" t="s">
        <v>3</v>
      </c>
      <c r="B15" s="77" t="s">
        <v>22</v>
      </c>
      <c r="C15" s="20"/>
      <c r="D15" s="14"/>
      <c r="E15" s="20"/>
      <c r="F15" s="16">
        <f t="shared" si="0"/>
        <v>0</v>
      </c>
    </row>
    <row r="16" spans="1:6" ht="28.8">
      <c r="A16" s="21"/>
      <c r="B16" s="77" t="s">
        <v>23</v>
      </c>
      <c r="C16" s="20"/>
      <c r="D16" s="14"/>
      <c r="E16" s="20"/>
      <c r="F16" s="16">
        <f t="shared" si="0"/>
        <v>0</v>
      </c>
    </row>
    <row r="17" spans="1:6">
      <c r="A17" s="21"/>
      <c r="B17" s="77" t="s">
        <v>24</v>
      </c>
      <c r="C17" s="20" t="s">
        <v>147</v>
      </c>
      <c r="D17" s="14">
        <v>1</v>
      </c>
      <c r="E17" s="20">
        <v>300</v>
      </c>
      <c r="F17" s="16">
        <f t="shared" si="0"/>
        <v>300</v>
      </c>
    </row>
    <row r="18" spans="1:6">
      <c r="A18" s="21"/>
      <c r="B18" s="77"/>
      <c r="C18" s="20"/>
      <c r="D18" s="14"/>
      <c r="E18" s="20"/>
      <c r="F18" s="16">
        <f t="shared" si="0"/>
        <v>0</v>
      </c>
    </row>
    <row r="19" spans="1:6">
      <c r="A19" s="21"/>
      <c r="B19" s="76" t="s">
        <v>148</v>
      </c>
      <c r="C19" s="24" t="s">
        <v>149</v>
      </c>
      <c r="D19" s="25"/>
      <c r="E19" s="25"/>
      <c r="F19" s="25">
        <f>SUM(F12:F18)</f>
        <v>5070</v>
      </c>
    </row>
    <row r="20" spans="1:6">
      <c r="A20" s="21"/>
      <c r="B20" s="76"/>
      <c r="C20" s="20"/>
      <c r="D20" s="14"/>
      <c r="E20" s="20"/>
      <c r="F20" s="16">
        <f t="shared" ref="F20:F54" si="1">D20*E20</f>
        <v>0</v>
      </c>
    </row>
    <row r="21" spans="1:6">
      <c r="A21" s="21"/>
      <c r="B21" s="76"/>
      <c r="C21" s="20"/>
      <c r="D21" s="14"/>
      <c r="E21" s="20"/>
      <c r="F21" s="16">
        <f t="shared" si="1"/>
        <v>0</v>
      </c>
    </row>
    <row r="22" spans="1:6">
      <c r="A22" s="21"/>
      <c r="B22" s="76"/>
      <c r="C22" s="20"/>
      <c r="D22" s="14"/>
      <c r="E22" s="20"/>
      <c r="F22" s="16">
        <f t="shared" si="1"/>
        <v>0</v>
      </c>
    </row>
    <row r="23" spans="1:6">
      <c r="A23" s="21"/>
      <c r="B23" s="76"/>
      <c r="C23" s="20"/>
      <c r="D23" s="14"/>
      <c r="E23" s="20"/>
      <c r="F23" s="16">
        <f t="shared" si="1"/>
        <v>0</v>
      </c>
    </row>
    <row r="24" spans="1:6">
      <c r="A24" s="21"/>
      <c r="B24" s="76"/>
      <c r="C24" s="20"/>
      <c r="D24" s="14"/>
      <c r="E24" s="20"/>
      <c r="F24" s="16">
        <f t="shared" si="1"/>
        <v>0</v>
      </c>
    </row>
    <row r="25" spans="1:6">
      <c r="A25" s="21"/>
      <c r="B25" s="74" t="str">
        <f>B4</f>
        <v>PROPOSED ……………………………………....</v>
      </c>
      <c r="C25" s="20"/>
      <c r="D25" s="14"/>
      <c r="E25" s="20"/>
      <c r="F25" s="16">
        <f t="shared" si="1"/>
        <v>0</v>
      </c>
    </row>
    <row r="26" spans="1:6">
      <c r="A26" s="21"/>
      <c r="B26" s="74" t="str">
        <f>B5</f>
        <v>…….………………………………….. DISTRICT</v>
      </c>
      <c r="C26" s="20"/>
      <c r="D26" s="14"/>
      <c r="E26" s="20"/>
      <c r="F26" s="16">
        <f t="shared" si="1"/>
        <v>0</v>
      </c>
    </row>
    <row r="27" spans="1:6">
      <c r="A27" s="21"/>
      <c r="B27" s="76"/>
      <c r="C27" s="20"/>
      <c r="D27" s="14"/>
      <c r="E27" s="20"/>
      <c r="F27" s="16">
        <f t="shared" si="1"/>
        <v>0</v>
      </c>
    </row>
    <row r="28" spans="1:6">
      <c r="A28" s="21"/>
      <c r="B28" s="74" t="str">
        <f>B7</f>
        <v>SECTION 2: MAIN BLOCK</v>
      </c>
      <c r="C28" s="20"/>
      <c r="D28" s="14"/>
      <c r="E28" s="20"/>
      <c r="F28" s="16">
        <f t="shared" si="1"/>
        <v>0</v>
      </c>
    </row>
    <row r="29" spans="1:6">
      <c r="A29" s="21"/>
      <c r="B29" s="76"/>
      <c r="C29" s="20"/>
      <c r="D29" s="14"/>
      <c r="E29" s="20"/>
      <c r="F29" s="16">
        <f t="shared" si="1"/>
        <v>0</v>
      </c>
    </row>
    <row r="30" spans="1:6">
      <c r="A30" s="21"/>
      <c r="B30" s="76"/>
      <c r="C30" s="20"/>
      <c r="D30" s="14"/>
      <c r="E30" s="20"/>
      <c r="F30" s="16">
        <f t="shared" si="1"/>
        <v>0</v>
      </c>
    </row>
    <row r="31" spans="1:6">
      <c r="A31" s="21"/>
      <c r="B31" s="74" t="s">
        <v>150</v>
      </c>
      <c r="C31" s="20"/>
      <c r="D31" s="14"/>
      <c r="E31" s="20"/>
      <c r="F31" s="16">
        <f t="shared" si="1"/>
        <v>0</v>
      </c>
    </row>
    <row r="32" spans="1:6">
      <c r="A32" s="21"/>
      <c r="B32" s="74"/>
      <c r="C32" s="20"/>
      <c r="D32" s="14"/>
      <c r="E32" s="20"/>
      <c r="F32" s="16">
        <f t="shared" si="1"/>
        <v>0</v>
      </c>
    </row>
    <row r="33" spans="1:6">
      <c r="A33" s="21"/>
      <c r="B33" s="74"/>
      <c r="C33" s="20"/>
      <c r="D33" s="14"/>
      <c r="E33" s="20"/>
      <c r="F33" s="16">
        <f t="shared" si="1"/>
        <v>0</v>
      </c>
    </row>
    <row r="34" spans="1:6">
      <c r="A34" s="21"/>
      <c r="B34" s="74"/>
      <c r="C34" s="20"/>
      <c r="D34" s="14"/>
      <c r="E34" s="20"/>
      <c r="F34" s="16">
        <f t="shared" si="1"/>
        <v>0</v>
      </c>
    </row>
    <row r="35" spans="1:6">
      <c r="A35" s="21"/>
      <c r="B35" s="78" t="s">
        <v>26</v>
      </c>
      <c r="C35" s="20"/>
      <c r="D35" s="14"/>
      <c r="E35" s="20"/>
      <c r="F35" s="16">
        <f t="shared" si="1"/>
        <v>0</v>
      </c>
    </row>
    <row r="36" spans="1:6">
      <c r="A36" s="21"/>
      <c r="B36" s="78" t="s">
        <v>27</v>
      </c>
      <c r="C36" s="20"/>
      <c r="D36" s="14"/>
      <c r="E36" s="20"/>
      <c r="F36" s="16">
        <f t="shared" si="1"/>
        <v>0</v>
      </c>
    </row>
    <row r="37" spans="1:6">
      <c r="A37" s="21"/>
      <c r="B37" s="78"/>
      <c r="C37" s="20"/>
      <c r="D37" s="14"/>
      <c r="E37" s="20"/>
      <c r="F37" s="16">
        <f t="shared" si="1"/>
        <v>0</v>
      </c>
    </row>
    <row r="38" spans="1:6" ht="16.2">
      <c r="A38" s="21" t="s">
        <v>13</v>
      </c>
      <c r="B38" s="77" t="s">
        <v>151</v>
      </c>
      <c r="C38" s="22" t="s">
        <v>409</v>
      </c>
      <c r="D38" s="14">
        <v>1425</v>
      </c>
      <c r="E38" s="20">
        <v>3</v>
      </c>
      <c r="F38" s="16">
        <f t="shared" si="1"/>
        <v>4275</v>
      </c>
    </row>
    <row r="39" spans="1:6">
      <c r="A39" s="21"/>
      <c r="B39" s="78"/>
      <c r="C39" s="20"/>
      <c r="D39" s="14"/>
      <c r="E39" s="20"/>
      <c r="F39" s="16">
        <f t="shared" si="1"/>
        <v>0</v>
      </c>
    </row>
    <row r="40" spans="1:6">
      <c r="A40" s="21"/>
      <c r="B40" s="79"/>
      <c r="C40" s="20"/>
      <c r="D40" s="14"/>
      <c r="E40" s="20"/>
      <c r="F40" s="16">
        <f t="shared" si="1"/>
        <v>0</v>
      </c>
    </row>
    <row r="41" spans="1:6">
      <c r="A41" s="21" t="s">
        <v>3</v>
      </c>
      <c r="B41" s="77" t="s">
        <v>235</v>
      </c>
      <c r="C41" s="20"/>
      <c r="D41" s="14"/>
      <c r="E41" s="20"/>
      <c r="F41" s="16">
        <f t="shared" si="1"/>
        <v>0</v>
      </c>
    </row>
    <row r="42" spans="1:6" ht="16.2">
      <c r="A42" s="21"/>
      <c r="B42" s="77" t="s">
        <v>152</v>
      </c>
      <c r="C42" s="22" t="s">
        <v>410</v>
      </c>
      <c r="D42" s="14">
        <f>433*0.6*1.5</f>
        <v>389.70000000000005</v>
      </c>
      <c r="E42" s="20">
        <v>10</v>
      </c>
      <c r="F42" s="16">
        <f t="shared" si="1"/>
        <v>3897.0000000000005</v>
      </c>
    </row>
    <row r="43" spans="1:6">
      <c r="A43" s="21"/>
      <c r="B43" s="77"/>
      <c r="C43" s="20"/>
      <c r="D43" s="14"/>
      <c r="E43" s="20"/>
      <c r="F43" s="16">
        <f t="shared" si="1"/>
        <v>0</v>
      </c>
    </row>
    <row r="44" spans="1:6">
      <c r="A44" s="21"/>
      <c r="B44" s="78" t="s">
        <v>225</v>
      </c>
      <c r="C44" s="20"/>
      <c r="D44" s="14"/>
      <c r="E44" s="20"/>
      <c r="F44" s="16">
        <f t="shared" si="1"/>
        <v>0</v>
      </c>
    </row>
    <row r="45" spans="1:6" ht="16.2">
      <c r="A45" s="21"/>
      <c r="B45" s="77" t="s">
        <v>224</v>
      </c>
      <c r="C45" s="22" t="s">
        <v>410</v>
      </c>
      <c r="D45" s="26">
        <f>0.8*0.8*1.5*70</f>
        <v>67.200000000000017</v>
      </c>
      <c r="E45" s="20">
        <v>10</v>
      </c>
      <c r="F45" s="16">
        <f t="shared" si="1"/>
        <v>672.00000000000023</v>
      </c>
    </row>
    <row r="46" spans="1:6">
      <c r="A46" s="21"/>
      <c r="B46" s="77"/>
      <c r="C46" s="20"/>
      <c r="D46" s="14"/>
      <c r="E46" s="20"/>
      <c r="F46" s="16">
        <f t="shared" si="1"/>
        <v>0</v>
      </c>
    </row>
    <row r="47" spans="1:6">
      <c r="A47" s="21"/>
      <c r="B47" s="78" t="s">
        <v>153</v>
      </c>
      <c r="C47" s="20"/>
      <c r="D47" s="14"/>
      <c r="E47" s="20"/>
      <c r="F47" s="16">
        <f t="shared" si="1"/>
        <v>0</v>
      </c>
    </row>
    <row r="48" spans="1:6">
      <c r="A48" s="21"/>
      <c r="B48" s="78"/>
      <c r="C48" s="20"/>
      <c r="D48" s="14"/>
      <c r="E48" s="20"/>
      <c r="F48" s="16">
        <f t="shared" si="1"/>
        <v>0</v>
      </c>
    </row>
    <row r="49" spans="1:6" ht="28.8">
      <c r="A49" s="21" t="s">
        <v>6</v>
      </c>
      <c r="B49" s="77" t="s">
        <v>154</v>
      </c>
      <c r="C49" s="20"/>
      <c r="D49" s="14"/>
      <c r="E49" s="20"/>
      <c r="F49" s="16">
        <f t="shared" si="1"/>
        <v>0</v>
      </c>
    </row>
    <row r="50" spans="1:6">
      <c r="A50" s="21"/>
      <c r="B50" s="77" t="s">
        <v>155</v>
      </c>
      <c r="C50" s="20" t="s">
        <v>25</v>
      </c>
      <c r="D50" s="14">
        <v>500</v>
      </c>
      <c r="E50" s="20">
        <v>1</v>
      </c>
      <c r="F50" s="16">
        <f t="shared" si="1"/>
        <v>500</v>
      </c>
    </row>
    <row r="51" spans="1:6">
      <c r="A51" s="21"/>
      <c r="B51" s="77"/>
      <c r="C51" s="20"/>
      <c r="D51" s="14"/>
      <c r="E51" s="20"/>
      <c r="F51" s="16">
        <f t="shared" si="1"/>
        <v>0</v>
      </c>
    </row>
    <row r="52" spans="1:6">
      <c r="A52" s="21"/>
      <c r="B52" s="78" t="s">
        <v>28</v>
      </c>
      <c r="C52" s="20"/>
      <c r="D52" s="14"/>
      <c r="E52" s="20"/>
      <c r="F52" s="16">
        <f t="shared" si="1"/>
        <v>0</v>
      </c>
    </row>
    <row r="53" spans="1:6">
      <c r="A53" s="21"/>
      <c r="B53" s="77"/>
      <c r="C53" s="20"/>
      <c r="D53" s="14"/>
      <c r="E53" s="20"/>
      <c r="F53" s="16">
        <f t="shared" si="1"/>
        <v>0</v>
      </c>
    </row>
    <row r="54" spans="1:6" ht="16.2">
      <c r="A54" s="21" t="s">
        <v>7</v>
      </c>
      <c r="B54" s="77" t="s">
        <v>29</v>
      </c>
      <c r="C54" s="22" t="s">
        <v>410</v>
      </c>
      <c r="D54" s="14">
        <f>0.3*(D42+D45)</f>
        <v>137.07000000000002</v>
      </c>
      <c r="E54" s="20">
        <v>7</v>
      </c>
      <c r="F54" s="16">
        <f t="shared" si="1"/>
        <v>959.49000000000012</v>
      </c>
    </row>
    <row r="55" spans="1:6">
      <c r="A55" s="21"/>
      <c r="B55" s="80"/>
    </row>
    <row r="56" spans="1:6">
      <c r="A56" s="21" t="s">
        <v>8</v>
      </c>
      <c r="B56" s="77" t="s">
        <v>156</v>
      </c>
      <c r="C56" s="20"/>
      <c r="D56" s="14"/>
      <c r="E56" s="20"/>
      <c r="F56" s="16">
        <f t="shared" ref="F56:F89" si="2">D56*E56</f>
        <v>0</v>
      </c>
    </row>
    <row r="57" spans="1:6">
      <c r="A57" s="21"/>
      <c r="B57" s="77" t="s">
        <v>157</v>
      </c>
      <c r="C57" s="20"/>
      <c r="D57" s="14"/>
      <c r="E57" s="20"/>
      <c r="F57" s="16">
        <f t="shared" si="2"/>
        <v>0</v>
      </c>
    </row>
    <row r="58" spans="1:6" ht="16.2">
      <c r="A58" s="21"/>
      <c r="B58" s="77" t="s">
        <v>158</v>
      </c>
      <c r="C58" s="22" t="s">
        <v>410</v>
      </c>
      <c r="D58" s="14">
        <f>D42+D45-D54</f>
        <v>319.83000000000004</v>
      </c>
      <c r="E58" s="29">
        <v>50</v>
      </c>
      <c r="F58" s="16">
        <f t="shared" si="2"/>
        <v>15991.500000000002</v>
      </c>
    </row>
    <row r="59" spans="1:6">
      <c r="A59" s="21"/>
      <c r="B59" s="77"/>
      <c r="C59" s="20"/>
      <c r="D59" s="14"/>
      <c r="E59" s="20"/>
      <c r="F59" s="16">
        <f t="shared" si="2"/>
        <v>0</v>
      </c>
    </row>
    <row r="60" spans="1:6">
      <c r="A60" s="21"/>
      <c r="B60" s="78" t="s">
        <v>30</v>
      </c>
      <c r="C60" s="20"/>
      <c r="D60" s="14"/>
      <c r="E60" s="20"/>
      <c r="F60" s="16">
        <f t="shared" si="2"/>
        <v>0</v>
      </c>
    </row>
    <row r="61" spans="1:6">
      <c r="A61" s="21"/>
      <c r="B61" s="79"/>
      <c r="C61" s="20"/>
      <c r="D61" s="14"/>
      <c r="E61" s="20"/>
      <c r="F61" s="16">
        <f t="shared" si="2"/>
        <v>0</v>
      </c>
    </row>
    <row r="62" spans="1:6">
      <c r="A62" s="21" t="s">
        <v>10</v>
      </c>
      <c r="B62" s="77" t="s">
        <v>31</v>
      </c>
      <c r="C62" s="20"/>
      <c r="D62" s="14"/>
      <c r="E62" s="20"/>
      <c r="F62" s="16">
        <f t="shared" si="2"/>
        <v>0</v>
      </c>
    </row>
    <row r="63" spans="1:6" ht="16.2">
      <c r="A63" s="21"/>
      <c r="B63" s="77" t="s">
        <v>32</v>
      </c>
      <c r="C63" s="22" t="s">
        <v>409</v>
      </c>
      <c r="D63" s="14">
        <f>D38</f>
        <v>1425</v>
      </c>
      <c r="E63" s="20">
        <v>4</v>
      </c>
      <c r="F63" s="16">
        <f t="shared" si="2"/>
        <v>5700</v>
      </c>
    </row>
    <row r="64" spans="1:6">
      <c r="A64" s="21"/>
      <c r="B64" s="77"/>
      <c r="C64" s="20"/>
      <c r="D64" s="14"/>
      <c r="E64" s="20"/>
      <c r="F64" s="16">
        <f t="shared" si="2"/>
        <v>0</v>
      </c>
    </row>
    <row r="65" spans="1:6" ht="28.8">
      <c r="A65" s="21" t="s">
        <v>14</v>
      </c>
      <c r="B65" s="77" t="s">
        <v>159</v>
      </c>
      <c r="C65" s="22" t="s">
        <v>409</v>
      </c>
      <c r="D65" s="14">
        <f>D38</f>
        <v>1425</v>
      </c>
      <c r="E65" s="20">
        <v>3</v>
      </c>
      <c r="F65" s="16">
        <f t="shared" si="2"/>
        <v>4275</v>
      </c>
    </row>
    <row r="66" spans="1:6">
      <c r="A66" s="21"/>
      <c r="B66" s="77" t="s">
        <v>160</v>
      </c>
      <c r="C66" s="20"/>
      <c r="D66" s="14"/>
      <c r="E66" s="20"/>
      <c r="F66" s="16">
        <f t="shared" si="2"/>
        <v>0</v>
      </c>
    </row>
    <row r="67" spans="1:6">
      <c r="A67" s="21"/>
      <c r="B67" s="77"/>
      <c r="C67" s="20"/>
      <c r="D67" s="14"/>
      <c r="E67" s="20"/>
      <c r="F67" s="16">
        <f t="shared" si="2"/>
        <v>0</v>
      </c>
    </row>
    <row r="68" spans="1:6">
      <c r="A68" s="21"/>
      <c r="B68" s="78" t="s">
        <v>35</v>
      </c>
      <c r="C68" s="20"/>
      <c r="D68" s="14"/>
      <c r="E68" s="20"/>
      <c r="F68" s="16">
        <f t="shared" si="2"/>
        <v>0</v>
      </c>
    </row>
    <row r="69" spans="1:6">
      <c r="A69" s="21"/>
      <c r="B69" s="79"/>
      <c r="C69" s="20"/>
      <c r="D69" s="14"/>
      <c r="E69" s="20"/>
      <c r="F69" s="16">
        <f t="shared" si="2"/>
        <v>0</v>
      </c>
    </row>
    <row r="70" spans="1:6">
      <c r="A70" s="21" t="s">
        <v>9</v>
      </c>
      <c r="B70" s="77" t="s">
        <v>36</v>
      </c>
      <c r="C70" s="20"/>
      <c r="D70" s="14"/>
      <c r="E70" s="20"/>
      <c r="F70" s="16">
        <f t="shared" si="2"/>
        <v>0</v>
      </c>
    </row>
    <row r="71" spans="1:6">
      <c r="A71" s="21"/>
      <c r="B71" s="77" t="s">
        <v>37</v>
      </c>
      <c r="C71" s="20"/>
      <c r="D71" s="14"/>
      <c r="E71" s="20"/>
      <c r="F71" s="16">
        <f t="shared" si="2"/>
        <v>0</v>
      </c>
    </row>
    <row r="72" spans="1:6" ht="16.2">
      <c r="A72" s="21"/>
      <c r="B72" s="77" t="s">
        <v>161</v>
      </c>
      <c r="C72" s="22" t="s">
        <v>409</v>
      </c>
      <c r="D72" s="14">
        <f>D65</f>
        <v>1425</v>
      </c>
      <c r="E72" s="20">
        <v>3</v>
      </c>
      <c r="F72" s="16">
        <f t="shared" si="2"/>
        <v>4275</v>
      </c>
    </row>
    <row r="73" spans="1:6">
      <c r="A73" s="21"/>
      <c r="B73" s="77"/>
      <c r="C73" s="20"/>
      <c r="D73" s="14"/>
      <c r="E73" s="20"/>
      <c r="F73" s="16">
        <f t="shared" si="2"/>
        <v>0</v>
      </c>
    </row>
    <row r="74" spans="1:6">
      <c r="A74" s="21"/>
      <c r="B74" s="78" t="s">
        <v>38</v>
      </c>
      <c r="C74" s="20"/>
      <c r="D74" s="14"/>
      <c r="E74" s="20"/>
      <c r="F74" s="16">
        <f t="shared" si="2"/>
        <v>0</v>
      </c>
    </row>
    <row r="75" spans="1:6">
      <c r="A75" s="21"/>
      <c r="B75" s="77"/>
      <c r="C75" s="20"/>
      <c r="D75" s="14"/>
      <c r="E75" s="20"/>
      <c r="F75" s="16">
        <f t="shared" si="2"/>
        <v>0</v>
      </c>
    </row>
    <row r="76" spans="1:6">
      <c r="A76" s="21" t="s">
        <v>11</v>
      </c>
      <c r="B76" s="77" t="s">
        <v>39</v>
      </c>
      <c r="C76" s="20"/>
      <c r="D76" s="14"/>
      <c r="E76" s="20"/>
      <c r="F76" s="16">
        <f t="shared" si="2"/>
        <v>0</v>
      </c>
    </row>
    <row r="77" spans="1:6">
      <c r="A77" s="21"/>
      <c r="B77" s="77" t="s">
        <v>40</v>
      </c>
      <c r="C77" s="20"/>
      <c r="D77" s="14"/>
      <c r="E77" s="20"/>
      <c r="F77" s="16">
        <f t="shared" si="2"/>
        <v>0</v>
      </c>
    </row>
    <row r="78" spans="1:6">
      <c r="A78" s="21"/>
      <c r="B78" s="77" t="s">
        <v>41</v>
      </c>
      <c r="C78" s="20"/>
      <c r="D78" s="14"/>
      <c r="E78" s="20"/>
      <c r="F78" s="16">
        <f t="shared" si="2"/>
        <v>0</v>
      </c>
    </row>
    <row r="79" spans="1:6" ht="16.2">
      <c r="A79" s="21"/>
      <c r="B79" s="77" t="s">
        <v>42</v>
      </c>
      <c r="C79" s="22" t="s">
        <v>409</v>
      </c>
      <c r="D79" s="14">
        <f>D72</f>
        <v>1425</v>
      </c>
      <c r="E79" s="20">
        <v>2</v>
      </c>
      <c r="F79" s="16">
        <f t="shared" si="2"/>
        <v>2850</v>
      </c>
    </row>
    <row r="80" spans="1:6">
      <c r="A80" s="21"/>
      <c r="B80" s="77"/>
      <c r="C80" s="20"/>
      <c r="D80" s="14"/>
      <c r="E80" s="20"/>
      <c r="F80" s="16">
        <f t="shared" si="2"/>
        <v>0</v>
      </c>
    </row>
    <row r="81" spans="1:6">
      <c r="A81" s="21"/>
      <c r="B81" s="78" t="s">
        <v>180</v>
      </c>
      <c r="C81" s="20"/>
      <c r="D81" s="14"/>
      <c r="E81" s="20"/>
      <c r="F81" s="16">
        <f t="shared" si="2"/>
        <v>0</v>
      </c>
    </row>
    <row r="82" spans="1:6">
      <c r="A82" s="21"/>
      <c r="B82" s="78" t="s">
        <v>181</v>
      </c>
      <c r="C82" s="20"/>
      <c r="D82" s="14"/>
      <c r="E82" s="20"/>
      <c r="F82" s="16">
        <f t="shared" si="2"/>
        <v>0</v>
      </c>
    </row>
    <row r="83" spans="1:6">
      <c r="A83" s="21"/>
      <c r="B83" s="78" t="s">
        <v>182</v>
      </c>
      <c r="C83" s="20"/>
      <c r="D83" s="14"/>
      <c r="E83" s="20"/>
      <c r="F83" s="16">
        <f t="shared" si="2"/>
        <v>0</v>
      </c>
    </row>
    <row r="84" spans="1:6">
      <c r="A84" s="21"/>
      <c r="B84" s="77"/>
      <c r="C84" s="20"/>
      <c r="D84" s="14"/>
      <c r="E84" s="20"/>
      <c r="F84" s="16">
        <f t="shared" si="2"/>
        <v>0</v>
      </c>
    </row>
    <row r="85" spans="1:6">
      <c r="A85" s="21" t="s">
        <v>15</v>
      </c>
      <c r="B85" s="77" t="s">
        <v>47</v>
      </c>
      <c r="C85" s="20"/>
      <c r="D85" s="14"/>
      <c r="E85" s="20"/>
      <c r="F85" s="16">
        <f t="shared" si="2"/>
        <v>0</v>
      </c>
    </row>
    <row r="86" spans="1:6" ht="16.2">
      <c r="A86" s="21"/>
      <c r="B86" s="77" t="s">
        <v>48</v>
      </c>
      <c r="C86" s="22" t="s">
        <v>409</v>
      </c>
      <c r="D86" s="14">
        <f>D79</f>
        <v>1425</v>
      </c>
      <c r="E86" s="20">
        <v>4</v>
      </c>
      <c r="F86" s="16">
        <f t="shared" si="2"/>
        <v>5700</v>
      </c>
    </row>
    <row r="87" spans="1:6">
      <c r="A87" s="21"/>
      <c r="B87" s="77"/>
      <c r="C87" s="22"/>
      <c r="D87" s="14"/>
      <c r="E87" s="20"/>
      <c r="F87" s="16">
        <f t="shared" si="2"/>
        <v>0</v>
      </c>
    </row>
    <row r="88" spans="1:6">
      <c r="A88" s="21"/>
      <c r="B88" s="77"/>
      <c r="C88" s="20"/>
      <c r="D88" s="14"/>
      <c r="E88" s="20"/>
      <c r="F88" s="16">
        <f t="shared" si="2"/>
        <v>0</v>
      </c>
    </row>
    <row r="89" spans="1:6">
      <c r="A89" s="21"/>
      <c r="B89" s="77"/>
      <c r="C89" s="20"/>
      <c r="D89" s="14"/>
      <c r="E89" s="20"/>
      <c r="F89" s="16">
        <f t="shared" si="2"/>
        <v>0</v>
      </c>
    </row>
    <row r="90" spans="1:6">
      <c r="A90" s="21"/>
      <c r="B90" s="76" t="s">
        <v>148</v>
      </c>
      <c r="C90" s="24" t="s">
        <v>149</v>
      </c>
      <c r="D90" s="25"/>
      <c r="E90" s="25"/>
      <c r="F90" s="25">
        <f>SUM(F38:F89)</f>
        <v>49094.990000000005</v>
      </c>
    </row>
    <row r="91" spans="1:6">
      <c r="A91" s="21"/>
      <c r="B91" s="76"/>
      <c r="C91" s="24"/>
      <c r="D91" s="14"/>
      <c r="E91" s="20"/>
      <c r="F91" s="16">
        <f t="shared" ref="F91:F122" si="3">D91*E91</f>
        <v>0</v>
      </c>
    </row>
    <row r="92" spans="1:6">
      <c r="A92" s="30"/>
      <c r="B92" s="77"/>
      <c r="C92" s="20"/>
      <c r="D92" s="14"/>
      <c r="E92" s="20"/>
      <c r="F92" s="16">
        <f t="shared" si="3"/>
        <v>0</v>
      </c>
    </row>
    <row r="93" spans="1:6">
      <c r="A93" s="21"/>
      <c r="B93" s="74"/>
      <c r="C93" s="20"/>
      <c r="D93" s="14"/>
      <c r="E93" s="20"/>
      <c r="F93" s="16">
        <f t="shared" si="3"/>
        <v>0</v>
      </c>
    </row>
    <row r="94" spans="1:6">
      <c r="A94" s="21"/>
      <c r="B94" s="74" t="str">
        <f>B7</f>
        <v>SECTION 2: MAIN BLOCK</v>
      </c>
      <c r="C94" s="20"/>
      <c r="D94" s="14"/>
      <c r="E94" s="20"/>
      <c r="F94" s="16">
        <f t="shared" si="3"/>
        <v>0</v>
      </c>
    </row>
    <row r="95" spans="1:6">
      <c r="A95" s="21"/>
      <c r="B95" s="76"/>
      <c r="C95" s="20"/>
      <c r="D95" s="14"/>
      <c r="E95" s="20"/>
      <c r="F95" s="16">
        <f t="shared" si="3"/>
        <v>0</v>
      </c>
    </row>
    <row r="96" spans="1:6">
      <c r="A96" s="21"/>
      <c r="B96" s="74" t="s">
        <v>162</v>
      </c>
      <c r="C96" s="20"/>
      <c r="D96" s="14"/>
      <c r="E96" s="20"/>
      <c r="F96" s="16">
        <f t="shared" si="3"/>
        <v>0</v>
      </c>
    </row>
    <row r="97" spans="1:6">
      <c r="A97" s="21"/>
      <c r="B97" s="74"/>
      <c r="C97" s="20"/>
      <c r="D97" s="14"/>
      <c r="E97" s="20"/>
      <c r="F97" s="16">
        <f t="shared" si="3"/>
        <v>0</v>
      </c>
    </row>
    <row r="98" spans="1:6">
      <c r="A98" s="21"/>
      <c r="B98" s="78" t="s">
        <v>43</v>
      </c>
      <c r="C98" s="20"/>
      <c r="D98" s="14"/>
      <c r="E98" s="20"/>
      <c r="F98" s="16">
        <f t="shared" si="3"/>
        <v>0</v>
      </c>
    </row>
    <row r="99" spans="1:6">
      <c r="A99" s="21"/>
      <c r="B99" s="77"/>
      <c r="C99" s="20"/>
      <c r="D99" s="14"/>
      <c r="E99" s="20"/>
      <c r="F99" s="16">
        <f t="shared" si="3"/>
        <v>0</v>
      </c>
    </row>
    <row r="100" spans="1:6" ht="16.2">
      <c r="A100" s="21" t="s">
        <v>13</v>
      </c>
      <c r="B100" s="77" t="s">
        <v>236</v>
      </c>
      <c r="C100" s="22" t="s">
        <v>409</v>
      </c>
      <c r="D100" s="14">
        <f>433*0.8</f>
        <v>346.40000000000003</v>
      </c>
      <c r="E100" s="20">
        <f>220*0.05</f>
        <v>11</v>
      </c>
      <c r="F100" s="16">
        <f t="shared" si="3"/>
        <v>3810.4000000000005</v>
      </c>
    </row>
    <row r="101" spans="1:6">
      <c r="A101" s="21"/>
      <c r="B101" s="74"/>
      <c r="C101" s="20"/>
      <c r="D101" s="14"/>
      <c r="E101" s="20"/>
      <c r="F101" s="16">
        <f t="shared" si="3"/>
        <v>0</v>
      </c>
    </row>
    <row r="102" spans="1:6" ht="28.8">
      <c r="A102" s="21"/>
      <c r="B102" s="78" t="s">
        <v>237</v>
      </c>
      <c r="C102" s="20"/>
      <c r="D102" s="14"/>
      <c r="E102" s="20"/>
      <c r="F102" s="16">
        <f t="shared" si="3"/>
        <v>0</v>
      </c>
    </row>
    <row r="103" spans="1:6">
      <c r="A103" s="21"/>
      <c r="B103" s="78"/>
      <c r="C103" s="20"/>
      <c r="D103" s="14"/>
      <c r="E103" s="20"/>
      <c r="F103" s="16">
        <f t="shared" si="3"/>
        <v>0</v>
      </c>
    </row>
    <row r="104" spans="1:6">
      <c r="A104" s="21"/>
      <c r="B104" s="74" t="s">
        <v>163</v>
      </c>
      <c r="C104" s="20"/>
      <c r="D104" s="14"/>
      <c r="E104" s="20"/>
      <c r="F104" s="16">
        <f t="shared" si="3"/>
        <v>0</v>
      </c>
    </row>
    <row r="105" spans="1:6">
      <c r="A105" s="21"/>
      <c r="B105" s="77"/>
      <c r="C105" s="20"/>
      <c r="D105" s="14"/>
      <c r="E105" s="20"/>
      <c r="F105" s="16">
        <f t="shared" si="3"/>
        <v>0</v>
      </c>
    </row>
    <row r="106" spans="1:6" ht="16.2">
      <c r="A106" s="21" t="s">
        <v>13</v>
      </c>
      <c r="B106" s="77" t="s">
        <v>411</v>
      </c>
      <c r="C106" s="22" t="s">
        <v>410</v>
      </c>
      <c r="D106" s="14">
        <f>433*0.8*0.3</f>
        <v>103.92</v>
      </c>
      <c r="E106" s="20">
        <v>220</v>
      </c>
      <c r="F106" s="16">
        <f t="shared" si="3"/>
        <v>22862.400000000001</v>
      </c>
    </row>
    <row r="107" spans="1:6">
      <c r="A107" s="21"/>
      <c r="B107" s="77"/>
      <c r="C107" s="20"/>
      <c r="D107" s="14"/>
      <c r="E107" s="20"/>
      <c r="F107" s="16">
        <f t="shared" si="3"/>
        <v>0</v>
      </c>
    </row>
    <row r="108" spans="1:6" ht="16.2">
      <c r="A108" s="21" t="s">
        <v>3</v>
      </c>
      <c r="B108" s="77" t="s">
        <v>164</v>
      </c>
      <c r="C108" s="22" t="s">
        <v>410</v>
      </c>
      <c r="D108" s="14">
        <f>433*0.45*0.4</f>
        <v>77.94</v>
      </c>
      <c r="E108" s="20">
        <v>220</v>
      </c>
      <c r="F108" s="16">
        <f t="shared" si="3"/>
        <v>17146.8</v>
      </c>
    </row>
    <row r="109" spans="1:6">
      <c r="A109" s="21"/>
      <c r="B109" s="77"/>
      <c r="C109" s="20"/>
      <c r="D109" s="14"/>
      <c r="E109" s="20"/>
      <c r="F109" s="16">
        <f t="shared" si="3"/>
        <v>0</v>
      </c>
    </row>
    <row r="110" spans="1:6">
      <c r="A110" s="21"/>
      <c r="B110" s="74" t="s">
        <v>165</v>
      </c>
      <c r="C110" s="20"/>
      <c r="D110" s="14"/>
      <c r="E110" s="20"/>
      <c r="F110" s="16">
        <f t="shared" si="3"/>
        <v>0</v>
      </c>
    </row>
    <row r="111" spans="1:6">
      <c r="A111" s="21"/>
      <c r="B111" s="77"/>
      <c r="C111" s="20"/>
      <c r="D111" s="14"/>
      <c r="E111" s="20"/>
      <c r="F111" s="16">
        <f t="shared" si="3"/>
        <v>0</v>
      </c>
    </row>
    <row r="112" spans="1:6" ht="16.2">
      <c r="A112" s="21" t="s">
        <v>13</v>
      </c>
      <c r="B112" s="77" t="s">
        <v>166</v>
      </c>
      <c r="C112" s="22" t="s">
        <v>410</v>
      </c>
      <c r="D112" s="23">
        <f>1*1*0.4*72</f>
        <v>28.8</v>
      </c>
      <c r="E112" s="29">
        <v>220</v>
      </c>
      <c r="F112" s="16">
        <f t="shared" si="3"/>
        <v>6336</v>
      </c>
    </row>
    <row r="113" spans="1:6">
      <c r="A113" s="21"/>
      <c r="B113" s="77"/>
      <c r="C113" s="20"/>
      <c r="D113" s="23"/>
      <c r="E113" s="20"/>
      <c r="F113" s="16">
        <f t="shared" si="3"/>
        <v>0</v>
      </c>
    </row>
    <row r="114" spans="1:6" ht="16.2">
      <c r="A114" s="21" t="s">
        <v>3</v>
      </c>
      <c r="B114" s="77" t="s">
        <v>167</v>
      </c>
      <c r="C114" s="22" t="s">
        <v>410</v>
      </c>
      <c r="D114" s="23">
        <f>0.4*0.4*1.2*72</f>
        <v>13.824000000000002</v>
      </c>
      <c r="E114" s="29">
        <v>220</v>
      </c>
      <c r="F114" s="16">
        <f t="shared" si="3"/>
        <v>3041.28</v>
      </c>
    </row>
    <row r="115" spans="1:6">
      <c r="A115" s="21"/>
      <c r="B115" s="77"/>
      <c r="C115" s="20"/>
      <c r="D115" s="23"/>
      <c r="E115" s="20"/>
      <c r="F115" s="16">
        <f t="shared" si="3"/>
        <v>0</v>
      </c>
    </row>
    <row r="116" spans="1:6" ht="16.2">
      <c r="A116" s="21" t="s">
        <v>6</v>
      </c>
      <c r="B116" s="77" t="s">
        <v>238</v>
      </c>
      <c r="C116" s="22" t="s">
        <v>410</v>
      </c>
      <c r="D116" s="23">
        <f>0.4*0.4*3*72</f>
        <v>34.560000000000009</v>
      </c>
      <c r="E116" s="29">
        <v>220</v>
      </c>
      <c r="F116" s="16">
        <f t="shared" si="3"/>
        <v>7603.2000000000016</v>
      </c>
    </row>
    <row r="117" spans="1:6">
      <c r="A117" s="21"/>
      <c r="B117" s="77"/>
      <c r="C117" s="20"/>
      <c r="D117" s="14"/>
      <c r="E117" s="20"/>
      <c r="F117" s="16">
        <f t="shared" si="3"/>
        <v>0</v>
      </c>
    </row>
    <row r="118" spans="1:6">
      <c r="A118" s="21"/>
      <c r="B118" s="74" t="s">
        <v>168</v>
      </c>
      <c r="C118" s="20"/>
      <c r="D118" s="14"/>
      <c r="E118" s="20"/>
      <c r="F118" s="16">
        <f t="shared" si="3"/>
        <v>0</v>
      </c>
    </row>
    <row r="119" spans="1:6">
      <c r="A119" s="21"/>
      <c r="B119" s="77"/>
      <c r="C119" s="20"/>
      <c r="D119" s="14"/>
      <c r="E119" s="20"/>
      <c r="F119" s="16">
        <f t="shared" si="3"/>
        <v>0</v>
      </c>
    </row>
    <row r="120" spans="1:6">
      <c r="A120" s="21" t="s">
        <v>13</v>
      </c>
      <c r="B120" s="77" t="s">
        <v>169</v>
      </c>
      <c r="C120" s="20"/>
      <c r="D120" s="14"/>
      <c r="E120" s="20"/>
      <c r="F120" s="16">
        <f t="shared" si="3"/>
        <v>0</v>
      </c>
    </row>
    <row r="121" spans="1:6" ht="16.2">
      <c r="A121" s="21"/>
      <c r="B121" s="77" t="s">
        <v>44</v>
      </c>
      <c r="C121" s="22" t="s">
        <v>410</v>
      </c>
      <c r="D121" s="23">
        <f>D72*0.15</f>
        <v>213.75</v>
      </c>
      <c r="E121" s="29">
        <v>220</v>
      </c>
      <c r="F121" s="16">
        <f t="shared" si="3"/>
        <v>47025</v>
      </c>
    </row>
    <row r="122" spans="1:6">
      <c r="A122" s="21"/>
      <c r="B122" s="77"/>
      <c r="C122" s="20"/>
      <c r="D122" s="14"/>
      <c r="E122" s="20"/>
      <c r="F122" s="16">
        <f t="shared" si="3"/>
        <v>0</v>
      </c>
    </row>
    <row r="123" spans="1:6">
      <c r="A123" s="21"/>
      <c r="B123" s="78" t="s">
        <v>226</v>
      </c>
      <c r="C123" s="20"/>
      <c r="D123" s="14"/>
      <c r="E123" s="20"/>
      <c r="F123" s="16">
        <f t="shared" ref="F123:F154" si="4">D123*E123</f>
        <v>0</v>
      </c>
    </row>
    <row r="124" spans="1:6">
      <c r="A124" s="21"/>
      <c r="B124" s="77"/>
      <c r="C124" s="20"/>
      <c r="D124" s="14"/>
      <c r="E124" s="20"/>
      <c r="F124" s="16">
        <f t="shared" si="4"/>
        <v>0</v>
      </c>
    </row>
    <row r="125" spans="1:6" ht="16.2">
      <c r="A125" s="21" t="s">
        <v>3</v>
      </c>
      <c r="B125" s="77" t="s">
        <v>227</v>
      </c>
      <c r="C125" s="22" t="s">
        <v>410</v>
      </c>
      <c r="D125" s="23">
        <f>(1038-105)*0.2</f>
        <v>186.60000000000002</v>
      </c>
      <c r="E125" s="29">
        <v>220</v>
      </c>
      <c r="F125" s="16">
        <f t="shared" si="4"/>
        <v>41052.000000000007</v>
      </c>
    </row>
    <row r="126" spans="1:6">
      <c r="A126" s="21"/>
      <c r="B126" s="77"/>
      <c r="C126" s="22"/>
      <c r="D126" s="14"/>
      <c r="E126" s="20"/>
      <c r="F126" s="16">
        <f t="shared" si="4"/>
        <v>0</v>
      </c>
    </row>
    <row r="127" spans="1:6">
      <c r="A127" s="21"/>
      <c r="B127" s="78" t="s">
        <v>45</v>
      </c>
      <c r="C127" s="20"/>
      <c r="D127" s="14"/>
      <c r="E127" s="20"/>
      <c r="F127" s="16">
        <f t="shared" si="4"/>
        <v>0</v>
      </c>
    </row>
    <row r="128" spans="1:6">
      <c r="A128" s="21"/>
      <c r="B128" s="77"/>
      <c r="C128" s="20"/>
      <c r="D128" s="14"/>
      <c r="E128" s="20"/>
      <c r="F128" s="16">
        <f t="shared" si="4"/>
        <v>0</v>
      </c>
    </row>
    <row r="129" spans="1:6">
      <c r="A129" s="21"/>
      <c r="B129" s="78" t="s">
        <v>46</v>
      </c>
      <c r="C129" s="20"/>
      <c r="D129" s="14"/>
      <c r="E129" s="20"/>
      <c r="F129" s="16">
        <f t="shared" si="4"/>
        <v>0</v>
      </c>
    </row>
    <row r="130" spans="1:6">
      <c r="A130" s="21"/>
      <c r="B130" s="78"/>
      <c r="C130" s="20"/>
      <c r="D130" s="14"/>
      <c r="E130" s="20"/>
      <c r="F130" s="16">
        <f t="shared" si="4"/>
        <v>0</v>
      </c>
    </row>
    <row r="131" spans="1:6">
      <c r="A131" s="21"/>
      <c r="B131" s="78" t="s">
        <v>163</v>
      </c>
      <c r="C131" s="20"/>
      <c r="D131" s="14"/>
      <c r="E131" s="20"/>
      <c r="F131" s="16">
        <f t="shared" si="4"/>
        <v>0</v>
      </c>
    </row>
    <row r="132" spans="1:6">
      <c r="A132" s="21"/>
      <c r="B132" s="79"/>
      <c r="C132" s="20"/>
      <c r="D132" s="14"/>
      <c r="E132" s="20"/>
      <c r="F132" s="16">
        <f t="shared" si="4"/>
        <v>0</v>
      </c>
    </row>
    <row r="133" spans="1:6">
      <c r="A133" s="21"/>
      <c r="B133" s="78" t="s">
        <v>170</v>
      </c>
      <c r="C133" s="20"/>
      <c r="D133" s="14"/>
      <c r="E133" s="20"/>
      <c r="F133" s="16">
        <f t="shared" si="4"/>
        <v>0</v>
      </c>
    </row>
    <row r="134" spans="1:6">
      <c r="A134" s="21"/>
      <c r="B134" s="79"/>
      <c r="C134" s="20"/>
      <c r="D134" s="14"/>
      <c r="E134" s="20"/>
      <c r="F134" s="16">
        <f t="shared" si="4"/>
        <v>0</v>
      </c>
    </row>
    <row r="135" spans="1:6">
      <c r="A135" s="21" t="s">
        <v>13</v>
      </c>
      <c r="B135" s="77" t="s">
        <v>171</v>
      </c>
      <c r="C135" s="20"/>
      <c r="D135" s="14"/>
      <c r="E135" s="20"/>
      <c r="F135" s="16">
        <f t="shared" si="4"/>
        <v>0</v>
      </c>
    </row>
    <row r="136" spans="1:6" ht="28.8">
      <c r="A136" s="21"/>
      <c r="B136" s="77" t="s">
        <v>172</v>
      </c>
      <c r="C136" s="20" t="s">
        <v>19</v>
      </c>
      <c r="D136" s="14">
        <f>433*4*0.888</f>
        <v>1538.0160000000001</v>
      </c>
      <c r="E136" s="20">
        <v>1.6</v>
      </c>
      <c r="F136" s="16">
        <f t="shared" si="4"/>
        <v>2460.8256000000001</v>
      </c>
    </row>
    <row r="137" spans="1:6">
      <c r="A137" s="21"/>
      <c r="B137" s="79"/>
      <c r="C137" s="20"/>
      <c r="D137" s="14"/>
      <c r="E137" s="20"/>
      <c r="F137" s="16">
        <f t="shared" si="4"/>
        <v>0</v>
      </c>
    </row>
    <row r="138" spans="1:6">
      <c r="A138" s="21" t="s">
        <v>3</v>
      </c>
      <c r="B138" s="77" t="s">
        <v>173</v>
      </c>
      <c r="C138" s="20"/>
      <c r="D138" s="14"/>
      <c r="E138" s="20"/>
      <c r="F138" s="16">
        <f t="shared" si="4"/>
        <v>0</v>
      </c>
    </row>
    <row r="139" spans="1:6" ht="28.8">
      <c r="A139" s="21"/>
      <c r="B139" s="77" t="s">
        <v>174</v>
      </c>
      <c r="C139" s="20" t="s">
        <v>19</v>
      </c>
      <c r="D139" s="23">
        <f>(433/0.2+1)*0.9*0.617</f>
        <v>1202.7798</v>
      </c>
      <c r="E139" s="20">
        <v>1.6</v>
      </c>
      <c r="F139" s="16">
        <f t="shared" si="4"/>
        <v>1924.4476800000002</v>
      </c>
    </row>
    <row r="140" spans="1:6">
      <c r="A140" s="21"/>
      <c r="B140" s="77"/>
      <c r="C140" s="20"/>
      <c r="D140" s="14"/>
      <c r="E140" s="20"/>
      <c r="F140" s="16">
        <f t="shared" si="4"/>
        <v>0</v>
      </c>
    </row>
    <row r="141" spans="1:6">
      <c r="A141" s="21"/>
      <c r="B141" s="78" t="s">
        <v>175</v>
      </c>
      <c r="C141" s="20"/>
      <c r="D141" s="14"/>
      <c r="E141" s="20"/>
      <c r="F141" s="16">
        <f t="shared" si="4"/>
        <v>0</v>
      </c>
    </row>
    <row r="142" spans="1:6">
      <c r="A142" s="21"/>
      <c r="B142" s="79"/>
      <c r="C142" s="20"/>
      <c r="D142" s="14"/>
      <c r="E142" s="20"/>
      <c r="F142" s="16">
        <f t="shared" si="4"/>
        <v>0</v>
      </c>
    </row>
    <row r="143" spans="1:6">
      <c r="A143" s="21" t="s">
        <v>6</v>
      </c>
      <c r="B143" s="77" t="s">
        <v>176</v>
      </c>
      <c r="C143" s="20" t="s">
        <v>19</v>
      </c>
      <c r="D143" s="23">
        <f>433*4*0.888</f>
        <v>1538.0160000000001</v>
      </c>
      <c r="E143" s="20">
        <v>1.6</v>
      </c>
      <c r="F143" s="16">
        <f t="shared" si="4"/>
        <v>2460.8256000000001</v>
      </c>
    </row>
    <row r="144" spans="1:6">
      <c r="A144" s="21"/>
      <c r="B144" s="79"/>
      <c r="C144" s="20"/>
      <c r="D144" s="14"/>
      <c r="E144" s="20"/>
      <c r="F144" s="16">
        <f t="shared" si="4"/>
        <v>0</v>
      </c>
    </row>
    <row r="145" spans="1:6">
      <c r="A145" s="21" t="s">
        <v>7</v>
      </c>
      <c r="B145" s="77" t="s">
        <v>177</v>
      </c>
      <c r="C145" s="20" t="s">
        <v>19</v>
      </c>
      <c r="D145" s="23">
        <f>(433/0.2+1)*1.6*0.617</f>
        <v>2138.2752</v>
      </c>
      <c r="E145" s="20">
        <v>1.6</v>
      </c>
      <c r="F145" s="16">
        <f t="shared" si="4"/>
        <v>3421.2403200000003</v>
      </c>
    </row>
    <row r="146" spans="1:6">
      <c r="A146" s="21"/>
      <c r="B146" s="77"/>
      <c r="C146" s="20"/>
      <c r="D146" s="14"/>
      <c r="E146" s="20"/>
      <c r="F146" s="16">
        <f t="shared" si="4"/>
        <v>0</v>
      </c>
    </row>
    <row r="147" spans="1:6">
      <c r="A147" s="21"/>
      <c r="B147" s="78" t="s">
        <v>165</v>
      </c>
      <c r="C147" s="20"/>
      <c r="D147" s="14"/>
      <c r="E147" s="20"/>
      <c r="F147" s="16">
        <f t="shared" si="4"/>
        <v>0</v>
      </c>
    </row>
    <row r="148" spans="1:6">
      <c r="A148" s="21"/>
      <c r="B148" s="77"/>
      <c r="C148" s="20"/>
      <c r="D148" s="14"/>
      <c r="E148" s="20"/>
      <c r="F148" s="16">
        <f t="shared" si="4"/>
        <v>0</v>
      </c>
    </row>
    <row r="149" spans="1:6">
      <c r="A149" s="21"/>
      <c r="B149" s="78" t="s">
        <v>178</v>
      </c>
      <c r="C149" s="20"/>
      <c r="D149" s="14"/>
      <c r="E149" s="20"/>
      <c r="F149" s="16">
        <f t="shared" si="4"/>
        <v>0</v>
      </c>
    </row>
    <row r="150" spans="1:6">
      <c r="A150" s="21"/>
      <c r="B150" s="77"/>
      <c r="C150" s="20"/>
      <c r="D150" s="14"/>
      <c r="E150" s="20"/>
      <c r="F150" s="16">
        <f t="shared" si="4"/>
        <v>0</v>
      </c>
    </row>
    <row r="151" spans="1:6">
      <c r="A151" s="21" t="s">
        <v>8</v>
      </c>
      <c r="B151" s="77" t="s">
        <v>171</v>
      </c>
      <c r="C151" s="20"/>
      <c r="D151" s="14"/>
      <c r="E151" s="20"/>
      <c r="F151" s="16">
        <f t="shared" si="4"/>
        <v>0</v>
      </c>
    </row>
    <row r="152" spans="1:6" ht="28.8">
      <c r="A152" s="21"/>
      <c r="B152" s="77" t="s">
        <v>172</v>
      </c>
      <c r="C152" s="20" t="s">
        <v>19</v>
      </c>
      <c r="D152" s="23">
        <f>12*1.1*72*0.888</f>
        <v>843.9552000000001</v>
      </c>
      <c r="E152" s="20">
        <v>1.6</v>
      </c>
      <c r="F152" s="16">
        <f t="shared" si="4"/>
        <v>1350.3283200000003</v>
      </c>
    </row>
    <row r="153" spans="1:6">
      <c r="A153" s="21"/>
      <c r="B153" s="77"/>
      <c r="C153" s="20"/>
      <c r="D153" s="14"/>
      <c r="E153" s="20"/>
      <c r="F153" s="16">
        <f t="shared" si="4"/>
        <v>0</v>
      </c>
    </row>
    <row r="154" spans="1:6">
      <c r="A154" s="21"/>
      <c r="B154" s="78" t="s">
        <v>179</v>
      </c>
      <c r="C154" s="20"/>
      <c r="D154" s="14"/>
      <c r="E154" s="20"/>
      <c r="F154" s="16">
        <f t="shared" si="4"/>
        <v>0</v>
      </c>
    </row>
    <row r="155" spans="1:6">
      <c r="A155" s="21"/>
      <c r="B155" s="77"/>
      <c r="C155" s="20"/>
      <c r="D155" s="14"/>
      <c r="E155" s="20"/>
      <c r="F155" s="16">
        <f t="shared" ref="F155:F170" si="5">D155*E155</f>
        <v>0</v>
      </c>
    </row>
    <row r="156" spans="1:6">
      <c r="A156" s="21" t="s">
        <v>10</v>
      </c>
      <c r="B156" s="77" t="s">
        <v>171</v>
      </c>
      <c r="C156" s="20"/>
      <c r="D156" s="14"/>
      <c r="E156" s="20"/>
      <c r="F156" s="16">
        <f t="shared" si="5"/>
        <v>0</v>
      </c>
    </row>
    <row r="157" spans="1:6" ht="28.8">
      <c r="A157" s="21"/>
      <c r="B157" s="77" t="s">
        <v>172</v>
      </c>
      <c r="C157" s="20" t="s">
        <v>19</v>
      </c>
      <c r="D157" s="23">
        <f>2.1*4*72*0.888</f>
        <v>537.06240000000003</v>
      </c>
      <c r="E157" s="20">
        <v>1.6</v>
      </c>
      <c r="F157" s="16">
        <f t="shared" si="5"/>
        <v>859.29984000000013</v>
      </c>
    </row>
    <row r="158" spans="1:6">
      <c r="A158" s="21"/>
      <c r="B158" s="77"/>
      <c r="C158" s="20"/>
      <c r="D158" s="14"/>
      <c r="E158" s="20"/>
      <c r="F158" s="16">
        <f t="shared" si="5"/>
        <v>0</v>
      </c>
    </row>
    <row r="159" spans="1:6">
      <c r="A159" s="21" t="s">
        <v>14</v>
      </c>
      <c r="B159" s="77" t="s">
        <v>173</v>
      </c>
      <c r="C159" s="20"/>
      <c r="D159" s="14"/>
      <c r="E159" s="20"/>
      <c r="F159" s="16">
        <f t="shared" si="5"/>
        <v>0</v>
      </c>
    </row>
    <row r="160" spans="1:6" ht="28.8">
      <c r="A160" s="21"/>
      <c r="B160" s="77" t="s">
        <v>174</v>
      </c>
      <c r="C160" s="20" t="s">
        <v>19</v>
      </c>
      <c r="D160" s="20">
        <f>(1200/200+1)*1.3*72*0.617</f>
        <v>404.25839999999994</v>
      </c>
      <c r="E160" s="20">
        <v>1.6</v>
      </c>
      <c r="F160" s="16">
        <f t="shared" si="5"/>
        <v>646.8134399999999</v>
      </c>
    </row>
    <row r="161" spans="1:6">
      <c r="A161" s="21"/>
      <c r="B161" s="77"/>
      <c r="C161" s="20"/>
      <c r="D161" s="14"/>
      <c r="E161" s="20"/>
      <c r="F161" s="16">
        <f t="shared" si="5"/>
        <v>0</v>
      </c>
    </row>
    <row r="162" spans="1:6">
      <c r="A162" s="21"/>
      <c r="B162" s="78" t="s">
        <v>165</v>
      </c>
      <c r="C162" s="20"/>
      <c r="D162" s="14"/>
      <c r="E162" s="20"/>
      <c r="F162" s="16">
        <f t="shared" si="5"/>
        <v>0</v>
      </c>
    </row>
    <row r="163" spans="1:6">
      <c r="A163" s="21"/>
      <c r="B163" s="77"/>
      <c r="C163" s="20"/>
      <c r="D163" s="14"/>
      <c r="E163" s="20"/>
      <c r="F163" s="16">
        <f t="shared" si="5"/>
        <v>0</v>
      </c>
    </row>
    <row r="164" spans="1:6">
      <c r="A164" s="21"/>
      <c r="B164" s="78" t="s">
        <v>239</v>
      </c>
      <c r="C164" s="20"/>
      <c r="D164" s="14"/>
      <c r="E164" s="20"/>
      <c r="F164" s="16">
        <f t="shared" si="5"/>
        <v>0</v>
      </c>
    </row>
    <row r="165" spans="1:6">
      <c r="A165" s="21"/>
      <c r="B165" s="77"/>
      <c r="C165" s="20"/>
      <c r="D165" s="14"/>
      <c r="E165" s="20"/>
      <c r="F165" s="16">
        <f t="shared" si="5"/>
        <v>0</v>
      </c>
    </row>
    <row r="166" spans="1:6">
      <c r="A166" s="21" t="s">
        <v>9</v>
      </c>
      <c r="B166" s="77" t="s">
        <v>171</v>
      </c>
      <c r="C166" s="20"/>
      <c r="D166" s="14"/>
      <c r="E166" s="20"/>
      <c r="F166" s="16">
        <f t="shared" si="5"/>
        <v>0</v>
      </c>
    </row>
    <row r="167" spans="1:6" ht="28.8">
      <c r="A167" s="21"/>
      <c r="B167" s="77" t="s">
        <v>172</v>
      </c>
      <c r="C167" s="20" t="s">
        <v>19</v>
      </c>
      <c r="D167" s="23">
        <f>4*3.1*72*0.888</f>
        <v>792.80640000000005</v>
      </c>
      <c r="E167" s="20">
        <v>1.6</v>
      </c>
      <c r="F167" s="16">
        <f t="shared" si="5"/>
        <v>1268.4902400000001</v>
      </c>
    </row>
    <row r="168" spans="1:6">
      <c r="A168" s="21"/>
      <c r="B168" s="77"/>
      <c r="C168" s="20"/>
      <c r="D168" s="14"/>
      <c r="E168" s="20"/>
      <c r="F168" s="16">
        <f t="shared" si="5"/>
        <v>0</v>
      </c>
    </row>
    <row r="169" spans="1:6">
      <c r="A169" s="21" t="s">
        <v>11</v>
      </c>
      <c r="B169" s="77" t="s">
        <v>173</v>
      </c>
      <c r="C169" s="20"/>
      <c r="D169" s="14"/>
      <c r="E169" s="20"/>
      <c r="F169" s="16">
        <f t="shared" si="5"/>
        <v>0</v>
      </c>
    </row>
    <row r="170" spans="1:6" ht="28.8">
      <c r="A170" s="21"/>
      <c r="B170" s="77" t="s">
        <v>174</v>
      </c>
      <c r="C170" s="20" t="s">
        <v>19</v>
      </c>
      <c r="D170" s="20">
        <f>(3/0.2+1)*1.7*0.617*72</f>
        <v>1208.3327999999999</v>
      </c>
      <c r="E170" s="20">
        <v>1.6</v>
      </c>
      <c r="F170" s="16">
        <f t="shared" si="5"/>
        <v>1933.33248</v>
      </c>
    </row>
    <row r="171" spans="1:6">
      <c r="A171" s="21"/>
      <c r="B171" s="77"/>
      <c r="C171" s="20"/>
      <c r="D171" s="20"/>
      <c r="E171" s="20"/>
      <c r="F171" s="16"/>
    </row>
    <row r="172" spans="1:6">
      <c r="A172" s="21"/>
      <c r="B172" s="78" t="s">
        <v>168</v>
      </c>
      <c r="C172" s="20"/>
      <c r="D172" s="14"/>
      <c r="E172" s="20"/>
      <c r="F172" s="16">
        <f>D172*E172</f>
        <v>0</v>
      </c>
    </row>
    <row r="173" spans="1:6">
      <c r="A173" s="21"/>
      <c r="B173" s="77"/>
      <c r="C173" s="20"/>
      <c r="D173" s="14"/>
      <c r="E173" s="20"/>
      <c r="F173" s="16">
        <f>D173*E173</f>
        <v>0</v>
      </c>
    </row>
    <row r="174" spans="1:6">
      <c r="A174" s="21"/>
      <c r="B174" s="78" t="s">
        <v>230</v>
      </c>
      <c r="C174" s="20"/>
      <c r="D174" s="14"/>
      <c r="E174" s="20"/>
      <c r="F174" s="16">
        <f>D174*E174</f>
        <v>0</v>
      </c>
    </row>
    <row r="175" spans="1:6">
      <c r="A175" s="21"/>
      <c r="B175" s="77"/>
      <c r="C175" s="20"/>
      <c r="D175" s="14"/>
      <c r="E175" s="20"/>
      <c r="F175" s="16">
        <f>D175*E175</f>
        <v>0</v>
      </c>
    </row>
    <row r="176" spans="1:6">
      <c r="A176" s="21"/>
      <c r="B176" s="77" t="s">
        <v>412</v>
      </c>
      <c r="C176" s="20" t="s">
        <v>19</v>
      </c>
      <c r="D176" s="31">
        <v>1811</v>
      </c>
      <c r="E176" s="29">
        <v>1.6</v>
      </c>
      <c r="F176" s="32">
        <f>D176*E176</f>
        <v>2897.6000000000004</v>
      </c>
    </row>
    <row r="177" spans="1:6">
      <c r="A177" s="21"/>
      <c r="B177" s="77"/>
    </row>
    <row r="178" spans="1:6">
      <c r="A178" s="21"/>
      <c r="B178" s="77" t="s">
        <v>413</v>
      </c>
      <c r="C178" s="20" t="s">
        <v>19</v>
      </c>
      <c r="D178" s="31">
        <v>7918</v>
      </c>
      <c r="E178" s="29">
        <v>1.6</v>
      </c>
      <c r="F178" s="32">
        <f>D178*E178</f>
        <v>12668.800000000001</v>
      </c>
    </row>
    <row r="179" spans="1:6">
      <c r="A179" s="21"/>
      <c r="B179" s="77"/>
      <c r="C179" s="20"/>
      <c r="D179" s="31"/>
      <c r="E179" s="29"/>
      <c r="F179" s="32"/>
    </row>
    <row r="180" spans="1:6" ht="28.8">
      <c r="A180" s="21"/>
      <c r="B180" s="77" t="s">
        <v>231</v>
      </c>
      <c r="C180" s="20" t="s">
        <v>19</v>
      </c>
      <c r="D180" s="31">
        <v>1977</v>
      </c>
      <c r="E180" s="29">
        <v>1.6</v>
      </c>
      <c r="F180" s="32">
        <f t="shared" ref="F180:F187" si="6">D180*E180</f>
        <v>3163.2000000000003</v>
      </c>
    </row>
    <row r="181" spans="1:6">
      <c r="A181" s="21"/>
      <c r="B181" s="77"/>
      <c r="C181" s="20"/>
      <c r="D181" s="14"/>
      <c r="E181" s="20"/>
      <c r="F181" s="16">
        <f t="shared" si="6"/>
        <v>0</v>
      </c>
    </row>
    <row r="182" spans="1:6">
      <c r="A182" s="21"/>
      <c r="B182" s="78" t="s">
        <v>49</v>
      </c>
      <c r="C182" s="24"/>
      <c r="D182" s="14"/>
      <c r="E182" s="20"/>
      <c r="F182" s="16">
        <f t="shared" si="6"/>
        <v>0</v>
      </c>
    </row>
    <row r="183" spans="1:6">
      <c r="A183" s="21"/>
      <c r="B183" s="79"/>
      <c r="C183" s="24"/>
      <c r="D183" s="14"/>
      <c r="E183" s="20"/>
      <c r="F183" s="16">
        <f t="shared" si="6"/>
        <v>0</v>
      </c>
    </row>
    <row r="184" spans="1:6" ht="16.2">
      <c r="A184" s="21" t="s">
        <v>16</v>
      </c>
      <c r="B184" s="77" t="s">
        <v>336</v>
      </c>
      <c r="C184" s="22" t="s">
        <v>409</v>
      </c>
      <c r="D184" s="23">
        <v>108</v>
      </c>
      <c r="E184" s="20">
        <v>4</v>
      </c>
      <c r="F184" s="16">
        <f t="shared" si="6"/>
        <v>432</v>
      </c>
    </row>
    <row r="185" spans="1:6">
      <c r="A185" s="21"/>
      <c r="B185" s="77"/>
      <c r="C185" s="20"/>
      <c r="D185" s="14"/>
      <c r="E185" s="20"/>
      <c r="F185" s="16">
        <f t="shared" si="6"/>
        <v>0</v>
      </c>
    </row>
    <row r="186" spans="1:6" ht="16.2">
      <c r="A186" s="21" t="s">
        <v>17</v>
      </c>
      <c r="B186" s="77" t="s">
        <v>183</v>
      </c>
      <c r="C186" s="22" t="s">
        <v>409</v>
      </c>
      <c r="D186" s="23">
        <v>1764</v>
      </c>
      <c r="E186" s="20">
        <v>4</v>
      </c>
      <c r="F186" s="16">
        <f t="shared" si="6"/>
        <v>7056</v>
      </c>
    </row>
    <row r="187" spans="1:6">
      <c r="A187" s="21"/>
      <c r="B187" s="77"/>
      <c r="C187" s="20"/>
      <c r="D187" s="14"/>
      <c r="E187" s="20"/>
      <c r="F187" s="16">
        <f t="shared" si="6"/>
        <v>0</v>
      </c>
    </row>
    <row r="188" spans="1:6">
      <c r="A188" s="21"/>
      <c r="B188" s="76" t="s">
        <v>148</v>
      </c>
      <c r="C188" s="24" t="s">
        <v>149</v>
      </c>
      <c r="D188" s="25"/>
      <c r="E188" s="25"/>
      <c r="F188" s="25">
        <f>SUM(F95:F187)</f>
        <v>191420.28352000008</v>
      </c>
    </row>
    <row r="189" spans="1:6">
      <c r="A189" s="21"/>
      <c r="B189" s="76"/>
      <c r="C189" s="24"/>
      <c r="D189" s="14"/>
      <c r="E189" s="20"/>
      <c r="F189" s="16">
        <f t="shared" ref="F189:F220" si="7">D189*E189</f>
        <v>0</v>
      </c>
    </row>
    <row r="190" spans="1:6">
      <c r="A190" s="21"/>
      <c r="B190" s="74" t="str">
        <f>B7</f>
        <v>SECTION 2: MAIN BLOCK</v>
      </c>
      <c r="C190" s="24"/>
      <c r="D190" s="14"/>
      <c r="E190" s="20"/>
      <c r="F190" s="16">
        <f t="shared" si="7"/>
        <v>0</v>
      </c>
    </row>
    <row r="191" spans="1:6">
      <c r="A191" s="21"/>
      <c r="B191" s="76"/>
      <c r="C191" s="24"/>
      <c r="D191" s="14"/>
      <c r="E191" s="20"/>
      <c r="F191" s="16">
        <f t="shared" si="7"/>
        <v>0</v>
      </c>
    </row>
    <row r="192" spans="1:6">
      <c r="A192" s="21"/>
      <c r="B192" s="74" t="s">
        <v>184</v>
      </c>
      <c r="C192" s="24"/>
      <c r="D192" s="14"/>
      <c r="E192" s="20"/>
      <c r="F192" s="16">
        <f t="shared" si="7"/>
        <v>0</v>
      </c>
    </row>
    <row r="193" spans="1:6">
      <c r="A193" s="21"/>
      <c r="B193" s="76"/>
      <c r="C193" s="24"/>
      <c r="D193" s="14"/>
      <c r="E193" s="20"/>
      <c r="F193" s="16">
        <f t="shared" si="7"/>
        <v>0</v>
      </c>
    </row>
    <row r="194" spans="1:6">
      <c r="A194" s="21"/>
      <c r="B194" s="78" t="s">
        <v>240</v>
      </c>
      <c r="C194" s="24"/>
      <c r="D194" s="14"/>
      <c r="E194" s="20"/>
      <c r="F194" s="16">
        <f t="shared" si="7"/>
        <v>0</v>
      </c>
    </row>
    <row r="195" spans="1:6">
      <c r="A195" s="21"/>
      <c r="B195" s="77"/>
      <c r="C195" s="20"/>
      <c r="D195" s="14"/>
      <c r="E195" s="20"/>
      <c r="F195" s="16">
        <f t="shared" si="7"/>
        <v>0</v>
      </c>
    </row>
    <row r="196" spans="1:6">
      <c r="A196" s="21"/>
      <c r="B196" s="81" t="s">
        <v>241</v>
      </c>
      <c r="C196" s="20"/>
      <c r="D196" s="14"/>
      <c r="E196" s="20"/>
      <c r="F196" s="16">
        <f t="shared" si="7"/>
        <v>0</v>
      </c>
    </row>
    <row r="197" spans="1:6">
      <c r="A197" s="21"/>
      <c r="B197" s="78" t="s">
        <v>185</v>
      </c>
      <c r="C197" s="20"/>
      <c r="D197" s="14"/>
      <c r="E197" s="20"/>
      <c r="F197" s="16">
        <f t="shared" si="7"/>
        <v>0</v>
      </c>
    </row>
    <row r="198" spans="1:6">
      <c r="A198" s="21"/>
      <c r="B198" s="78"/>
      <c r="C198" s="20"/>
      <c r="D198" s="14"/>
      <c r="E198" s="20"/>
      <c r="F198" s="16">
        <f t="shared" si="7"/>
        <v>0</v>
      </c>
    </row>
    <row r="199" spans="1:6" ht="16.2">
      <c r="A199" s="21" t="s">
        <v>13</v>
      </c>
      <c r="B199" s="77" t="s">
        <v>186</v>
      </c>
      <c r="C199" s="22" t="s">
        <v>414</v>
      </c>
      <c r="D199" s="33">
        <f>433*1.2</f>
        <v>519.6</v>
      </c>
      <c r="E199" s="20">
        <v>23</v>
      </c>
      <c r="F199" s="16">
        <f t="shared" si="7"/>
        <v>11950.800000000001</v>
      </c>
    </row>
    <row r="200" spans="1:6">
      <c r="A200" s="21"/>
      <c r="B200" s="77"/>
      <c r="C200" s="20"/>
      <c r="D200" s="14"/>
      <c r="E200" s="20"/>
      <c r="F200" s="16">
        <f t="shared" si="7"/>
        <v>0</v>
      </c>
    </row>
    <row r="201" spans="1:6">
      <c r="A201" s="21"/>
      <c r="B201" s="78" t="s">
        <v>187</v>
      </c>
      <c r="C201" s="20"/>
      <c r="D201" s="14"/>
      <c r="E201" s="20"/>
      <c r="F201" s="16">
        <f t="shared" si="7"/>
        <v>0</v>
      </c>
    </row>
    <row r="202" spans="1:6">
      <c r="A202" s="21"/>
      <c r="B202" s="77"/>
      <c r="C202" s="20"/>
      <c r="D202" s="14"/>
      <c r="E202" s="20"/>
      <c r="F202" s="16">
        <f t="shared" si="7"/>
        <v>0</v>
      </c>
    </row>
    <row r="203" spans="1:6">
      <c r="A203" s="21"/>
      <c r="B203" s="81" t="s">
        <v>51</v>
      </c>
      <c r="C203" s="20"/>
      <c r="D203" s="14"/>
      <c r="E203" s="20"/>
      <c r="F203" s="16">
        <f t="shared" si="7"/>
        <v>0</v>
      </c>
    </row>
    <row r="204" spans="1:6">
      <c r="A204" s="21"/>
      <c r="B204" s="78" t="s">
        <v>52</v>
      </c>
      <c r="C204" s="20"/>
      <c r="D204" s="14"/>
      <c r="E204" s="20"/>
      <c r="F204" s="16">
        <f t="shared" si="7"/>
        <v>0</v>
      </c>
    </row>
    <row r="205" spans="1:6">
      <c r="A205" s="21"/>
      <c r="B205" s="78" t="s">
        <v>53</v>
      </c>
      <c r="C205" s="20"/>
      <c r="D205" s="14"/>
      <c r="E205" s="20"/>
      <c r="F205" s="16">
        <f t="shared" si="7"/>
        <v>0</v>
      </c>
    </row>
    <row r="206" spans="1:6">
      <c r="A206" s="21"/>
      <c r="B206" s="78" t="s">
        <v>54</v>
      </c>
      <c r="C206" s="20"/>
      <c r="D206" s="14"/>
      <c r="E206" s="20"/>
      <c r="F206" s="16">
        <f t="shared" si="7"/>
        <v>0</v>
      </c>
    </row>
    <row r="207" spans="1:6">
      <c r="A207" s="21"/>
      <c r="B207" s="79"/>
      <c r="C207" s="20"/>
      <c r="D207" s="14"/>
      <c r="E207" s="20"/>
      <c r="F207" s="16">
        <f t="shared" si="7"/>
        <v>0</v>
      </c>
    </row>
    <row r="208" spans="1:6" ht="16.2">
      <c r="A208" s="21" t="s">
        <v>3</v>
      </c>
      <c r="B208" s="77" t="s">
        <v>242</v>
      </c>
      <c r="C208" s="22" t="s">
        <v>409</v>
      </c>
      <c r="D208" s="14">
        <f>433*3</f>
        <v>1299</v>
      </c>
      <c r="E208" s="20">
        <v>16</v>
      </c>
      <c r="F208" s="16">
        <f t="shared" si="7"/>
        <v>20784</v>
      </c>
    </row>
    <row r="209" spans="1:6">
      <c r="A209" s="21"/>
      <c r="B209" s="77"/>
      <c r="C209" s="22"/>
      <c r="D209" s="14"/>
      <c r="E209" s="20"/>
      <c r="F209" s="16">
        <f t="shared" si="7"/>
        <v>0</v>
      </c>
    </row>
    <row r="210" spans="1:6" ht="16.2">
      <c r="A210" s="21" t="s">
        <v>7</v>
      </c>
      <c r="B210" s="77" t="s">
        <v>360</v>
      </c>
      <c r="C210" s="22" t="s">
        <v>409</v>
      </c>
      <c r="D210" s="23">
        <f>31*1.5</f>
        <v>46.5</v>
      </c>
      <c r="E210" s="20">
        <v>16</v>
      </c>
      <c r="F210" s="16">
        <f t="shared" si="7"/>
        <v>744</v>
      </c>
    </row>
    <row r="211" spans="1:6">
      <c r="A211" s="21"/>
      <c r="B211" s="77"/>
      <c r="C211" s="22"/>
      <c r="D211" s="14"/>
      <c r="E211" s="20"/>
      <c r="F211" s="16">
        <f t="shared" si="7"/>
        <v>0</v>
      </c>
    </row>
    <row r="212" spans="1:6" ht="28.8">
      <c r="A212" s="21"/>
      <c r="B212" s="81" t="s">
        <v>243</v>
      </c>
      <c r="C212" s="20"/>
      <c r="D212" s="14"/>
      <c r="E212" s="20"/>
      <c r="F212" s="16">
        <f t="shared" si="7"/>
        <v>0</v>
      </c>
    </row>
    <row r="213" spans="1:6">
      <c r="A213" s="21"/>
      <c r="B213" s="81" t="s">
        <v>244</v>
      </c>
      <c r="C213" s="20"/>
      <c r="D213" s="14"/>
      <c r="E213" s="20"/>
      <c r="F213" s="16">
        <f t="shared" si="7"/>
        <v>0</v>
      </c>
    </row>
    <row r="214" spans="1:6">
      <c r="A214" s="21"/>
      <c r="B214" s="81"/>
      <c r="C214" s="20"/>
      <c r="D214" s="14"/>
      <c r="E214" s="20"/>
      <c r="F214" s="16">
        <f t="shared" si="7"/>
        <v>0</v>
      </c>
    </row>
    <row r="215" spans="1:6" ht="28.8">
      <c r="A215" s="21" t="s">
        <v>10</v>
      </c>
      <c r="B215" s="77" t="s">
        <v>245</v>
      </c>
      <c r="C215" s="20"/>
      <c r="D215" s="14"/>
      <c r="E215" s="20"/>
      <c r="F215" s="16">
        <f t="shared" si="7"/>
        <v>0</v>
      </c>
    </row>
    <row r="216" spans="1:6" ht="28.8">
      <c r="A216" s="21"/>
      <c r="B216" s="77" t="s">
        <v>246</v>
      </c>
      <c r="C216" s="20"/>
      <c r="D216" s="14"/>
      <c r="E216" s="20"/>
      <c r="F216" s="16">
        <f t="shared" si="7"/>
        <v>0</v>
      </c>
    </row>
    <row r="217" spans="1:6">
      <c r="A217" s="21"/>
      <c r="B217" s="77" t="s">
        <v>247</v>
      </c>
      <c r="C217" s="20" t="s">
        <v>50</v>
      </c>
      <c r="D217" s="14">
        <v>464</v>
      </c>
      <c r="E217" s="20">
        <v>3</v>
      </c>
      <c r="F217" s="16">
        <f t="shared" si="7"/>
        <v>1392</v>
      </c>
    </row>
    <row r="218" spans="1:6">
      <c r="A218" s="21"/>
      <c r="B218" s="77"/>
      <c r="C218" s="20"/>
      <c r="D218" s="14"/>
      <c r="E218" s="20"/>
      <c r="F218" s="16">
        <f t="shared" si="7"/>
        <v>0</v>
      </c>
    </row>
    <row r="219" spans="1:6">
      <c r="A219" s="21" t="s">
        <v>14</v>
      </c>
      <c r="B219" s="77" t="s">
        <v>248</v>
      </c>
      <c r="C219" s="20" t="s">
        <v>50</v>
      </c>
      <c r="D219" s="14">
        <v>33</v>
      </c>
      <c r="E219" s="20">
        <v>10</v>
      </c>
      <c r="F219" s="16">
        <f t="shared" si="7"/>
        <v>330</v>
      </c>
    </row>
    <row r="220" spans="1:6">
      <c r="A220" s="21"/>
      <c r="B220" s="77"/>
      <c r="C220" s="20"/>
      <c r="D220" s="14"/>
      <c r="E220" s="20"/>
      <c r="F220" s="16">
        <f t="shared" si="7"/>
        <v>0</v>
      </c>
    </row>
    <row r="221" spans="1:6" ht="16.2">
      <c r="A221" s="21" t="s">
        <v>9</v>
      </c>
      <c r="B221" s="77" t="s">
        <v>338</v>
      </c>
      <c r="C221" s="22" t="s">
        <v>409</v>
      </c>
      <c r="D221" s="26">
        <f>24*1.5</f>
        <v>36</v>
      </c>
      <c r="E221" s="20">
        <v>8</v>
      </c>
      <c r="F221" s="16">
        <f t="shared" ref="F221:F252" si="8">D221*E221</f>
        <v>288</v>
      </c>
    </row>
    <row r="222" spans="1:6">
      <c r="A222" s="21"/>
      <c r="B222" s="77"/>
      <c r="C222" s="20"/>
      <c r="D222" s="14"/>
      <c r="E222" s="20"/>
      <c r="F222" s="16">
        <f t="shared" si="8"/>
        <v>0</v>
      </c>
    </row>
    <row r="223" spans="1:6">
      <c r="A223" s="21"/>
      <c r="B223" s="77"/>
      <c r="C223" s="20"/>
      <c r="D223" s="14"/>
      <c r="E223" s="20"/>
      <c r="F223" s="16">
        <f t="shared" si="8"/>
        <v>0</v>
      </c>
    </row>
    <row r="224" spans="1:6">
      <c r="A224" s="21"/>
      <c r="B224" s="78"/>
      <c r="C224" s="20"/>
      <c r="D224" s="14"/>
      <c r="E224" s="20"/>
      <c r="F224" s="16">
        <f t="shared" si="8"/>
        <v>0</v>
      </c>
    </row>
    <row r="225" spans="1:6">
      <c r="A225" s="21"/>
      <c r="B225" s="78"/>
      <c r="C225" s="20"/>
      <c r="D225" s="14"/>
      <c r="E225" s="20"/>
      <c r="F225" s="16">
        <f t="shared" si="8"/>
        <v>0</v>
      </c>
    </row>
    <row r="226" spans="1:6">
      <c r="A226" s="21"/>
      <c r="B226" s="78"/>
      <c r="C226" s="20"/>
      <c r="D226" s="14"/>
      <c r="E226" s="20"/>
      <c r="F226" s="16">
        <f t="shared" si="8"/>
        <v>0</v>
      </c>
    </row>
    <row r="227" spans="1:6">
      <c r="A227" s="21"/>
      <c r="B227" s="77"/>
      <c r="C227" s="20"/>
      <c r="D227" s="14"/>
      <c r="E227" s="20"/>
      <c r="F227" s="16">
        <f t="shared" si="8"/>
        <v>0</v>
      </c>
    </row>
    <row r="228" spans="1:6">
      <c r="A228" s="21"/>
      <c r="B228" s="78"/>
      <c r="C228" s="20"/>
      <c r="D228" s="14"/>
      <c r="E228" s="20"/>
      <c r="F228" s="16">
        <f t="shared" si="8"/>
        <v>0</v>
      </c>
    </row>
    <row r="229" spans="1:6">
      <c r="A229" s="21"/>
      <c r="B229" s="77"/>
      <c r="C229" s="20"/>
      <c r="D229" s="14"/>
      <c r="E229" s="20"/>
      <c r="F229" s="16">
        <f t="shared" si="8"/>
        <v>0</v>
      </c>
    </row>
    <row r="230" spans="1:6">
      <c r="A230" s="21"/>
      <c r="B230" s="77"/>
      <c r="C230" s="20"/>
      <c r="D230" s="14"/>
      <c r="E230" s="20"/>
      <c r="F230" s="16">
        <f t="shared" si="8"/>
        <v>0</v>
      </c>
    </row>
    <row r="231" spans="1:6">
      <c r="A231" s="21"/>
      <c r="B231" s="77"/>
      <c r="C231" s="20"/>
      <c r="D231" s="14"/>
      <c r="E231" s="20"/>
      <c r="F231" s="16">
        <f t="shared" si="8"/>
        <v>0</v>
      </c>
    </row>
    <row r="232" spans="1:6">
      <c r="A232" s="21"/>
      <c r="B232" s="77"/>
      <c r="C232" s="20"/>
      <c r="D232" s="14"/>
      <c r="E232" s="20"/>
      <c r="F232" s="16">
        <f t="shared" si="8"/>
        <v>0</v>
      </c>
    </row>
    <row r="233" spans="1:6">
      <c r="A233" s="21"/>
      <c r="B233" s="77"/>
      <c r="C233" s="20"/>
      <c r="D233" s="14"/>
      <c r="E233" s="20"/>
      <c r="F233" s="16">
        <f t="shared" si="8"/>
        <v>0</v>
      </c>
    </row>
    <row r="234" spans="1:6">
      <c r="A234" s="21"/>
      <c r="B234" s="77"/>
      <c r="C234" s="22"/>
      <c r="D234" s="14"/>
      <c r="E234" s="20"/>
      <c r="F234" s="16">
        <f t="shared" si="8"/>
        <v>0</v>
      </c>
    </row>
    <row r="235" spans="1:6">
      <c r="A235" s="21"/>
      <c r="B235" s="77"/>
      <c r="C235" s="20"/>
      <c r="D235" s="14"/>
      <c r="E235" s="20"/>
      <c r="F235" s="16">
        <f t="shared" si="8"/>
        <v>0</v>
      </c>
    </row>
    <row r="236" spans="1:6">
      <c r="A236" s="21"/>
      <c r="B236" s="77"/>
      <c r="C236" s="22"/>
      <c r="D236" s="14"/>
      <c r="E236" s="20"/>
      <c r="F236" s="16">
        <f t="shared" si="8"/>
        <v>0</v>
      </c>
    </row>
    <row r="237" spans="1:6">
      <c r="A237" s="21"/>
      <c r="B237" s="77"/>
      <c r="C237" s="20"/>
      <c r="D237" s="14"/>
      <c r="E237" s="20"/>
      <c r="F237" s="16">
        <f t="shared" si="8"/>
        <v>0</v>
      </c>
    </row>
    <row r="238" spans="1:6">
      <c r="A238" s="21"/>
      <c r="B238" s="77"/>
      <c r="C238" s="20"/>
      <c r="D238" s="14"/>
      <c r="E238" s="20"/>
      <c r="F238" s="16">
        <f t="shared" si="8"/>
        <v>0</v>
      </c>
    </row>
    <row r="239" spans="1:6">
      <c r="A239" s="21"/>
      <c r="B239" s="78"/>
      <c r="C239" s="22"/>
      <c r="D239" s="14"/>
      <c r="E239" s="20"/>
      <c r="F239" s="16">
        <f t="shared" si="8"/>
        <v>0</v>
      </c>
    </row>
    <row r="240" spans="1:6">
      <c r="A240" s="21"/>
      <c r="B240" s="78"/>
      <c r="C240" s="22"/>
      <c r="D240" s="14"/>
      <c r="E240" s="20"/>
      <c r="F240" s="16">
        <f t="shared" si="8"/>
        <v>0</v>
      </c>
    </row>
    <row r="241" spans="1:6">
      <c r="A241" s="21"/>
      <c r="B241" s="78"/>
      <c r="C241" s="22"/>
      <c r="D241" s="14"/>
      <c r="E241" s="20"/>
      <c r="F241" s="16">
        <f t="shared" si="8"/>
        <v>0</v>
      </c>
    </row>
    <row r="242" spans="1:6">
      <c r="A242" s="21"/>
      <c r="B242" s="78"/>
      <c r="C242" s="22"/>
      <c r="D242" s="14"/>
      <c r="E242" s="20"/>
      <c r="F242" s="16">
        <f t="shared" si="8"/>
        <v>0</v>
      </c>
    </row>
    <row r="243" spans="1:6">
      <c r="A243" s="21"/>
      <c r="B243" s="78"/>
      <c r="C243" s="22"/>
      <c r="D243" s="14"/>
      <c r="E243" s="20"/>
      <c r="F243" s="16">
        <f t="shared" si="8"/>
        <v>0</v>
      </c>
    </row>
    <row r="244" spans="1:6">
      <c r="A244" s="21"/>
      <c r="B244" s="78"/>
      <c r="C244" s="22"/>
      <c r="D244" s="14"/>
      <c r="E244" s="20"/>
      <c r="F244" s="16">
        <f t="shared" si="8"/>
        <v>0</v>
      </c>
    </row>
    <row r="245" spans="1:6">
      <c r="A245" s="21"/>
      <c r="B245" s="77"/>
      <c r="C245" s="20"/>
      <c r="D245" s="14"/>
      <c r="E245" s="20"/>
      <c r="F245" s="16">
        <f t="shared" si="8"/>
        <v>0</v>
      </c>
    </row>
    <row r="246" spans="1:6">
      <c r="A246" s="21"/>
      <c r="B246" s="77"/>
      <c r="C246" s="22"/>
      <c r="D246" s="14"/>
      <c r="E246" s="20"/>
      <c r="F246" s="16">
        <f t="shared" si="8"/>
        <v>0</v>
      </c>
    </row>
    <row r="247" spans="1:6">
      <c r="A247" s="21"/>
      <c r="B247" s="77"/>
      <c r="C247" s="20"/>
      <c r="D247" s="14"/>
      <c r="E247" s="20"/>
      <c r="F247" s="16">
        <f t="shared" si="8"/>
        <v>0</v>
      </c>
    </row>
    <row r="248" spans="1:6">
      <c r="A248" s="21"/>
      <c r="B248" s="77"/>
      <c r="C248" s="22"/>
      <c r="D248" s="14"/>
      <c r="E248" s="20"/>
      <c r="F248" s="16">
        <f t="shared" si="8"/>
        <v>0</v>
      </c>
    </row>
    <row r="249" spans="1:6">
      <c r="A249" s="21"/>
      <c r="B249" s="77"/>
      <c r="C249" s="20"/>
      <c r="D249" s="14"/>
      <c r="E249" s="20"/>
      <c r="F249" s="16">
        <f t="shared" si="8"/>
        <v>0</v>
      </c>
    </row>
    <row r="250" spans="1:6">
      <c r="A250" s="21"/>
      <c r="B250" s="77"/>
      <c r="C250" s="20"/>
      <c r="D250" s="14"/>
      <c r="E250" s="20"/>
      <c r="F250" s="16">
        <f t="shared" si="8"/>
        <v>0</v>
      </c>
    </row>
    <row r="251" spans="1:6">
      <c r="A251" s="21"/>
      <c r="B251" s="82"/>
      <c r="C251" s="34"/>
      <c r="D251" s="14"/>
      <c r="E251" s="20"/>
      <c r="F251" s="16">
        <f t="shared" si="8"/>
        <v>0</v>
      </c>
    </row>
    <row r="252" spans="1:6">
      <c r="A252" s="21"/>
      <c r="B252" s="83"/>
      <c r="C252" s="20"/>
      <c r="D252" s="14"/>
      <c r="E252" s="20"/>
      <c r="F252" s="16">
        <f t="shared" si="8"/>
        <v>0</v>
      </c>
    </row>
    <row r="253" spans="1:6">
      <c r="A253" s="21"/>
      <c r="B253" s="77"/>
      <c r="C253" s="20"/>
      <c r="D253" s="14"/>
      <c r="E253" s="20"/>
      <c r="F253" s="16">
        <f t="shared" ref="F253" si="9">D253*E253</f>
        <v>0</v>
      </c>
    </row>
    <row r="254" spans="1:6">
      <c r="A254" s="21"/>
      <c r="B254" s="76" t="s">
        <v>148</v>
      </c>
      <c r="C254" s="24" t="s">
        <v>149</v>
      </c>
      <c r="D254" s="25"/>
      <c r="E254" s="25"/>
      <c r="F254" s="25">
        <f>SUM(F199:F253)</f>
        <v>35488.800000000003</v>
      </c>
    </row>
    <row r="255" spans="1:6">
      <c r="A255" s="21"/>
      <c r="B255" s="76"/>
      <c r="C255" s="24"/>
      <c r="D255" s="14"/>
      <c r="E255" s="20"/>
      <c r="F255" s="16">
        <f>D255*E255</f>
        <v>0</v>
      </c>
    </row>
    <row r="256" spans="1:6">
      <c r="A256" s="21"/>
      <c r="B256" s="74" t="str">
        <f>B7</f>
        <v>SECTION 2: MAIN BLOCK</v>
      </c>
      <c r="C256" s="20"/>
      <c r="D256" s="14"/>
      <c r="E256" s="20"/>
      <c r="F256" s="16">
        <f>D256*E256</f>
        <v>0</v>
      </c>
    </row>
    <row r="257" spans="1:6">
      <c r="A257" s="21"/>
      <c r="B257" s="74"/>
      <c r="C257" s="20"/>
      <c r="D257" s="14"/>
      <c r="E257" s="20"/>
      <c r="F257" s="16">
        <f>D257*E257</f>
        <v>0</v>
      </c>
    </row>
    <row r="258" spans="1:6">
      <c r="A258" s="21"/>
      <c r="B258" s="74" t="s">
        <v>415</v>
      </c>
      <c r="C258" s="35"/>
      <c r="D258" s="14"/>
      <c r="E258" s="20"/>
      <c r="F258" s="16">
        <f>D258*E258</f>
        <v>0</v>
      </c>
    </row>
    <row r="259" spans="1:6" ht="15" thickBot="1">
      <c r="A259" s="21"/>
      <c r="B259" s="74"/>
      <c r="C259" s="35"/>
      <c r="D259" s="14"/>
      <c r="E259" s="20"/>
      <c r="F259" s="16">
        <f>D259*E259</f>
        <v>0</v>
      </c>
    </row>
    <row r="260" spans="1:6" s="39" customFormat="1" ht="29.4" thickBot="1">
      <c r="A260" s="36" t="s">
        <v>34</v>
      </c>
      <c r="B260" s="37" t="s">
        <v>416</v>
      </c>
      <c r="C260" s="36" t="s">
        <v>34</v>
      </c>
      <c r="D260" s="38"/>
    </row>
    <row r="261" spans="1:6" s="39" customFormat="1" ht="15" thickBot="1">
      <c r="A261" s="36" t="s">
        <v>34</v>
      </c>
      <c r="B261" s="36" t="s">
        <v>373</v>
      </c>
      <c r="C261" s="36" t="s">
        <v>34</v>
      </c>
      <c r="D261" s="38"/>
    </row>
    <row r="262" spans="1:6" s="39" customFormat="1" ht="15" thickBot="1">
      <c r="A262" s="36" t="s">
        <v>34</v>
      </c>
      <c r="B262" s="36" t="s">
        <v>374</v>
      </c>
      <c r="C262" s="36" t="s">
        <v>34</v>
      </c>
      <c r="D262" s="38"/>
    </row>
    <row r="263" spans="1:6" s="39" customFormat="1" ht="29.4" thickBot="1">
      <c r="A263" s="36">
        <v>4.5</v>
      </c>
      <c r="B263" s="36" t="s">
        <v>375</v>
      </c>
      <c r="C263" s="36" t="s">
        <v>33</v>
      </c>
      <c r="D263" s="36">
        <v>120</v>
      </c>
      <c r="E263" s="36">
        <v>2.5</v>
      </c>
      <c r="F263" s="36">
        <f>E263*D263</f>
        <v>300</v>
      </c>
    </row>
    <row r="264" spans="1:6" s="39" customFormat="1" ht="15" thickBot="1">
      <c r="A264" s="36">
        <v>4.51</v>
      </c>
      <c r="B264" s="36" t="s">
        <v>376</v>
      </c>
      <c r="C264" s="36" t="s">
        <v>50</v>
      </c>
      <c r="D264" s="36">
        <v>18</v>
      </c>
      <c r="E264" s="36">
        <v>0.5</v>
      </c>
      <c r="F264" s="36">
        <f>E264*D264</f>
        <v>9</v>
      </c>
    </row>
    <row r="265" spans="1:6" s="39" customFormat="1" ht="15" thickBot="1">
      <c r="A265" s="36" t="s">
        <v>34</v>
      </c>
      <c r="B265" s="37" t="s">
        <v>377</v>
      </c>
      <c r="C265" s="36" t="s">
        <v>34</v>
      </c>
      <c r="D265" s="36" t="s">
        <v>34</v>
      </c>
      <c r="E265" s="36" t="s">
        <v>371</v>
      </c>
      <c r="F265" s="36"/>
    </row>
    <row r="266" spans="1:6" s="39" customFormat="1" ht="15" thickBot="1">
      <c r="A266" s="36" t="s">
        <v>34</v>
      </c>
      <c r="B266" s="36" t="s">
        <v>378</v>
      </c>
      <c r="C266" s="36" t="s">
        <v>34</v>
      </c>
      <c r="D266" s="36">
        <v>1</v>
      </c>
      <c r="E266" s="36">
        <v>150</v>
      </c>
      <c r="F266" s="36">
        <f t="shared" ref="F266:F273" si="10">E266*D266</f>
        <v>150</v>
      </c>
    </row>
    <row r="267" spans="1:6" s="39" customFormat="1" ht="15" thickBot="1">
      <c r="A267" s="36" t="s">
        <v>34</v>
      </c>
      <c r="B267" s="36" t="s">
        <v>379</v>
      </c>
      <c r="C267" s="36" t="s">
        <v>34</v>
      </c>
      <c r="D267" s="36">
        <v>1</v>
      </c>
      <c r="E267" s="36">
        <v>50</v>
      </c>
      <c r="F267" s="36">
        <f t="shared" si="10"/>
        <v>50</v>
      </c>
    </row>
    <row r="268" spans="1:6" s="39" customFormat="1" ht="15" thickBot="1">
      <c r="A268" s="36">
        <v>4.5199999999999996</v>
      </c>
      <c r="B268" s="36" t="s">
        <v>380</v>
      </c>
      <c r="C268" s="36" t="s">
        <v>50</v>
      </c>
      <c r="D268" s="36">
        <v>274</v>
      </c>
      <c r="E268" s="36">
        <v>1.5</v>
      </c>
      <c r="F268" s="36">
        <f t="shared" si="10"/>
        <v>411</v>
      </c>
    </row>
    <row r="269" spans="1:6" s="39" customFormat="1" ht="15" thickBot="1">
      <c r="A269" s="36">
        <v>4.54</v>
      </c>
      <c r="B269" s="36" t="s">
        <v>381</v>
      </c>
      <c r="C269" s="36" t="s">
        <v>50</v>
      </c>
      <c r="D269" s="36">
        <v>186</v>
      </c>
      <c r="E269" s="36">
        <v>1.5</v>
      </c>
      <c r="F269" s="36">
        <f t="shared" si="10"/>
        <v>279</v>
      </c>
    </row>
    <row r="270" spans="1:6" s="39" customFormat="1" ht="15" thickBot="1">
      <c r="A270" s="36">
        <v>4.55</v>
      </c>
      <c r="B270" s="36" t="s">
        <v>382</v>
      </c>
      <c r="C270" s="36" t="s">
        <v>50</v>
      </c>
      <c r="D270" s="36">
        <v>23</v>
      </c>
      <c r="E270" s="36">
        <v>2.5</v>
      </c>
      <c r="F270" s="36">
        <f t="shared" si="10"/>
        <v>57.5</v>
      </c>
    </row>
    <row r="271" spans="1:6" s="39" customFormat="1" ht="15" thickBot="1">
      <c r="A271" s="36">
        <v>4.5599999999999996</v>
      </c>
      <c r="B271" s="36" t="s">
        <v>383</v>
      </c>
      <c r="C271" s="36" t="s">
        <v>50</v>
      </c>
      <c r="D271" s="36">
        <v>22</v>
      </c>
      <c r="E271" s="36">
        <v>2.5</v>
      </c>
      <c r="F271" s="36">
        <f t="shared" si="10"/>
        <v>55</v>
      </c>
    </row>
    <row r="272" spans="1:6" s="39" customFormat="1" ht="15" thickBot="1">
      <c r="A272" s="36">
        <v>4.57</v>
      </c>
      <c r="B272" s="36" t="s">
        <v>384</v>
      </c>
      <c r="C272" s="36" t="s">
        <v>50</v>
      </c>
      <c r="D272" s="36">
        <v>22</v>
      </c>
      <c r="E272" s="36">
        <v>1.2</v>
      </c>
      <c r="F272" s="36">
        <f t="shared" si="10"/>
        <v>26.4</v>
      </c>
    </row>
    <row r="273" spans="1:6" s="39" customFormat="1" ht="15" thickBot="1">
      <c r="A273" s="36">
        <v>4.58</v>
      </c>
      <c r="B273" s="36" t="s">
        <v>385</v>
      </c>
      <c r="C273" s="36" t="s">
        <v>50</v>
      </c>
      <c r="D273" s="36">
        <v>12</v>
      </c>
      <c r="E273" s="36">
        <v>1.5</v>
      </c>
      <c r="F273" s="36">
        <f t="shared" si="10"/>
        <v>18</v>
      </c>
    </row>
    <row r="274" spans="1:6" s="39" customFormat="1" ht="15" thickBot="1">
      <c r="A274" s="36" t="s">
        <v>34</v>
      </c>
      <c r="B274" s="36" t="s">
        <v>386</v>
      </c>
      <c r="C274" s="36" t="s">
        <v>34</v>
      </c>
      <c r="D274" s="36" t="s">
        <v>34</v>
      </c>
      <c r="E274" s="36" t="s">
        <v>371</v>
      </c>
      <c r="F274" s="36"/>
    </row>
    <row r="275" spans="1:6" s="39" customFormat="1" ht="15" thickBot="1">
      <c r="A275" s="36">
        <v>4.59</v>
      </c>
      <c r="B275" s="36" t="s">
        <v>387</v>
      </c>
      <c r="C275" s="36" t="s">
        <v>388</v>
      </c>
      <c r="D275" s="36">
        <v>25</v>
      </c>
      <c r="E275" s="36">
        <v>85</v>
      </c>
      <c r="F275" s="36">
        <f>E275*D275</f>
        <v>2125</v>
      </c>
    </row>
    <row r="276" spans="1:6" s="39" customFormat="1" ht="15" thickBot="1">
      <c r="A276" s="36" t="s">
        <v>34</v>
      </c>
      <c r="B276" s="37" t="s">
        <v>389</v>
      </c>
      <c r="C276" s="36" t="s">
        <v>34</v>
      </c>
      <c r="D276" s="36" t="s">
        <v>34</v>
      </c>
      <c r="E276" s="36" t="s">
        <v>371</v>
      </c>
      <c r="F276" s="36"/>
    </row>
    <row r="277" spans="1:6" s="39" customFormat="1" ht="15" thickBot="1">
      <c r="A277" s="36" t="s">
        <v>34</v>
      </c>
      <c r="B277" s="36" t="s">
        <v>390</v>
      </c>
      <c r="C277" s="36" t="s">
        <v>34</v>
      </c>
      <c r="D277" s="36" t="s">
        <v>34</v>
      </c>
      <c r="E277" s="36" t="s">
        <v>371</v>
      </c>
      <c r="F277" s="36"/>
    </row>
    <row r="278" spans="1:6" s="39" customFormat="1" ht="15" thickBot="1">
      <c r="A278" s="36">
        <v>4.5999999999999996</v>
      </c>
      <c r="B278" s="36" t="s">
        <v>391</v>
      </c>
      <c r="C278" s="36" t="s">
        <v>33</v>
      </c>
      <c r="D278" s="36">
        <v>14</v>
      </c>
      <c r="E278" s="36">
        <v>6</v>
      </c>
      <c r="F278" s="36">
        <f>E278*D278</f>
        <v>84</v>
      </c>
    </row>
    <row r="279" spans="1:6" s="39" customFormat="1" ht="15" thickBot="1">
      <c r="A279" s="40">
        <v>4.6100000000000003</v>
      </c>
      <c r="B279" s="40" t="s">
        <v>392</v>
      </c>
      <c r="C279" s="40" t="s">
        <v>50</v>
      </c>
      <c r="D279" s="40">
        <v>41</v>
      </c>
      <c r="E279" s="40">
        <v>5</v>
      </c>
      <c r="F279" s="40">
        <f>E279*D279</f>
        <v>205</v>
      </c>
    </row>
    <row r="280" spans="1:6" s="39" customFormat="1" ht="15" thickBot="1">
      <c r="A280" s="36" t="s">
        <v>34</v>
      </c>
      <c r="B280" s="36" t="s">
        <v>393</v>
      </c>
      <c r="C280" s="36" t="s">
        <v>34</v>
      </c>
      <c r="D280" s="36" t="s">
        <v>34</v>
      </c>
      <c r="E280" s="36" t="s">
        <v>371</v>
      </c>
      <c r="F280" s="36"/>
    </row>
    <row r="281" spans="1:6" s="39" customFormat="1" ht="29.4" thickBot="1">
      <c r="A281" s="36">
        <v>4.62</v>
      </c>
      <c r="B281" s="36" t="s">
        <v>394</v>
      </c>
      <c r="C281" s="36" t="s">
        <v>33</v>
      </c>
      <c r="D281" s="36">
        <v>14</v>
      </c>
      <c r="E281" s="36">
        <v>5</v>
      </c>
      <c r="F281" s="36">
        <f>E281*D281</f>
        <v>70</v>
      </c>
    </row>
    <row r="282" spans="1:6" s="39" customFormat="1" ht="29.4" thickBot="1">
      <c r="A282" s="40">
        <v>4.63</v>
      </c>
      <c r="B282" s="40" t="s">
        <v>395</v>
      </c>
      <c r="C282" s="40" t="s">
        <v>50</v>
      </c>
      <c r="D282" s="40">
        <f>D281</f>
        <v>14</v>
      </c>
      <c r="E282" s="40">
        <v>5</v>
      </c>
      <c r="F282" s="40">
        <f>E282*D282</f>
        <v>70</v>
      </c>
    </row>
    <row r="283" spans="1:6" s="39" customFormat="1" ht="15" thickBot="1">
      <c r="A283" s="36" t="s">
        <v>34</v>
      </c>
      <c r="B283" s="37" t="s">
        <v>396</v>
      </c>
      <c r="C283" s="36" t="s">
        <v>34</v>
      </c>
      <c r="D283" s="36" t="s">
        <v>34</v>
      </c>
      <c r="E283" s="36" t="s">
        <v>371</v>
      </c>
      <c r="F283" s="36"/>
    </row>
    <row r="284" spans="1:6" s="39" customFormat="1" ht="29.4" thickBot="1">
      <c r="A284" s="40">
        <v>4.6399999999999997</v>
      </c>
      <c r="B284" s="40" t="s">
        <v>397</v>
      </c>
      <c r="C284" s="40" t="s">
        <v>50</v>
      </c>
      <c r="D284" s="40">
        <v>18</v>
      </c>
      <c r="E284" s="40">
        <v>6</v>
      </c>
      <c r="F284" s="40">
        <f>E284*D284</f>
        <v>108</v>
      </c>
    </row>
    <row r="285" spans="1:6" s="39" customFormat="1" ht="15" thickBot="1">
      <c r="A285" s="36" t="s">
        <v>34</v>
      </c>
      <c r="B285" s="37" t="s">
        <v>398</v>
      </c>
      <c r="C285" s="36" t="s">
        <v>34</v>
      </c>
      <c r="D285" s="36" t="s">
        <v>34</v>
      </c>
      <c r="E285" s="36" t="s">
        <v>371</v>
      </c>
      <c r="F285" s="36"/>
    </row>
    <row r="286" spans="1:6" s="39" customFormat="1" ht="29.4" thickBot="1">
      <c r="A286" s="36">
        <v>4.6500000000000004</v>
      </c>
      <c r="B286" s="36" t="s">
        <v>399</v>
      </c>
      <c r="C286" s="36" t="s">
        <v>50</v>
      </c>
      <c r="D286" s="36">
        <v>5</v>
      </c>
      <c r="E286" s="36">
        <v>2.5</v>
      </c>
      <c r="F286" s="36">
        <f>E286*D286</f>
        <v>12.5</v>
      </c>
    </row>
    <row r="287" spans="1:6" s="39" customFormat="1" ht="15" thickBot="1">
      <c r="A287" s="36">
        <v>4.66</v>
      </c>
      <c r="B287" s="36" t="s">
        <v>400</v>
      </c>
      <c r="C287" s="36" t="s">
        <v>388</v>
      </c>
      <c r="D287" s="36">
        <v>4</v>
      </c>
      <c r="E287" s="36">
        <v>5</v>
      </c>
      <c r="F287" s="36">
        <f>E287*D287</f>
        <v>20</v>
      </c>
    </row>
    <row r="288" spans="1:6" s="39" customFormat="1" ht="15" thickBot="1">
      <c r="A288" s="36">
        <v>4.67</v>
      </c>
      <c r="B288" s="36" t="s">
        <v>401</v>
      </c>
      <c r="C288" s="36" t="s">
        <v>388</v>
      </c>
      <c r="D288" s="36">
        <v>4</v>
      </c>
      <c r="E288" s="36">
        <v>5</v>
      </c>
      <c r="F288" s="36">
        <f>E288*D288</f>
        <v>20</v>
      </c>
    </row>
    <row r="289" spans="1:6" s="39" customFormat="1" ht="15" thickBot="1">
      <c r="A289" s="36">
        <v>4.68</v>
      </c>
      <c r="B289" s="36" t="s">
        <v>402</v>
      </c>
      <c r="C289" s="36" t="s">
        <v>34</v>
      </c>
      <c r="D289" s="36" t="s">
        <v>34</v>
      </c>
      <c r="E289" s="36" t="s">
        <v>371</v>
      </c>
      <c r="F289" s="36"/>
    </row>
    <row r="290" spans="1:6" s="39" customFormat="1" ht="15" thickBot="1">
      <c r="A290" s="40">
        <v>4.6900000000000004</v>
      </c>
      <c r="B290" s="40" t="s">
        <v>403</v>
      </c>
      <c r="C290" s="40" t="s">
        <v>50</v>
      </c>
      <c r="D290" s="40">
        <f>D279</f>
        <v>41</v>
      </c>
      <c r="E290" s="40">
        <v>5</v>
      </c>
      <c r="F290" s="40">
        <f>E290*D290</f>
        <v>205</v>
      </c>
    </row>
    <row r="291" spans="1:6" s="39" customFormat="1" ht="15" thickBot="1">
      <c r="A291" s="40">
        <v>4.7</v>
      </c>
      <c r="B291" s="40" t="s">
        <v>404</v>
      </c>
      <c r="C291" s="40" t="s">
        <v>33</v>
      </c>
      <c r="D291" s="40">
        <v>0</v>
      </c>
      <c r="E291" s="40">
        <v>20</v>
      </c>
      <c r="F291" s="40">
        <f>E291*D291</f>
        <v>0</v>
      </c>
    </row>
    <row r="292" spans="1:6" s="39" customFormat="1" ht="15" thickBot="1">
      <c r="A292" s="40">
        <v>4.71</v>
      </c>
      <c r="B292" s="40" t="s">
        <v>405</v>
      </c>
      <c r="C292" s="40" t="s">
        <v>33</v>
      </c>
      <c r="D292" s="40">
        <v>0</v>
      </c>
      <c r="E292" s="40">
        <v>5</v>
      </c>
      <c r="F292" s="40">
        <f>E292*D292</f>
        <v>0</v>
      </c>
    </row>
    <row r="293" spans="1:6">
      <c r="A293" s="21"/>
      <c r="B293" s="78" t="s">
        <v>249</v>
      </c>
      <c r="C293" s="20"/>
      <c r="D293" s="14"/>
      <c r="E293" s="20"/>
      <c r="F293" s="16">
        <f t="shared" ref="F293:F318" si="11">D293*E293</f>
        <v>0</v>
      </c>
    </row>
    <row r="294" spans="1:6">
      <c r="A294" s="21"/>
      <c r="B294" s="77"/>
      <c r="C294" s="20"/>
      <c r="D294" s="14"/>
      <c r="E294" s="20"/>
      <c r="F294" s="16">
        <f t="shared" si="11"/>
        <v>0</v>
      </c>
    </row>
    <row r="295" spans="1:6">
      <c r="A295" s="21"/>
      <c r="B295" s="78" t="s">
        <v>250</v>
      </c>
      <c r="C295" s="20"/>
      <c r="D295" s="14"/>
      <c r="E295" s="20"/>
      <c r="F295" s="16">
        <f t="shared" si="11"/>
        <v>0</v>
      </c>
    </row>
    <row r="296" spans="1:6">
      <c r="A296" s="21"/>
      <c r="B296" s="78" t="s">
        <v>251</v>
      </c>
      <c r="C296" s="20"/>
      <c r="D296" s="14"/>
      <c r="E296" s="20"/>
      <c r="F296" s="16">
        <f t="shared" si="11"/>
        <v>0</v>
      </c>
    </row>
    <row r="297" spans="1:6">
      <c r="A297" s="21"/>
      <c r="B297" s="78" t="s">
        <v>252</v>
      </c>
      <c r="C297" s="20"/>
      <c r="D297" s="14"/>
      <c r="E297" s="20"/>
      <c r="F297" s="16">
        <f t="shared" si="11"/>
        <v>0</v>
      </c>
    </row>
    <row r="298" spans="1:6">
      <c r="A298" s="21"/>
      <c r="B298" s="77"/>
      <c r="C298" s="20"/>
      <c r="D298" s="14"/>
      <c r="E298" s="20"/>
      <c r="F298" s="16">
        <f t="shared" si="11"/>
        <v>0</v>
      </c>
    </row>
    <row r="299" spans="1:6" ht="28.8">
      <c r="A299" s="21" t="s">
        <v>13</v>
      </c>
      <c r="B299" s="77" t="s">
        <v>417</v>
      </c>
      <c r="C299" s="22" t="s">
        <v>409</v>
      </c>
      <c r="D299" s="14">
        <f>1038-105</f>
        <v>933</v>
      </c>
      <c r="E299" s="20">
        <v>15</v>
      </c>
      <c r="F299" s="16">
        <f t="shared" si="11"/>
        <v>13995</v>
      </c>
    </row>
    <row r="300" spans="1:6">
      <c r="A300" s="21"/>
      <c r="B300" s="77"/>
      <c r="C300" s="20"/>
      <c r="D300" s="14"/>
      <c r="E300" s="20"/>
      <c r="F300" s="16">
        <f t="shared" si="11"/>
        <v>0</v>
      </c>
    </row>
    <row r="301" spans="1:6" ht="28.8">
      <c r="A301" s="21" t="s">
        <v>3</v>
      </c>
      <c r="B301" s="77" t="s">
        <v>253</v>
      </c>
      <c r="C301" s="20" t="s">
        <v>5</v>
      </c>
      <c r="D301" s="14">
        <v>20</v>
      </c>
      <c r="E301" s="20">
        <v>10</v>
      </c>
      <c r="F301" s="16">
        <f t="shared" si="11"/>
        <v>200</v>
      </c>
    </row>
    <row r="302" spans="1:6">
      <c r="A302" s="21"/>
      <c r="B302" s="77"/>
      <c r="C302" s="20"/>
      <c r="D302" s="14"/>
      <c r="E302" s="20"/>
      <c r="F302" s="16">
        <f t="shared" si="11"/>
        <v>0</v>
      </c>
    </row>
    <row r="303" spans="1:6">
      <c r="A303" s="21"/>
      <c r="B303" s="78" t="s">
        <v>188</v>
      </c>
      <c r="C303" s="34"/>
      <c r="D303" s="14"/>
      <c r="E303" s="41"/>
      <c r="F303" s="16">
        <f t="shared" si="11"/>
        <v>0</v>
      </c>
    </row>
    <row r="304" spans="1:6">
      <c r="A304" s="21"/>
      <c r="B304" s="79"/>
      <c r="C304" s="34"/>
      <c r="D304" s="14"/>
      <c r="E304" s="41"/>
      <c r="F304" s="16">
        <f t="shared" si="11"/>
        <v>0</v>
      </c>
    </row>
    <row r="305" spans="1:6">
      <c r="A305" s="21" t="s">
        <v>6</v>
      </c>
      <c r="B305" s="77" t="s">
        <v>325</v>
      </c>
      <c r="C305" s="34" t="s">
        <v>33</v>
      </c>
      <c r="D305" s="14">
        <v>40</v>
      </c>
      <c r="E305" s="20">
        <v>5</v>
      </c>
      <c r="F305" s="16">
        <f t="shared" si="11"/>
        <v>200</v>
      </c>
    </row>
    <row r="306" spans="1:6">
      <c r="A306" s="21"/>
      <c r="B306" s="79"/>
      <c r="C306" s="34"/>
      <c r="D306" s="14"/>
      <c r="E306" s="41"/>
      <c r="F306" s="16">
        <f t="shared" si="11"/>
        <v>0</v>
      </c>
    </row>
    <row r="307" spans="1:6">
      <c r="A307" s="21" t="s">
        <v>7</v>
      </c>
      <c r="B307" s="77" t="s">
        <v>326</v>
      </c>
      <c r="C307" s="34" t="s">
        <v>33</v>
      </c>
      <c r="D307" s="14">
        <f>D299</f>
        <v>933</v>
      </c>
      <c r="E307" s="20">
        <v>5</v>
      </c>
      <c r="F307" s="16">
        <f t="shared" si="11"/>
        <v>4665</v>
      </c>
    </row>
    <row r="308" spans="1:6">
      <c r="A308" s="21"/>
      <c r="B308" s="77" t="s">
        <v>327</v>
      </c>
      <c r="C308" s="34"/>
      <c r="D308" s="14"/>
      <c r="E308" s="41"/>
      <c r="F308" s="16">
        <f t="shared" si="11"/>
        <v>0</v>
      </c>
    </row>
    <row r="309" spans="1:6">
      <c r="A309" s="21"/>
      <c r="B309" s="77"/>
      <c r="C309" s="34"/>
      <c r="D309" s="14"/>
      <c r="E309" s="41"/>
      <c r="F309" s="16">
        <f t="shared" si="11"/>
        <v>0</v>
      </c>
    </row>
    <row r="310" spans="1:6">
      <c r="A310" s="21" t="s">
        <v>8</v>
      </c>
      <c r="B310" s="77" t="s">
        <v>328</v>
      </c>
      <c r="C310" s="34" t="s">
        <v>50</v>
      </c>
      <c r="D310" s="14">
        <v>140</v>
      </c>
      <c r="E310" s="20">
        <v>5</v>
      </c>
      <c r="F310" s="16">
        <f t="shared" si="11"/>
        <v>700</v>
      </c>
    </row>
    <row r="311" spans="1:6">
      <c r="A311" s="21"/>
      <c r="B311" s="77"/>
      <c r="C311" s="20"/>
      <c r="D311" s="14"/>
      <c r="E311" s="20"/>
      <c r="F311" s="16">
        <f t="shared" si="11"/>
        <v>0</v>
      </c>
    </row>
    <row r="312" spans="1:6" s="44" customFormat="1">
      <c r="A312" s="42"/>
      <c r="B312" s="78" t="s">
        <v>254</v>
      </c>
      <c r="C312" s="34"/>
      <c r="D312" s="14"/>
      <c r="E312" s="43"/>
      <c r="F312" s="16">
        <f t="shared" si="11"/>
        <v>0</v>
      </c>
    </row>
    <row r="313" spans="1:6" s="44" customFormat="1">
      <c r="A313" s="21"/>
      <c r="B313" s="78"/>
      <c r="C313" s="34"/>
      <c r="D313" s="14"/>
      <c r="E313" s="43"/>
      <c r="F313" s="16">
        <f t="shared" si="11"/>
        <v>0</v>
      </c>
    </row>
    <row r="314" spans="1:6" s="44" customFormat="1" ht="28.8">
      <c r="A314" s="21" t="s">
        <v>10</v>
      </c>
      <c r="B314" s="84" t="s">
        <v>337</v>
      </c>
      <c r="C314" s="34"/>
      <c r="D314" s="14"/>
      <c r="E314" s="43"/>
      <c r="F314" s="16">
        <f t="shared" si="11"/>
        <v>0</v>
      </c>
    </row>
    <row r="315" spans="1:6" s="44" customFormat="1">
      <c r="A315" s="21"/>
      <c r="B315" s="77" t="s">
        <v>255</v>
      </c>
      <c r="C315" s="34" t="s">
        <v>5</v>
      </c>
      <c r="D315" s="45">
        <v>30</v>
      </c>
      <c r="E315" s="43">
        <v>8</v>
      </c>
      <c r="F315" s="16">
        <f t="shared" si="11"/>
        <v>240</v>
      </c>
    </row>
    <row r="316" spans="1:6" s="44" customFormat="1">
      <c r="A316" s="21"/>
      <c r="B316" s="84"/>
      <c r="C316" s="34"/>
      <c r="D316" s="45"/>
      <c r="E316" s="43"/>
      <c r="F316" s="16">
        <f t="shared" si="11"/>
        <v>0</v>
      </c>
    </row>
    <row r="317" spans="1:6" s="44" customFormat="1">
      <c r="A317" s="21" t="s">
        <v>14</v>
      </c>
      <c r="B317" s="77" t="s">
        <v>256</v>
      </c>
      <c r="C317" s="34" t="s">
        <v>5</v>
      </c>
      <c r="D317" s="45">
        <v>1</v>
      </c>
      <c r="E317" s="43">
        <v>120</v>
      </c>
      <c r="F317" s="16">
        <f t="shared" si="11"/>
        <v>120</v>
      </c>
    </row>
    <row r="318" spans="1:6" s="44" customFormat="1" ht="16.95" customHeight="1">
      <c r="A318" s="42"/>
      <c r="B318" s="77"/>
      <c r="C318" s="34"/>
      <c r="D318" s="45"/>
      <c r="E318" s="43"/>
      <c r="F318" s="16">
        <f t="shared" si="11"/>
        <v>0</v>
      </c>
    </row>
    <row r="319" spans="1:6" s="49" customFormat="1">
      <c r="A319" s="47"/>
      <c r="B319" s="47" t="s">
        <v>418</v>
      </c>
      <c r="C319" s="47"/>
      <c r="D319" s="47"/>
      <c r="E319" s="47"/>
      <c r="F319" s="48">
        <f>SUM(F263:F318)</f>
        <v>24395.4</v>
      </c>
    </row>
    <row r="320" spans="1:6">
      <c r="A320" s="21"/>
      <c r="B320" s="74" t="s">
        <v>18</v>
      </c>
      <c r="C320" s="20"/>
      <c r="D320" s="14"/>
      <c r="E320" s="20"/>
      <c r="F320" s="16">
        <f t="shared" ref="F320:F364" si="12">D320*E320</f>
        <v>0</v>
      </c>
    </row>
    <row r="321" spans="1:6">
      <c r="A321" s="21"/>
      <c r="B321" s="79"/>
      <c r="C321" s="20"/>
      <c r="D321" s="14"/>
      <c r="E321" s="20"/>
      <c r="F321" s="16">
        <f t="shared" si="12"/>
        <v>0</v>
      </c>
    </row>
    <row r="322" spans="1:6">
      <c r="A322" s="21"/>
      <c r="B322" s="78" t="s">
        <v>58</v>
      </c>
      <c r="C322" s="20"/>
      <c r="D322" s="14"/>
      <c r="E322" s="20"/>
      <c r="F322" s="16">
        <f t="shared" si="12"/>
        <v>0</v>
      </c>
    </row>
    <row r="323" spans="1:6">
      <c r="A323" s="21"/>
      <c r="B323" s="79"/>
      <c r="C323" s="20"/>
      <c r="D323" s="14"/>
      <c r="E323" s="20"/>
      <c r="F323" s="16">
        <f t="shared" si="12"/>
        <v>0</v>
      </c>
    </row>
    <row r="324" spans="1:6">
      <c r="A324" s="21" t="s">
        <v>13</v>
      </c>
      <c r="B324" s="77" t="s">
        <v>257</v>
      </c>
      <c r="C324" s="20"/>
      <c r="D324" s="14"/>
      <c r="E324" s="20"/>
      <c r="F324" s="16">
        <f t="shared" si="12"/>
        <v>0</v>
      </c>
    </row>
    <row r="325" spans="1:6" ht="16.2">
      <c r="A325" s="21"/>
      <c r="B325" s="77" t="s">
        <v>258</v>
      </c>
      <c r="C325" s="22" t="s">
        <v>409</v>
      </c>
      <c r="D325" s="14">
        <v>1425</v>
      </c>
      <c r="E325" s="20">
        <v>4</v>
      </c>
      <c r="F325" s="16">
        <f t="shared" si="12"/>
        <v>5700</v>
      </c>
    </row>
    <row r="326" spans="1:6">
      <c r="A326" s="21"/>
      <c r="B326" s="77"/>
      <c r="C326" s="20"/>
      <c r="D326" s="14"/>
      <c r="E326" s="20"/>
      <c r="F326" s="16">
        <f t="shared" si="12"/>
        <v>0</v>
      </c>
    </row>
    <row r="327" spans="1:6">
      <c r="A327" s="21"/>
      <c r="B327" s="78" t="s">
        <v>188</v>
      </c>
      <c r="C327" s="20"/>
      <c r="D327" s="14"/>
      <c r="E327" s="20"/>
      <c r="F327" s="16">
        <f t="shared" si="12"/>
        <v>0</v>
      </c>
    </row>
    <row r="328" spans="1:6">
      <c r="A328" s="21"/>
      <c r="B328" s="77"/>
      <c r="C328" s="20"/>
      <c r="D328" s="14"/>
      <c r="E328" s="20"/>
      <c r="F328" s="16">
        <f t="shared" si="12"/>
        <v>0</v>
      </c>
    </row>
    <row r="329" spans="1:6" ht="28.8">
      <c r="A329" s="50"/>
      <c r="B329" s="78" t="s">
        <v>259</v>
      </c>
      <c r="C329" s="20"/>
      <c r="D329" s="14"/>
      <c r="E329" s="20"/>
      <c r="F329" s="16">
        <f t="shared" si="12"/>
        <v>0</v>
      </c>
    </row>
    <row r="330" spans="1:6" ht="28.8">
      <c r="A330" s="50"/>
      <c r="B330" s="78" t="s">
        <v>260</v>
      </c>
      <c r="C330" s="20"/>
      <c r="D330" s="14"/>
      <c r="E330" s="20"/>
      <c r="F330" s="16">
        <f t="shared" si="12"/>
        <v>0</v>
      </c>
    </row>
    <row r="331" spans="1:6">
      <c r="A331" s="50"/>
      <c r="B331" s="78" t="s">
        <v>349</v>
      </c>
      <c r="C331" s="20"/>
      <c r="D331" s="14"/>
      <c r="E331" s="20"/>
      <c r="F331" s="16">
        <f t="shared" si="12"/>
        <v>0</v>
      </c>
    </row>
    <row r="332" spans="1:6" ht="28.8">
      <c r="A332" s="50"/>
      <c r="B332" s="78" t="s">
        <v>261</v>
      </c>
      <c r="C332" s="20"/>
      <c r="D332" s="14"/>
      <c r="E332" s="20"/>
      <c r="F332" s="16">
        <f t="shared" si="12"/>
        <v>0</v>
      </c>
    </row>
    <row r="333" spans="1:6">
      <c r="A333" s="50"/>
      <c r="B333" s="78" t="s">
        <v>348</v>
      </c>
      <c r="C333" s="20"/>
      <c r="D333" s="14"/>
      <c r="E333" s="20"/>
      <c r="F333" s="16">
        <f t="shared" si="12"/>
        <v>0</v>
      </c>
    </row>
    <row r="334" spans="1:6">
      <c r="A334" s="50"/>
      <c r="B334" s="77"/>
      <c r="C334" s="20"/>
      <c r="D334" s="14"/>
      <c r="E334" s="20"/>
      <c r="F334" s="16">
        <f t="shared" si="12"/>
        <v>0</v>
      </c>
    </row>
    <row r="335" spans="1:6" ht="15" customHeight="1">
      <c r="A335" s="21" t="s">
        <v>6</v>
      </c>
      <c r="B335" s="77" t="s">
        <v>262</v>
      </c>
      <c r="C335" s="22" t="s">
        <v>409</v>
      </c>
      <c r="D335" s="14">
        <f>1425</f>
        <v>1425</v>
      </c>
      <c r="E335" s="20">
        <v>13</v>
      </c>
      <c r="F335" s="16">
        <f t="shared" si="12"/>
        <v>18525</v>
      </c>
    </row>
    <row r="336" spans="1:6">
      <c r="A336" s="21"/>
      <c r="B336" s="77"/>
      <c r="C336" s="20"/>
      <c r="D336" s="14"/>
      <c r="E336" s="20"/>
      <c r="F336" s="16">
        <f t="shared" si="12"/>
        <v>0</v>
      </c>
    </row>
    <row r="337" spans="1:6" ht="15" customHeight="1">
      <c r="A337" s="21" t="s">
        <v>7</v>
      </c>
      <c r="B337" s="78" t="s">
        <v>263</v>
      </c>
      <c r="C337" s="14"/>
      <c r="D337" s="14"/>
      <c r="E337" s="18"/>
      <c r="F337" s="16">
        <f t="shared" si="12"/>
        <v>0</v>
      </c>
    </row>
    <row r="338" spans="1:6" ht="15" customHeight="1">
      <c r="A338" s="21"/>
      <c r="B338" s="77" t="s">
        <v>264</v>
      </c>
      <c r="C338" s="13"/>
      <c r="D338" s="14"/>
      <c r="E338" s="18"/>
      <c r="F338" s="16">
        <f t="shared" si="12"/>
        <v>0</v>
      </c>
    </row>
    <row r="339" spans="1:6" ht="15" customHeight="1">
      <c r="A339" s="21"/>
      <c r="B339" s="77" t="s">
        <v>265</v>
      </c>
      <c r="C339" s="22" t="s">
        <v>409</v>
      </c>
      <c r="D339" s="14">
        <f>670*0.1</f>
        <v>67</v>
      </c>
      <c r="E339" s="20">
        <v>13</v>
      </c>
      <c r="F339" s="16">
        <f t="shared" si="12"/>
        <v>871</v>
      </c>
    </row>
    <row r="340" spans="1:6" ht="15" customHeight="1">
      <c r="A340" s="21"/>
      <c r="B340" s="77"/>
      <c r="C340" s="20"/>
      <c r="D340" s="14"/>
      <c r="E340" s="20"/>
      <c r="F340" s="16">
        <f t="shared" si="12"/>
        <v>0</v>
      </c>
    </row>
    <row r="341" spans="1:6" ht="15" customHeight="1">
      <c r="A341" s="21"/>
      <c r="B341" s="77"/>
      <c r="C341" s="20"/>
      <c r="D341" s="14"/>
      <c r="E341" s="20"/>
      <c r="F341" s="16">
        <f t="shared" si="12"/>
        <v>0</v>
      </c>
    </row>
    <row r="342" spans="1:6" ht="15" customHeight="1">
      <c r="A342" s="21" t="s">
        <v>8</v>
      </c>
      <c r="B342" s="77" t="s">
        <v>266</v>
      </c>
      <c r="C342" s="22" t="s">
        <v>409</v>
      </c>
      <c r="D342" s="26">
        <f>196*0.15</f>
        <v>29.4</v>
      </c>
      <c r="E342" s="20">
        <v>13</v>
      </c>
      <c r="F342" s="16">
        <f t="shared" si="12"/>
        <v>382.2</v>
      </c>
    </row>
    <row r="343" spans="1:6">
      <c r="A343" s="21"/>
      <c r="B343" s="85"/>
      <c r="C343" s="20"/>
      <c r="D343" s="14"/>
      <c r="E343" s="20"/>
      <c r="F343" s="16">
        <f t="shared" si="12"/>
        <v>0</v>
      </c>
    </row>
    <row r="344" spans="1:6">
      <c r="A344" s="21"/>
      <c r="B344" s="78" t="s">
        <v>267</v>
      </c>
      <c r="C344" s="20"/>
      <c r="D344" s="14"/>
      <c r="E344" s="20"/>
      <c r="F344" s="16">
        <f t="shared" si="12"/>
        <v>0</v>
      </c>
    </row>
    <row r="345" spans="1:6">
      <c r="A345" s="21"/>
      <c r="B345" s="85"/>
      <c r="C345" s="20"/>
      <c r="D345" s="14"/>
      <c r="E345" s="20"/>
      <c r="F345" s="16">
        <f t="shared" si="12"/>
        <v>0</v>
      </c>
    </row>
    <row r="346" spans="1:6">
      <c r="A346" s="21"/>
      <c r="B346" s="78" t="s">
        <v>55</v>
      </c>
      <c r="C346" s="20"/>
      <c r="D346" s="14"/>
      <c r="E346" s="20"/>
      <c r="F346" s="16">
        <f t="shared" si="12"/>
        <v>0</v>
      </c>
    </row>
    <row r="347" spans="1:6">
      <c r="A347" s="21"/>
      <c r="B347" s="78" t="s">
        <v>56</v>
      </c>
      <c r="C347" s="20"/>
      <c r="D347" s="14"/>
      <c r="E347" s="20"/>
      <c r="F347" s="16">
        <f t="shared" si="12"/>
        <v>0</v>
      </c>
    </row>
    <row r="348" spans="1:6">
      <c r="A348" s="21"/>
      <c r="B348" s="79"/>
      <c r="C348" s="20"/>
      <c r="D348" s="14"/>
      <c r="E348" s="20"/>
      <c r="F348" s="16">
        <f t="shared" si="12"/>
        <v>0</v>
      </c>
    </row>
    <row r="349" spans="1:6">
      <c r="A349" s="21" t="s">
        <v>10</v>
      </c>
      <c r="B349" s="77" t="s">
        <v>57</v>
      </c>
      <c r="C349" s="20"/>
      <c r="D349" s="14"/>
      <c r="E349" s="20"/>
      <c r="F349" s="16">
        <f t="shared" si="12"/>
        <v>0</v>
      </c>
    </row>
    <row r="350" spans="1:6" ht="16.2">
      <c r="A350" s="21"/>
      <c r="B350" s="77" t="s">
        <v>189</v>
      </c>
      <c r="C350" s="22" t="s">
        <v>409</v>
      </c>
      <c r="D350" s="14">
        <f>433*2*3</f>
        <v>2598</v>
      </c>
      <c r="E350" s="20">
        <v>3</v>
      </c>
      <c r="F350" s="16">
        <f t="shared" si="12"/>
        <v>7794</v>
      </c>
    </row>
    <row r="351" spans="1:6">
      <c r="A351" s="21"/>
      <c r="B351" s="77"/>
      <c r="C351" s="34"/>
      <c r="D351" s="14"/>
      <c r="E351" s="20"/>
      <c r="F351" s="16">
        <f t="shared" si="12"/>
        <v>0</v>
      </c>
    </row>
    <row r="352" spans="1:6" ht="28.8">
      <c r="A352" s="21"/>
      <c r="B352" s="78" t="s">
        <v>190</v>
      </c>
      <c r="C352" s="34"/>
      <c r="D352" s="14"/>
      <c r="E352" s="20"/>
      <c r="F352" s="16">
        <f t="shared" si="12"/>
        <v>0</v>
      </c>
    </row>
    <row r="353" spans="1:6">
      <c r="A353" s="21"/>
      <c r="B353" s="78" t="s">
        <v>191</v>
      </c>
      <c r="C353" s="34"/>
      <c r="D353" s="14"/>
      <c r="E353" s="20"/>
      <c r="F353" s="16">
        <f t="shared" si="12"/>
        <v>0</v>
      </c>
    </row>
    <row r="354" spans="1:6">
      <c r="A354" s="21"/>
      <c r="B354" s="77"/>
      <c r="C354" s="34"/>
      <c r="D354" s="14"/>
      <c r="E354" s="20"/>
      <c r="F354" s="16">
        <f t="shared" si="12"/>
        <v>0</v>
      </c>
    </row>
    <row r="355" spans="1:6" ht="16.2">
      <c r="A355" s="21" t="s">
        <v>14</v>
      </c>
      <c r="B355" s="77" t="s">
        <v>192</v>
      </c>
      <c r="C355" s="22" t="s">
        <v>409</v>
      </c>
      <c r="D355" s="14">
        <f>D350</f>
        <v>2598</v>
      </c>
      <c r="E355" s="20">
        <v>3</v>
      </c>
      <c r="F355" s="16">
        <f t="shared" si="12"/>
        <v>7794</v>
      </c>
    </row>
    <row r="356" spans="1:6">
      <c r="A356" s="21"/>
      <c r="B356" s="82"/>
      <c r="C356" s="34"/>
      <c r="D356" s="14"/>
      <c r="E356" s="20"/>
      <c r="F356" s="16">
        <f t="shared" si="12"/>
        <v>0</v>
      </c>
    </row>
    <row r="357" spans="1:6" ht="28.8">
      <c r="A357" s="21"/>
      <c r="B357" s="78" t="s">
        <v>288</v>
      </c>
      <c r="C357" s="34"/>
      <c r="D357" s="14"/>
      <c r="E357" s="20"/>
      <c r="F357" s="16">
        <f t="shared" si="12"/>
        <v>0</v>
      </c>
    </row>
    <row r="358" spans="1:6" ht="28.8">
      <c r="A358" s="21"/>
      <c r="B358" s="86" t="s">
        <v>289</v>
      </c>
      <c r="C358" s="34"/>
      <c r="D358" s="14"/>
      <c r="E358" s="20"/>
      <c r="F358" s="16">
        <f t="shared" si="12"/>
        <v>0</v>
      </c>
    </row>
    <row r="359" spans="1:6">
      <c r="A359" s="21"/>
      <c r="B359" s="78" t="s">
        <v>290</v>
      </c>
      <c r="C359" s="34"/>
      <c r="D359" s="14"/>
      <c r="E359" s="20"/>
      <c r="F359" s="16">
        <f t="shared" si="12"/>
        <v>0</v>
      </c>
    </row>
    <row r="360" spans="1:6">
      <c r="A360" s="21"/>
      <c r="B360" s="87"/>
      <c r="C360" s="34"/>
      <c r="D360" s="14"/>
      <c r="E360" s="20"/>
      <c r="F360" s="16">
        <f t="shared" si="12"/>
        <v>0</v>
      </c>
    </row>
    <row r="361" spans="1:6" ht="16.2">
      <c r="A361" s="21" t="s">
        <v>9</v>
      </c>
      <c r="B361" s="82" t="s">
        <v>193</v>
      </c>
      <c r="C361" s="22" t="s">
        <v>409</v>
      </c>
      <c r="D361" s="14">
        <f>D355</f>
        <v>2598</v>
      </c>
      <c r="E361" s="20">
        <v>3</v>
      </c>
      <c r="F361" s="16">
        <f t="shared" si="12"/>
        <v>7794</v>
      </c>
    </row>
    <row r="362" spans="1:6">
      <c r="A362" s="21"/>
      <c r="B362" s="82"/>
      <c r="C362" s="34"/>
      <c r="D362" s="14"/>
      <c r="E362" s="20"/>
      <c r="F362" s="16">
        <f t="shared" si="12"/>
        <v>0</v>
      </c>
    </row>
    <row r="363" spans="1:6" ht="16.2">
      <c r="A363" s="21" t="s">
        <v>11</v>
      </c>
      <c r="B363" s="82" t="s">
        <v>268</v>
      </c>
      <c r="C363" s="22" t="s">
        <v>409</v>
      </c>
      <c r="D363" s="14">
        <v>1038</v>
      </c>
      <c r="E363" s="20">
        <v>3</v>
      </c>
      <c r="F363" s="16">
        <f t="shared" si="12"/>
        <v>3114</v>
      </c>
    </row>
    <row r="364" spans="1:6">
      <c r="A364" s="21"/>
      <c r="B364" s="77"/>
      <c r="C364" s="20"/>
      <c r="D364" s="14"/>
      <c r="E364" s="20"/>
      <c r="F364" s="16">
        <f t="shared" si="12"/>
        <v>0</v>
      </c>
    </row>
    <row r="374" spans="1:6">
      <c r="A374" s="21"/>
      <c r="B374" s="77"/>
      <c r="C374" s="20"/>
      <c r="D374" s="14"/>
      <c r="E374" s="20"/>
      <c r="F374" s="16">
        <f>D374*E374</f>
        <v>0</v>
      </c>
    </row>
    <row r="375" spans="1:6">
      <c r="A375" s="21"/>
      <c r="B375" s="77"/>
      <c r="C375" s="20"/>
      <c r="D375" s="14"/>
      <c r="E375" s="20"/>
      <c r="F375" s="16">
        <f>D375*E375</f>
        <v>0</v>
      </c>
    </row>
    <row r="376" spans="1:6">
      <c r="A376" s="21"/>
      <c r="B376" s="77"/>
      <c r="C376" s="20"/>
      <c r="D376" s="14"/>
      <c r="E376" s="20"/>
      <c r="F376" s="16">
        <f>D376*E376</f>
        <v>0</v>
      </c>
    </row>
    <row r="377" spans="1:6">
      <c r="A377" s="21"/>
      <c r="B377" s="76" t="s">
        <v>148</v>
      </c>
      <c r="C377" s="24" t="s">
        <v>149</v>
      </c>
      <c r="D377" s="25"/>
      <c r="E377" s="25"/>
      <c r="F377" s="25">
        <f>SUM(F325:F376)</f>
        <v>51974.2</v>
      </c>
    </row>
    <row r="378" spans="1:6">
      <c r="A378" s="21"/>
      <c r="B378" s="88"/>
      <c r="C378" s="51"/>
      <c r="D378" s="14"/>
      <c r="E378" s="41"/>
      <c r="F378" s="16">
        <f t="shared" ref="F378:F390" si="13">D378*E378</f>
        <v>0</v>
      </c>
    </row>
    <row r="379" spans="1:6">
      <c r="A379" s="21"/>
      <c r="B379" s="88" t="str">
        <f>B7</f>
        <v>SECTION 2: MAIN BLOCK</v>
      </c>
      <c r="C379" s="51"/>
      <c r="D379" s="14"/>
      <c r="E379" s="41"/>
      <c r="F379" s="16">
        <f t="shared" si="13"/>
        <v>0</v>
      </c>
    </row>
    <row r="380" spans="1:6">
      <c r="A380" s="21"/>
      <c r="B380" s="88"/>
      <c r="C380" s="51"/>
      <c r="D380" s="14"/>
      <c r="E380" s="41"/>
      <c r="F380" s="16">
        <f t="shared" si="13"/>
        <v>0</v>
      </c>
    </row>
    <row r="381" spans="1:6">
      <c r="A381" s="21"/>
      <c r="B381" s="74" t="s">
        <v>269</v>
      </c>
      <c r="C381" s="51"/>
      <c r="D381" s="14"/>
      <c r="E381" s="41"/>
      <c r="F381" s="16">
        <f t="shared" si="13"/>
        <v>0</v>
      </c>
    </row>
    <row r="382" spans="1:6">
      <c r="A382" s="21"/>
      <c r="B382" s="74"/>
      <c r="C382" s="51"/>
      <c r="D382" s="14"/>
      <c r="E382" s="20"/>
      <c r="F382" s="16">
        <f t="shared" si="13"/>
        <v>0</v>
      </c>
    </row>
    <row r="383" spans="1:6">
      <c r="A383" s="21"/>
      <c r="B383" s="78" t="s">
        <v>194</v>
      </c>
      <c r="C383" s="20"/>
      <c r="D383" s="14"/>
      <c r="E383" s="20"/>
      <c r="F383" s="16">
        <f t="shared" si="13"/>
        <v>0</v>
      </c>
    </row>
    <row r="384" spans="1:6">
      <c r="A384" s="21"/>
      <c r="B384" s="89"/>
      <c r="C384" s="20"/>
      <c r="D384" s="14"/>
      <c r="E384" s="20"/>
      <c r="F384" s="16">
        <f t="shared" si="13"/>
        <v>0</v>
      </c>
    </row>
    <row r="385" spans="1:6" ht="28.8">
      <c r="A385" s="21"/>
      <c r="B385" s="78" t="s">
        <v>195</v>
      </c>
      <c r="C385" s="22"/>
      <c r="D385" s="14"/>
      <c r="E385" s="20"/>
      <c r="F385" s="16">
        <f t="shared" si="13"/>
        <v>0</v>
      </c>
    </row>
    <row r="386" spans="1:6" ht="28.8">
      <c r="A386" s="21"/>
      <c r="B386" s="78" t="s">
        <v>196</v>
      </c>
      <c r="C386" s="22"/>
      <c r="D386" s="14"/>
      <c r="E386" s="20"/>
      <c r="F386" s="16">
        <f t="shared" si="13"/>
        <v>0</v>
      </c>
    </row>
    <row r="387" spans="1:6">
      <c r="A387" s="21"/>
      <c r="B387" s="78" t="s">
        <v>197</v>
      </c>
      <c r="C387" s="22"/>
      <c r="D387" s="14"/>
      <c r="E387" s="20"/>
      <c r="F387" s="16">
        <f t="shared" si="13"/>
        <v>0</v>
      </c>
    </row>
    <row r="388" spans="1:6">
      <c r="A388" s="21"/>
      <c r="B388" s="90"/>
      <c r="C388" s="22"/>
      <c r="D388" s="14"/>
      <c r="E388" s="20"/>
      <c r="F388" s="16">
        <f t="shared" si="13"/>
        <v>0</v>
      </c>
    </row>
    <row r="389" spans="1:6">
      <c r="A389" s="21" t="s">
        <v>13</v>
      </c>
      <c r="B389" s="77" t="s">
        <v>340</v>
      </c>
      <c r="C389" s="22"/>
      <c r="D389" s="14"/>
      <c r="E389" s="20"/>
      <c r="F389" s="16">
        <f t="shared" si="13"/>
        <v>0</v>
      </c>
    </row>
    <row r="390" spans="1:6">
      <c r="A390" s="21"/>
      <c r="B390" s="77" t="s">
        <v>341</v>
      </c>
      <c r="C390" s="22" t="s">
        <v>5</v>
      </c>
      <c r="D390" s="20">
        <v>42</v>
      </c>
      <c r="E390" s="20">
        <v>20</v>
      </c>
      <c r="F390" s="52">
        <f t="shared" si="13"/>
        <v>840</v>
      </c>
    </row>
    <row r="391" spans="1:6">
      <c r="A391" s="21"/>
      <c r="B391" s="77"/>
      <c r="C391" s="22"/>
      <c r="D391" s="20"/>
      <c r="E391" s="20"/>
      <c r="F391" s="52"/>
    </row>
    <row r="392" spans="1:6">
      <c r="A392" s="21" t="s">
        <v>3</v>
      </c>
      <c r="B392" s="77" t="s">
        <v>339</v>
      </c>
      <c r="C392" s="22"/>
      <c r="D392" s="20"/>
      <c r="E392" s="20"/>
      <c r="F392" s="52"/>
    </row>
    <row r="393" spans="1:6">
      <c r="A393" s="21"/>
      <c r="B393" s="77" t="s">
        <v>341</v>
      </c>
      <c r="C393" s="22" t="s">
        <v>5</v>
      </c>
      <c r="D393" s="20">
        <v>14</v>
      </c>
      <c r="E393" s="20">
        <v>20</v>
      </c>
      <c r="F393" s="52">
        <f>D393*E393</f>
        <v>280</v>
      </c>
    </row>
    <row r="394" spans="1:6">
      <c r="A394" s="21"/>
      <c r="B394" s="77"/>
      <c r="C394" s="22"/>
      <c r="D394" s="20"/>
      <c r="E394" s="20"/>
      <c r="F394" s="52"/>
    </row>
    <row r="395" spans="1:6" ht="28.8">
      <c r="A395" s="21" t="s">
        <v>6</v>
      </c>
      <c r="B395" s="77" t="s">
        <v>286</v>
      </c>
      <c r="C395" s="22"/>
      <c r="D395" s="20"/>
      <c r="E395" s="20"/>
      <c r="F395" s="52"/>
    </row>
    <row r="396" spans="1:6">
      <c r="A396" s="21"/>
      <c r="B396" s="77" t="s">
        <v>287</v>
      </c>
      <c r="C396" s="22" t="s">
        <v>5</v>
      </c>
      <c r="D396" s="20">
        <v>8</v>
      </c>
      <c r="E396" s="20">
        <v>30</v>
      </c>
      <c r="F396" s="52">
        <f>D396*E396</f>
        <v>240</v>
      </c>
    </row>
    <row r="397" spans="1:6">
      <c r="A397" s="21"/>
      <c r="B397" s="90"/>
      <c r="C397" s="22"/>
      <c r="D397" s="20"/>
      <c r="E397" s="20"/>
      <c r="F397" s="52"/>
    </row>
    <row r="398" spans="1:6">
      <c r="A398" s="21" t="s">
        <v>7</v>
      </c>
      <c r="B398" s="77" t="s">
        <v>198</v>
      </c>
      <c r="C398" s="22" t="s">
        <v>5</v>
      </c>
      <c r="D398" s="20">
        <v>4</v>
      </c>
      <c r="E398" s="20">
        <v>50</v>
      </c>
      <c r="F398" s="52">
        <f>D398*E398</f>
        <v>200</v>
      </c>
    </row>
    <row r="399" spans="1:6">
      <c r="A399" s="21"/>
      <c r="B399" s="90"/>
      <c r="C399" s="22"/>
      <c r="D399" s="20"/>
      <c r="E399" s="20"/>
      <c r="F399" s="52"/>
    </row>
    <row r="400" spans="1:6">
      <c r="A400" s="21"/>
      <c r="B400" s="78" t="s">
        <v>199</v>
      </c>
      <c r="C400" s="22"/>
      <c r="D400" s="20"/>
      <c r="E400" s="20"/>
      <c r="F400" s="52"/>
    </row>
    <row r="401" spans="1:6">
      <c r="A401" s="21"/>
      <c r="B401" s="89"/>
      <c r="C401" s="22"/>
      <c r="D401" s="20"/>
      <c r="E401" s="20"/>
      <c r="F401" s="52"/>
    </row>
    <row r="402" spans="1:6">
      <c r="A402" s="21" t="s">
        <v>8</v>
      </c>
      <c r="B402" s="77" t="s">
        <v>270</v>
      </c>
      <c r="C402" s="22" t="s">
        <v>12</v>
      </c>
      <c r="D402" s="20">
        <v>24</v>
      </c>
      <c r="E402" s="20">
        <v>10</v>
      </c>
      <c r="F402" s="52">
        <f t="shared" ref="F402" si="14">D402*E402</f>
        <v>240</v>
      </c>
    </row>
    <row r="403" spans="1:6">
      <c r="A403" s="21"/>
      <c r="B403" s="77"/>
      <c r="C403" s="22"/>
      <c r="D403" s="20"/>
      <c r="E403" s="20"/>
      <c r="F403" s="52"/>
    </row>
    <row r="404" spans="1:6">
      <c r="A404" s="21" t="s">
        <v>10</v>
      </c>
      <c r="B404" s="77" t="s">
        <v>271</v>
      </c>
      <c r="C404" s="22" t="s">
        <v>12</v>
      </c>
      <c r="D404" s="20">
        <v>8</v>
      </c>
      <c r="E404" s="20">
        <v>10</v>
      </c>
      <c r="F404" s="52">
        <f t="shared" ref="F404:F414" si="15">D404*E404</f>
        <v>80</v>
      </c>
    </row>
    <row r="405" spans="1:6">
      <c r="A405" s="21"/>
      <c r="B405" s="89"/>
      <c r="C405" s="20"/>
      <c r="D405" s="14"/>
      <c r="E405" s="20"/>
      <c r="F405" s="16">
        <f t="shared" si="15"/>
        <v>0</v>
      </c>
    </row>
    <row r="406" spans="1:6">
      <c r="A406" s="21"/>
      <c r="B406" s="78" t="s">
        <v>200</v>
      </c>
      <c r="C406" s="20"/>
      <c r="D406" s="14"/>
      <c r="E406" s="20"/>
      <c r="F406" s="16">
        <f t="shared" si="15"/>
        <v>0</v>
      </c>
    </row>
    <row r="407" spans="1:6">
      <c r="A407" s="21"/>
      <c r="B407" s="90"/>
      <c r="C407" s="20"/>
      <c r="D407" s="14"/>
      <c r="E407" s="20"/>
      <c r="F407" s="16">
        <f t="shared" si="15"/>
        <v>0</v>
      </c>
    </row>
    <row r="408" spans="1:6" ht="28.8">
      <c r="A408" s="21"/>
      <c r="B408" s="77" t="s">
        <v>201</v>
      </c>
      <c r="C408" s="22"/>
      <c r="D408" s="14"/>
      <c r="E408" s="20"/>
      <c r="F408" s="16">
        <f t="shared" si="15"/>
        <v>0</v>
      </c>
    </row>
    <row r="409" spans="1:6" ht="28.8">
      <c r="A409" s="21"/>
      <c r="B409" s="77" t="s">
        <v>202</v>
      </c>
      <c r="C409" s="22"/>
      <c r="D409" s="14"/>
      <c r="E409" s="20"/>
      <c r="F409" s="16">
        <f t="shared" si="15"/>
        <v>0</v>
      </c>
    </row>
    <row r="410" spans="1:6" ht="28.8">
      <c r="A410" s="21"/>
      <c r="B410" s="77" t="s">
        <v>203</v>
      </c>
      <c r="C410" s="22"/>
      <c r="D410" s="14"/>
      <c r="E410" s="20"/>
      <c r="F410" s="16">
        <f t="shared" si="15"/>
        <v>0</v>
      </c>
    </row>
    <row r="411" spans="1:6" ht="28.8">
      <c r="A411" s="21"/>
      <c r="B411" s="77" t="s">
        <v>204</v>
      </c>
      <c r="C411" s="22"/>
      <c r="D411" s="14"/>
      <c r="E411" s="20"/>
      <c r="F411" s="16">
        <f t="shared" si="15"/>
        <v>0</v>
      </c>
    </row>
    <row r="412" spans="1:6" ht="28.8">
      <c r="A412" s="21"/>
      <c r="B412" s="77" t="s">
        <v>205</v>
      </c>
      <c r="C412" s="22"/>
      <c r="D412" s="14"/>
      <c r="E412" s="20"/>
      <c r="F412" s="16">
        <f t="shared" si="15"/>
        <v>0</v>
      </c>
    </row>
    <row r="413" spans="1:6" ht="28.8">
      <c r="A413" s="21"/>
      <c r="B413" s="77" t="s">
        <v>206</v>
      </c>
      <c r="C413" s="22"/>
      <c r="D413" s="14"/>
      <c r="E413" s="20"/>
      <c r="F413" s="16">
        <f t="shared" si="15"/>
        <v>0</v>
      </c>
    </row>
    <row r="414" spans="1:6">
      <c r="A414" s="21"/>
      <c r="B414" s="77" t="s">
        <v>207</v>
      </c>
      <c r="C414" s="22"/>
      <c r="D414" s="14"/>
      <c r="E414" s="20"/>
      <c r="F414" s="16">
        <f t="shared" si="15"/>
        <v>0</v>
      </c>
    </row>
    <row r="415" spans="1:6">
      <c r="A415" s="21"/>
      <c r="B415" s="89"/>
      <c r="C415" s="22"/>
      <c r="D415" s="20"/>
      <c r="E415" s="20"/>
      <c r="F415" s="52"/>
    </row>
    <row r="416" spans="1:6">
      <c r="A416" s="21" t="s">
        <v>14</v>
      </c>
      <c r="B416" s="77" t="s">
        <v>208</v>
      </c>
      <c r="C416" s="22" t="s">
        <v>12</v>
      </c>
      <c r="D416" s="20">
        <v>72</v>
      </c>
      <c r="E416" s="20">
        <v>15</v>
      </c>
      <c r="F416" s="52">
        <f t="shared" ref="F416" si="16">D416*E416</f>
        <v>1080</v>
      </c>
    </row>
    <row r="417" spans="1:6">
      <c r="A417" s="21"/>
      <c r="B417" s="90"/>
      <c r="C417" s="20"/>
      <c r="D417" s="20"/>
      <c r="E417" s="20"/>
      <c r="F417" s="52"/>
    </row>
    <row r="418" spans="1:6">
      <c r="A418" s="21"/>
      <c r="B418" s="78" t="s">
        <v>209</v>
      </c>
      <c r="C418" s="20"/>
      <c r="D418" s="20"/>
      <c r="E418" s="20"/>
      <c r="F418" s="52"/>
    </row>
    <row r="419" spans="1:6">
      <c r="A419" s="21"/>
      <c r="B419" s="90"/>
      <c r="C419" s="20"/>
      <c r="D419" s="20"/>
      <c r="E419" s="20"/>
      <c r="F419" s="52"/>
    </row>
    <row r="420" spans="1:6" ht="28.8">
      <c r="A420" s="21"/>
      <c r="B420" s="78" t="s">
        <v>210</v>
      </c>
      <c r="C420" s="22"/>
      <c r="D420" s="20"/>
      <c r="E420" s="20"/>
      <c r="F420" s="52"/>
    </row>
    <row r="421" spans="1:6" ht="28.8">
      <c r="A421" s="21"/>
      <c r="B421" s="78" t="s">
        <v>211</v>
      </c>
      <c r="C421" s="22"/>
      <c r="D421" s="20"/>
      <c r="E421" s="20"/>
      <c r="F421" s="52"/>
    </row>
    <row r="422" spans="1:6" ht="28.8">
      <c r="A422" s="21"/>
      <c r="B422" s="78" t="s">
        <v>212</v>
      </c>
      <c r="C422" s="22"/>
      <c r="D422" s="20"/>
      <c r="E422" s="20"/>
      <c r="F422" s="52"/>
    </row>
    <row r="423" spans="1:6" ht="28.8">
      <c r="A423" s="21"/>
      <c r="B423" s="78" t="s">
        <v>213</v>
      </c>
      <c r="C423" s="22"/>
      <c r="D423" s="20"/>
      <c r="E423" s="20"/>
      <c r="F423" s="52"/>
    </row>
    <row r="424" spans="1:6">
      <c r="A424" s="21"/>
      <c r="B424" s="78" t="s">
        <v>214</v>
      </c>
      <c r="C424" s="22"/>
      <c r="D424" s="20"/>
      <c r="E424" s="20"/>
      <c r="F424" s="52"/>
    </row>
    <row r="425" spans="1:6">
      <c r="A425" s="21"/>
      <c r="B425" s="89"/>
      <c r="C425" s="22"/>
      <c r="D425" s="20"/>
      <c r="E425" s="20"/>
      <c r="F425" s="52"/>
    </row>
    <row r="426" spans="1:6" ht="28.8">
      <c r="A426" s="21" t="s">
        <v>9</v>
      </c>
      <c r="B426" s="77" t="s">
        <v>215</v>
      </c>
      <c r="C426" s="22"/>
      <c r="D426" s="20"/>
      <c r="E426" s="20"/>
      <c r="F426" s="52"/>
    </row>
    <row r="427" spans="1:6" ht="28.8">
      <c r="A427" s="21"/>
      <c r="B427" s="77" t="s">
        <v>216</v>
      </c>
      <c r="C427" s="22"/>
      <c r="D427" s="20"/>
      <c r="E427" s="20"/>
      <c r="F427" s="52"/>
    </row>
    <row r="428" spans="1:6" ht="28.8">
      <c r="A428" s="21"/>
      <c r="B428" s="77" t="s">
        <v>217</v>
      </c>
      <c r="C428" s="22"/>
      <c r="D428" s="20"/>
      <c r="E428" s="20"/>
      <c r="F428" s="52"/>
    </row>
    <row r="429" spans="1:6">
      <c r="A429" s="21"/>
      <c r="B429" s="77" t="s">
        <v>218</v>
      </c>
      <c r="C429" s="22" t="s">
        <v>4</v>
      </c>
      <c r="D429" s="20">
        <v>400</v>
      </c>
      <c r="E429" s="20">
        <v>8</v>
      </c>
      <c r="F429" s="52">
        <f t="shared" ref="F429" si="17">D429*E429</f>
        <v>3200</v>
      </c>
    </row>
    <row r="430" spans="1:6">
      <c r="A430" s="21"/>
      <c r="B430" s="90"/>
      <c r="C430" s="22"/>
      <c r="D430" s="20"/>
      <c r="E430" s="20"/>
      <c r="F430" s="52"/>
    </row>
    <row r="431" spans="1:6" ht="28.8">
      <c r="A431" s="21" t="s">
        <v>11</v>
      </c>
      <c r="B431" s="77" t="s">
        <v>219</v>
      </c>
      <c r="C431" s="22"/>
      <c r="D431" s="20"/>
      <c r="E431" s="20"/>
      <c r="F431" s="52"/>
    </row>
    <row r="432" spans="1:6" ht="28.8">
      <c r="A432" s="21"/>
      <c r="B432" s="77" t="s">
        <v>220</v>
      </c>
      <c r="C432" s="22"/>
      <c r="D432" s="20"/>
      <c r="E432" s="20"/>
      <c r="F432" s="52"/>
    </row>
    <row r="433" spans="1:6">
      <c r="A433" s="21"/>
      <c r="B433" s="77" t="s">
        <v>342</v>
      </c>
      <c r="C433" s="22" t="s">
        <v>5</v>
      </c>
      <c r="D433" s="20">
        <v>1</v>
      </c>
      <c r="E433" s="20">
        <v>30</v>
      </c>
      <c r="F433" s="52">
        <f t="shared" ref="F433" si="18">D433*E433</f>
        <v>30</v>
      </c>
    </row>
    <row r="434" spans="1:6">
      <c r="A434" s="21"/>
      <c r="B434" s="77"/>
      <c r="C434" s="22"/>
      <c r="D434" s="20"/>
      <c r="E434" s="20"/>
      <c r="F434" s="52"/>
    </row>
    <row r="435" spans="1:6" ht="28.8">
      <c r="A435" s="21" t="s">
        <v>15</v>
      </c>
      <c r="B435" s="77" t="s">
        <v>361</v>
      </c>
      <c r="C435" s="22"/>
      <c r="D435" s="20"/>
      <c r="E435" s="20"/>
      <c r="F435" s="52"/>
    </row>
    <row r="436" spans="1:6">
      <c r="A436" s="21"/>
      <c r="B436" s="77" t="s">
        <v>362</v>
      </c>
      <c r="C436" s="22" t="s">
        <v>25</v>
      </c>
      <c r="D436" s="20">
        <v>1</v>
      </c>
      <c r="E436" s="20">
        <v>2000</v>
      </c>
      <c r="F436" s="52">
        <f t="shared" ref="F436" si="19">D436*E436</f>
        <v>2000</v>
      </c>
    </row>
    <row r="437" spans="1:6">
      <c r="A437" s="21"/>
      <c r="B437" s="90"/>
      <c r="C437" s="22"/>
      <c r="D437" s="20"/>
      <c r="E437" s="20"/>
      <c r="F437" s="52"/>
    </row>
    <row r="438" spans="1:6">
      <c r="A438" s="21"/>
      <c r="B438" s="91" t="s">
        <v>352</v>
      </c>
      <c r="C438" s="22"/>
      <c r="D438" s="20"/>
      <c r="E438" s="20"/>
      <c r="F438" s="52"/>
    </row>
    <row r="439" spans="1:6">
      <c r="A439" s="21"/>
      <c r="B439" s="90"/>
      <c r="C439" s="22"/>
      <c r="D439" s="20"/>
      <c r="E439" s="20"/>
      <c r="F439" s="52"/>
    </row>
    <row r="440" spans="1:6" ht="28.8">
      <c r="A440" s="21" t="s">
        <v>16</v>
      </c>
      <c r="B440" s="78" t="s">
        <v>350</v>
      </c>
      <c r="C440" s="22"/>
      <c r="D440" s="20"/>
      <c r="E440" s="20"/>
      <c r="F440" s="52"/>
    </row>
    <row r="441" spans="1:6" ht="28.8">
      <c r="A441" s="21"/>
      <c r="B441" s="78" t="s">
        <v>351</v>
      </c>
      <c r="C441" s="22"/>
      <c r="D441" s="20"/>
      <c r="E441" s="20"/>
      <c r="F441" s="52"/>
    </row>
    <row r="442" spans="1:6">
      <c r="A442" s="21"/>
      <c r="B442" s="90"/>
      <c r="C442" s="22"/>
      <c r="D442" s="20"/>
      <c r="E442" s="20"/>
      <c r="F442" s="52"/>
    </row>
    <row r="443" spans="1:6" ht="28.8">
      <c r="A443" s="21"/>
      <c r="B443" s="77" t="s">
        <v>359</v>
      </c>
      <c r="C443" s="22"/>
      <c r="D443" s="20"/>
      <c r="E443" s="20"/>
      <c r="F443" s="52"/>
    </row>
    <row r="444" spans="1:6" ht="28.8">
      <c r="A444" s="21"/>
      <c r="B444" s="77" t="s">
        <v>353</v>
      </c>
      <c r="C444" s="22"/>
      <c r="D444" s="20"/>
      <c r="E444" s="20"/>
      <c r="F444" s="52"/>
    </row>
    <row r="445" spans="1:6" ht="28.8">
      <c r="A445" s="21"/>
      <c r="B445" s="77" t="s">
        <v>354</v>
      </c>
      <c r="C445" s="22"/>
      <c r="D445" s="20"/>
      <c r="E445" s="20"/>
      <c r="F445" s="52"/>
    </row>
    <row r="446" spans="1:6" ht="28.8">
      <c r="A446" s="21"/>
      <c r="B446" s="77" t="s">
        <v>355</v>
      </c>
      <c r="C446" s="22"/>
      <c r="D446" s="20"/>
      <c r="E446" s="20"/>
      <c r="F446" s="52"/>
    </row>
    <row r="447" spans="1:6" ht="28.8">
      <c r="A447" s="21"/>
      <c r="B447" s="77" t="s">
        <v>356</v>
      </c>
      <c r="C447" s="22"/>
      <c r="D447" s="20"/>
      <c r="E447" s="20"/>
      <c r="F447" s="52"/>
    </row>
    <row r="448" spans="1:6" ht="28.8">
      <c r="A448" s="21"/>
      <c r="B448" s="77" t="s">
        <v>357</v>
      </c>
      <c r="C448" s="22"/>
      <c r="D448" s="20"/>
      <c r="E448" s="20"/>
      <c r="F448" s="52"/>
    </row>
    <row r="449" spans="1:6">
      <c r="A449" s="21"/>
      <c r="B449" s="77" t="s">
        <v>358</v>
      </c>
      <c r="C449" s="22" t="s">
        <v>5</v>
      </c>
      <c r="D449" s="20">
        <v>24</v>
      </c>
      <c r="E449" s="20">
        <v>500</v>
      </c>
      <c r="F449" s="52">
        <f t="shared" ref="F449" si="20">D449*E449</f>
        <v>12000</v>
      </c>
    </row>
    <row r="450" spans="1:6">
      <c r="A450" s="21"/>
      <c r="B450" s="90"/>
      <c r="C450" s="22"/>
      <c r="D450" s="20"/>
      <c r="E450" s="20"/>
      <c r="F450" s="52"/>
    </row>
    <row r="451" spans="1:6">
      <c r="A451" s="21"/>
      <c r="B451" s="77"/>
      <c r="C451" s="20"/>
      <c r="D451" s="20"/>
      <c r="E451" s="20"/>
      <c r="F451" s="53"/>
    </row>
    <row r="452" spans="1:6">
      <c r="A452" s="21"/>
      <c r="B452" s="76" t="s">
        <v>148</v>
      </c>
      <c r="C452" s="24" t="s">
        <v>149</v>
      </c>
      <c r="D452" s="20"/>
      <c r="E452" s="20"/>
      <c r="F452" s="25">
        <f>SUM(F385:F451)</f>
        <v>20190</v>
      </c>
    </row>
    <row r="453" spans="1:6">
      <c r="A453" s="21"/>
      <c r="B453" s="76"/>
      <c r="C453" s="24"/>
      <c r="D453" s="20"/>
      <c r="E453" s="20"/>
      <c r="F453" s="25"/>
    </row>
    <row r="454" spans="1:6">
      <c r="A454" s="21"/>
      <c r="B454" s="88"/>
      <c r="C454" s="34"/>
      <c r="D454" s="20"/>
      <c r="E454" s="20"/>
      <c r="F454" s="53"/>
    </row>
    <row r="455" spans="1:6">
      <c r="A455" s="21"/>
      <c r="B455" s="88" t="str">
        <f>B7</f>
        <v>SECTION 2: MAIN BLOCK</v>
      </c>
      <c r="C455" s="34"/>
      <c r="D455" s="20"/>
      <c r="E455" s="20"/>
      <c r="F455" s="53"/>
    </row>
    <row r="456" spans="1:6">
      <c r="A456" s="21"/>
      <c r="B456" s="88"/>
      <c r="C456" s="34"/>
      <c r="D456" s="20"/>
      <c r="E456" s="20"/>
      <c r="F456" s="53"/>
    </row>
    <row r="457" spans="1:6">
      <c r="A457" s="21"/>
      <c r="B457" s="74" t="s">
        <v>272</v>
      </c>
      <c r="C457" s="34"/>
      <c r="D457" s="20"/>
      <c r="E457" s="20"/>
      <c r="F457" s="53"/>
    </row>
    <row r="458" spans="1:6">
      <c r="A458" s="21"/>
      <c r="B458" s="74"/>
      <c r="C458" s="34"/>
      <c r="D458" s="20"/>
      <c r="E458" s="20"/>
      <c r="F458" s="53"/>
    </row>
    <row r="459" spans="1:6">
      <c r="A459" s="21"/>
      <c r="B459" s="78" t="s">
        <v>324</v>
      </c>
      <c r="C459" s="34"/>
      <c r="D459" s="20"/>
      <c r="E459" s="20"/>
      <c r="F459" s="53"/>
    </row>
    <row r="460" spans="1:6">
      <c r="A460" s="21"/>
      <c r="B460" s="88"/>
      <c r="C460" s="34"/>
      <c r="D460" s="20"/>
      <c r="E460" s="20"/>
      <c r="F460" s="53"/>
    </row>
    <row r="461" spans="1:6" ht="28.8">
      <c r="A461" s="21"/>
      <c r="B461" s="78" t="s">
        <v>308</v>
      </c>
      <c r="C461" s="34"/>
      <c r="D461" s="20"/>
      <c r="E461" s="20"/>
      <c r="F461" s="53"/>
    </row>
    <row r="462" spans="1:6" ht="28.8">
      <c r="A462" s="21"/>
      <c r="B462" s="78" t="s">
        <v>309</v>
      </c>
      <c r="C462" s="34"/>
      <c r="D462" s="20"/>
      <c r="E462" s="20"/>
      <c r="F462" s="53"/>
    </row>
    <row r="463" spans="1:6" ht="28.8">
      <c r="A463" s="21"/>
      <c r="B463" s="78" t="s">
        <v>310</v>
      </c>
      <c r="C463" s="34"/>
      <c r="D463" s="20"/>
      <c r="E463" s="20"/>
      <c r="F463" s="53"/>
    </row>
    <row r="464" spans="1:6" ht="28.8">
      <c r="A464" s="21"/>
      <c r="B464" s="78" t="s">
        <v>311</v>
      </c>
      <c r="C464" s="34"/>
      <c r="D464" s="20"/>
      <c r="E464" s="20"/>
      <c r="F464" s="53"/>
    </row>
    <row r="465" spans="1:6" ht="28.8">
      <c r="A465" s="21"/>
      <c r="B465" s="78" t="s">
        <v>312</v>
      </c>
      <c r="C465" s="34"/>
      <c r="D465" s="20"/>
      <c r="E465" s="20"/>
      <c r="F465" s="53"/>
    </row>
    <row r="466" spans="1:6" ht="28.8">
      <c r="A466" s="21"/>
      <c r="B466" s="78" t="s">
        <v>313</v>
      </c>
      <c r="C466" s="34"/>
      <c r="D466" s="20"/>
      <c r="E466" s="20"/>
      <c r="F466" s="53"/>
    </row>
    <row r="467" spans="1:6" ht="28.8">
      <c r="A467" s="21"/>
      <c r="B467" s="78" t="s">
        <v>314</v>
      </c>
      <c r="C467" s="34"/>
      <c r="D467" s="20"/>
      <c r="E467" s="20"/>
      <c r="F467" s="53"/>
    </row>
    <row r="468" spans="1:6" ht="28.8">
      <c r="A468" s="21"/>
      <c r="B468" s="78" t="s">
        <v>315</v>
      </c>
      <c r="C468" s="34"/>
      <c r="D468" s="20"/>
      <c r="E468" s="20"/>
      <c r="F468" s="53"/>
    </row>
    <row r="469" spans="1:6" ht="28.8">
      <c r="A469" s="21"/>
      <c r="B469" s="78" t="s">
        <v>316</v>
      </c>
      <c r="C469" s="34"/>
      <c r="D469" s="20"/>
      <c r="E469" s="20"/>
      <c r="F469" s="53"/>
    </row>
    <row r="470" spans="1:6" ht="28.8">
      <c r="A470" s="21"/>
      <c r="B470" s="78" t="s">
        <v>317</v>
      </c>
      <c r="C470" s="34"/>
      <c r="D470" s="20"/>
      <c r="E470" s="20"/>
      <c r="F470" s="53"/>
    </row>
    <row r="471" spans="1:6" ht="28.8">
      <c r="A471" s="21"/>
      <c r="B471" s="78" t="s">
        <v>318</v>
      </c>
      <c r="C471" s="34"/>
      <c r="D471" s="20"/>
      <c r="E471" s="20"/>
      <c r="F471" s="53"/>
    </row>
    <row r="472" spans="1:6" ht="28.8">
      <c r="A472" s="21"/>
      <c r="B472" s="78" t="s">
        <v>319</v>
      </c>
      <c r="C472" s="34"/>
      <c r="D472" s="20"/>
      <c r="E472" s="20"/>
      <c r="F472" s="53"/>
    </row>
    <row r="473" spans="1:6" ht="28.8">
      <c r="A473" s="21"/>
      <c r="B473" s="78" t="s">
        <v>320</v>
      </c>
      <c r="C473" s="34"/>
      <c r="D473" s="20"/>
      <c r="E473" s="20"/>
      <c r="F473" s="53"/>
    </row>
    <row r="474" spans="1:6" ht="28.8">
      <c r="A474" s="21"/>
      <c r="B474" s="78" t="s">
        <v>321</v>
      </c>
      <c r="C474" s="34"/>
      <c r="D474" s="20"/>
      <c r="E474" s="20"/>
      <c r="F474" s="53"/>
    </row>
    <row r="475" spans="1:6">
      <c r="A475" s="21"/>
      <c r="B475" s="78" t="s">
        <v>322</v>
      </c>
      <c r="C475" s="34"/>
      <c r="D475" s="20"/>
      <c r="E475" s="20"/>
      <c r="F475" s="53"/>
    </row>
    <row r="476" spans="1:6">
      <c r="A476" s="21"/>
      <c r="B476" s="78"/>
      <c r="C476" s="34"/>
      <c r="D476" s="20"/>
      <c r="E476" s="20"/>
      <c r="F476" s="53"/>
    </row>
    <row r="477" spans="1:6">
      <c r="A477" s="21"/>
      <c r="B477" s="78"/>
      <c r="C477" s="34"/>
      <c r="D477" s="20"/>
      <c r="E477" s="20"/>
      <c r="F477" s="53"/>
    </row>
    <row r="478" spans="1:6" ht="28.8">
      <c r="A478" s="21" t="s">
        <v>13</v>
      </c>
      <c r="B478" s="77" t="s">
        <v>277</v>
      </c>
      <c r="C478" s="34" t="s">
        <v>25</v>
      </c>
      <c r="D478" s="20">
        <v>1</v>
      </c>
      <c r="E478" s="20">
        <v>700</v>
      </c>
      <c r="F478" s="52">
        <f>D478*E478</f>
        <v>700</v>
      </c>
    </row>
    <row r="479" spans="1:6">
      <c r="A479" s="21"/>
      <c r="B479" s="77"/>
      <c r="C479" s="34"/>
      <c r="D479" s="20"/>
      <c r="E479" s="20"/>
      <c r="F479" s="52"/>
    </row>
    <row r="480" spans="1:6">
      <c r="A480" s="21"/>
      <c r="B480" s="78" t="s">
        <v>323</v>
      </c>
      <c r="C480" s="34"/>
      <c r="D480" s="20"/>
      <c r="E480" s="20"/>
      <c r="F480" s="52"/>
    </row>
    <row r="481" spans="1:6">
      <c r="A481" s="21"/>
      <c r="B481" s="77"/>
      <c r="C481" s="34"/>
      <c r="D481" s="20"/>
      <c r="E481" s="20"/>
      <c r="F481" s="52"/>
    </row>
    <row r="482" spans="1:6" ht="28.8">
      <c r="A482" s="21"/>
      <c r="B482" s="78" t="s">
        <v>273</v>
      </c>
      <c r="C482" s="34"/>
      <c r="D482" s="20"/>
      <c r="E482" s="20"/>
      <c r="F482" s="52"/>
    </row>
    <row r="483" spans="1:6" ht="28.8">
      <c r="A483" s="21"/>
      <c r="B483" s="78" t="s">
        <v>274</v>
      </c>
      <c r="C483" s="34"/>
      <c r="D483" s="20"/>
      <c r="E483" s="20"/>
      <c r="F483" s="52"/>
    </row>
    <row r="484" spans="1:6" ht="28.8">
      <c r="A484" s="21"/>
      <c r="B484" s="78" t="s">
        <v>275</v>
      </c>
      <c r="C484" s="34"/>
      <c r="D484" s="20"/>
      <c r="E484" s="20"/>
      <c r="F484" s="52"/>
    </row>
    <row r="485" spans="1:6" ht="28.8">
      <c r="A485" s="21"/>
      <c r="B485" s="78" t="s">
        <v>276</v>
      </c>
      <c r="C485" s="34"/>
      <c r="D485" s="20"/>
      <c r="E485" s="20"/>
      <c r="F485" s="52"/>
    </row>
    <row r="486" spans="1:6">
      <c r="A486" s="21"/>
      <c r="B486" s="88"/>
      <c r="C486" s="34"/>
      <c r="D486" s="20"/>
      <c r="E486" s="20"/>
      <c r="F486" s="53"/>
    </row>
    <row r="487" spans="1:6" ht="28.8">
      <c r="A487" s="21" t="s">
        <v>3</v>
      </c>
      <c r="B487" s="77" t="s">
        <v>296</v>
      </c>
      <c r="C487" s="34"/>
      <c r="D487" s="20"/>
      <c r="E487" s="20"/>
      <c r="F487" s="52"/>
    </row>
    <row r="488" spans="1:6" ht="28.8">
      <c r="A488" s="21"/>
      <c r="B488" s="77" t="s">
        <v>297</v>
      </c>
      <c r="C488" s="14"/>
      <c r="D488" s="14"/>
      <c r="E488" s="18"/>
      <c r="F488" s="54"/>
    </row>
    <row r="489" spans="1:6" ht="28.8">
      <c r="A489" s="21"/>
      <c r="B489" s="77" t="s">
        <v>298</v>
      </c>
      <c r="C489" s="34"/>
      <c r="D489" s="20"/>
      <c r="E489" s="20"/>
      <c r="F489" s="52"/>
    </row>
    <row r="490" spans="1:6" ht="28.8">
      <c r="A490" s="21"/>
      <c r="B490" s="77" t="s">
        <v>299</v>
      </c>
      <c r="C490" s="34"/>
      <c r="D490" s="20"/>
      <c r="E490" s="20"/>
      <c r="F490" s="52"/>
    </row>
    <row r="491" spans="1:6">
      <c r="A491" s="21"/>
      <c r="B491" s="77" t="s">
        <v>300</v>
      </c>
      <c r="C491" s="34" t="s">
        <v>5</v>
      </c>
      <c r="D491" s="20">
        <v>2</v>
      </c>
      <c r="E491" s="20">
        <v>80</v>
      </c>
      <c r="F491" s="52">
        <f>D491*E491</f>
        <v>160</v>
      </c>
    </row>
    <row r="492" spans="1:6">
      <c r="A492" s="21"/>
      <c r="B492" s="77"/>
      <c r="C492" s="34"/>
      <c r="D492" s="20"/>
      <c r="E492" s="20"/>
      <c r="F492" s="52"/>
    </row>
    <row r="493" spans="1:6" ht="28.8">
      <c r="A493" s="21" t="s">
        <v>6</v>
      </c>
      <c r="B493" s="77" t="s">
        <v>291</v>
      </c>
      <c r="C493" s="34"/>
      <c r="D493" s="20"/>
      <c r="E493" s="20"/>
      <c r="F493" s="52"/>
    </row>
    <row r="494" spans="1:6" ht="28.8">
      <c r="A494" s="21"/>
      <c r="B494" s="77" t="s">
        <v>292</v>
      </c>
      <c r="C494" s="34"/>
      <c r="D494" s="20"/>
      <c r="E494" s="20"/>
      <c r="F494" s="52"/>
    </row>
    <row r="495" spans="1:6" ht="28.8">
      <c r="A495" s="21"/>
      <c r="B495" s="77" t="s">
        <v>293</v>
      </c>
      <c r="C495" s="34"/>
      <c r="D495" s="20"/>
      <c r="E495" s="20"/>
      <c r="F495" s="52"/>
    </row>
    <row r="496" spans="1:6" ht="28.8">
      <c r="A496" s="21"/>
      <c r="B496" s="77" t="s">
        <v>294</v>
      </c>
      <c r="C496" s="34"/>
      <c r="D496" s="20"/>
      <c r="E496" s="20"/>
      <c r="F496" s="52"/>
    </row>
    <row r="497" spans="1:6" ht="28.8">
      <c r="A497" s="21"/>
      <c r="B497" s="77" t="s">
        <v>295</v>
      </c>
      <c r="C497" s="34" t="s">
        <v>5</v>
      </c>
      <c r="D497" s="20">
        <v>4</v>
      </c>
      <c r="E497" s="20">
        <v>80</v>
      </c>
      <c r="F497" s="52">
        <f>D497*E497</f>
        <v>320</v>
      </c>
    </row>
    <row r="498" spans="1:6">
      <c r="A498" s="21"/>
      <c r="B498" s="77"/>
      <c r="C498" s="34"/>
      <c r="D498" s="20"/>
      <c r="E498" s="20"/>
      <c r="F498" s="52"/>
    </row>
    <row r="499" spans="1:6" ht="28.8">
      <c r="A499" s="21" t="s">
        <v>7</v>
      </c>
      <c r="B499" s="77" t="s">
        <v>301</v>
      </c>
      <c r="C499" s="34"/>
      <c r="D499" s="20"/>
      <c r="E499" s="20"/>
      <c r="F499" s="52"/>
    </row>
    <row r="500" spans="1:6">
      <c r="A500" s="21"/>
      <c r="B500" s="77" t="s">
        <v>302</v>
      </c>
      <c r="C500" s="34" t="s">
        <v>5</v>
      </c>
      <c r="D500" s="20">
        <f>D497</f>
        <v>4</v>
      </c>
      <c r="E500" s="20">
        <v>15</v>
      </c>
      <c r="F500" s="52">
        <f>D500*E500</f>
        <v>60</v>
      </c>
    </row>
    <row r="501" spans="1:6">
      <c r="A501" s="21"/>
      <c r="B501" s="77"/>
      <c r="C501" s="34"/>
      <c r="D501" s="20"/>
      <c r="E501" s="20"/>
      <c r="F501" s="52"/>
    </row>
    <row r="502" spans="1:6" ht="28.8">
      <c r="A502" s="21" t="s">
        <v>8</v>
      </c>
      <c r="B502" s="77" t="s">
        <v>303</v>
      </c>
      <c r="C502" s="34"/>
      <c r="D502" s="20"/>
      <c r="E502" s="20"/>
      <c r="F502" s="52"/>
    </row>
    <row r="503" spans="1:6" ht="28.8">
      <c r="A503" s="21"/>
      <c r="B503" s="77" t="s">
        <v>304</v>
      </c>
      <c r="C503" s="34"/>
      <c r="D503" s="20"/>
      <c r="E503" s="20"/>
      <c r="F503" s="52"/>
    </row>
    <row r="504" spans="1:6">
      <c r="A504" s="21"/>
      <c r="B504" s="77" t="s">
        <v>300</v>
      </c>
      <c r="C504" s="34" t="s">
        <v>5</v>
      </c>
      <c r="D504" s="20">
        <v>2</v>
      </c>
      <c r="E504" s="20">
        <v>20</v>
      </c>
      <c r="F504" s="52">
        <f>D504*E504</f>
        <v>40</v>
      </c>
    </row>
    <row r="505" spans="1:6">
      <c r="A505" s="21"/>
      <c r="B505" s="77"/>
      <c r="C505" s="34"/>
      <c r="D505" s="20"/>
      <c r="E505" s="20"/>
      <c r="F505" s="52"/>
    </row>
    <row r="506" spans="1:6" ht="28.8">
      <c r="A506" s="21" t="s">
        <v>10</v>
      </c>
      <c r="B506" s="77" t="s">
        <v>305</v>
      </c>
      <c r="C506" s="34"/>
      <c r="D506" s="20"/>
      <c r="E506" s="20"/>
      <c r="F506" s="52"/>
    </row>
    <row r="507" spans="1:6" ht="28.8">
      <c r="A507" s="21"/>
      <c r="B507" s="77" t="s">
        <v>306</v>
      </c>
      <c r="C507" s="34"/>
      <c r="D507" s="20"/>
      <c r="E507" s="20"/>
      <c r="F507" s="52"/>
    </row>
    <row r="508" spans="1:6">
      <c r="A508" s="21"/>
      <c r="B508" s="77" t="s">
        <v>307</v>
      </c>
      <c r="C508" s="34" t="s">
        <v>5</v>
      </c>
      <c r="D508" s="20">
        <v>2</v>
      </c>
      <c r="E508" s="20">
        <v>10</v>
      </c>
      <c r="F508" s="52">
        <f>D508*E508</f>
        <v>20</v>
      </c>
    </row>
    <row r="509" spans="1:6">
      <c r="A509" s="21"/>
      <c r="B509" s="77"/>
      <c r="C509" s="34"/>
      <c r="D509" s="20"/>
      <c r="E509" s="20"/>
      <c r="F509" s="52"/>
    </row>
    <row r="510" spans="1:6" ht="28.8">
      <c r="A510" s="21" t="s">
        <v>9</v>
      </c>
      <c r="B510" s="77" t="s">
        <v>419</v>
      </c>
      <c r="C510" s="14"/>
      <c r="D510" s="14"/>
      <c r="E510" s="18"/>
      <c r="F510" s="54"/>
    </row>
    <row r="511" spans="1:6" ht="28.8">
      <c r="A511" s="21"/>
      <c r="B511" s="77" t="s">
        <v>420</v>
      </c>
      <c r="C511" s="34"/>
      <c r="D511" s="20"/>
      <c r="E511" s="20"/>
      <c r="F511" s="52"/>
    </row>
    <row r="512" spans="1:6">
      <c r="A512" s="21"/>
      <c r="B512" s="77" t="s">
        <v>421</v>
      </c>
      <c r="C512" s="34" t="s">
        <v>25</v>
      </c>
      <c r="D512" s="20">
        <v>1</v>
      </c>
      <c r="E512" s="20">
        <v>200</v>
      </c>
      <c r="F512" s="52">
        <f>D512*E512</f>
        <v>200</v>
      </c>
    </row>
    <row r="513" spans="1:6">
      <c r="A513" s="21"/>
      <c r="B513" s="88"/>
      <c r="C513" s="34"/>
      <c r="D513" s="14"/>
      <c r="E513" s="20"/>
      <c r="F513" s="16">
        <f t="shared" ref="F513:F572" si="21">D513*E513</f>
        <v>0</v>
      </c>
    </row>
    <row r="514" spans="1:6">
      <c r="A514" s="21"/>
      <c r="B514" s="77"/>
      <c r="C514" s="34"/>
      <c r="D514" s="14"/>
      <c r="E514" s="20"/>
      <c r="F514" s="16">
        <f t="shared" si="21"/>
        <v>0</v>
      </c>
    </row>
    <row r="515" spans="1:6">
      <c r="A515" s="21"/>
      <c r="B515" s="88"/>
      <c r="C515" s="34"/>
      <c r="D515" s="14"/>
      <c r="E515" s="20"/>
      <c r="F515" s="16">
        <f t="shared" si="21"/>
        <v>0</v>
      </c>
    </row>
    <row r="516" spans="1:6" s="58" customFormat="1">
      <c r="A516" s="55"/>
      <c r="B516" s="76" t="s">
        <v>148</v>
      </c>
      <c r="C516" s="24" t="s">
        <v>149</v>
      </c>
      <c r="D516" s="56"/>
      <c r="E516" s="24"/>
      <c r="F516" s="57">
        <f>SUM(F459:F515)</f>
        <v>1500</v>
      </c>
    </row>
    <row r="517" spans="1:6">
      <c r="A517" s="21"/>
      <c r="B517" s="74" t="str">
        <f>B7</f>
        <v>SECTION 2: MAIN BLOCK</v>
      </c>
      <c r="C517" s="20"/>
      <c r="D517" s="14"/>
      <c r="E517" s="20"/>
      <c r="F517" s="16">
        <f t="shared" si="21"/>
        <v>0</v>
      </c>
    </row>
    <row r="518" spans="1:6">
      <c r="A518" s="21"/>
      <c r="B518" s="74"/>
      <c r="C518" s="20"/>
      <c r="D518" s="14"/>
      <c r="E518" s="20"/>
      <c r="F518" s="16">
        <f t="shared" si="21"/>
        <v>0</v>
      </c>
    </row>
    <row r="519" spans="1:6">
      <c r="A519" s="21"/>
      <c r="B519" s="74" t="s">
        <v>221</v>
      </c>
      <c r="C519" s="20"/>
      <c r="D519" s="14"/>
      <c r="E519" s="20"/>
      <c r="F519" s="16">
        <f t="shared" si="21"/>
        <v>0</v>
      </c>
    </row>
    <row r="520" spans="1:6">
      <c r="A520" s="21"/>
      <c r="B520" s="74"/>
      <c r="C520" s="20"/>
      <c r="D520" s="14"/>
      <c r="E520" s="20"/>
      <c r="F520" s="16">
        <f t="shared" si="21"/>
        <v>0</v>
      </c>
    </row>
    <row r="521" spans="1:6">
      <c r="A521" s="21"/>
      <c r="B521" s="78" t="s">
        <v>278</v>
      </c>
      <c r="C521" s="20"/>
      <c r="D521" s="14"/>
      <c r="E521" s="20"/>
      <c r="F521" s="16">
        <f t="shared" si="21"/>
        <v>0</v>
      </c>
    </row>
    <row r="522" spans="1:6">
      <c r="A522" s="21"/>
      <c r="B522" s="77"/>
      <c r="C522" s="20"/>
      <c r="D522" s="14"/>
      <c r="E522" s="20"/>
      <c r="F522" s="16">
        <f t="shared" si="21"/>
        <v>0</v>
      </c>
    </row>
    <row r="523" spans="1:6" ht="28.8">
      <c r="A523" s="21"/>
      <c r="B523" s="78" t="s">
        <v>329</v>
      </c>
      <c r="C523" s="20"/>
      <c r="D523" s="14"/>
      <c r="E523" s="20"/>
      <c r="F523" s="16">
        <f t="shared" si="21"/>
        <v>0</v>
      </c>
    </row>
    <row r="524" spans="1:6" ht="28.8">
      <c r="A524" s="21"/>
      <c r="B524" s="78" t="s">
        <v>330</v>
      </c>
      <c r="C524" s="20"/>
      <c r="D524" s="14"/>
      <c r="E524" s="20"/>
      <c r="F524" s="16">
        <f t="shared" si="21"/>
        <v>0</v>
      </c>
    </row>
    <row r="525" spans="1:6">
      <c r="A525" s="21"/>
      <c r="B525" s="78" t="s">
        <v>331</v>
      </c>
      <c r="C525" s="20"/>
      <c r="D525" s="14"/>
      <c r="E525" s="20"/>
      <c r="F525" s="16">
        <f t="shared" si="21"/>
        <v>0</v>
      </c>
    </row>
    <row r="526" spans="1:6">
      <c r="A526" s="21"/>
      <c r="B526" s="78"/>
      <c r="C526" s="20"/>
      <c r="D526" s="14"/>
      <c r="E526" s="20"/>
      <c r="F526" s="16">
        <f t="shared" si="21"/>
        <v>0</v>
      </c>
    </row>
    <row r="527" spans="1:6">
      <c r="A527" s="21" t="s">
        <v>13</v>
      </c>
      <c r="B527" s="77" t="s">
        <v>332</v>
      </c>
      <c r="C527" s="20" t="s">
        <v>5</v>
      </c>
      <c r="D527" s="23">
        <v>4</v>
      </c>
      <c r="E527" s="20">
        <v>60</v>
      </c>
      <c r="F527" s="16">
        <f t="shared" si="21"/>
        <v>240</v>
      </c>
    </row>
    <row r="528" spans="1:6">
      <c r="A528" s="21"/>
      <c r="B528" s="77"/>
      <c r="C528" s="20"/>
      <c r="D528" s="14"/>
      <c r="E528" s="20"/>
      <c r="F528" s="16">
        <f t="shared" si="21"/>
        <v>0</v>
      </c>
    </row>
    <row r="529" spans="1:6">
      <c r="A529" s="21" t="s">
        <v>3</v>
      </c>
      <c r="B529" s="77" t="s">
        <v>366</v>
      </c>
      <c r="C529" s="20" t="s">
        <v>5</v>
      </c>
      <c r="D529" s="23">
        <v>57</v>
      </c>
      <c r="E529" s="20">
        <v>150</v>
      </c>
      <c r="F529" s="16">
        <f t="shared" si="21"/>
        <v>8550</v>
      </c>
    </row>
    <row r="530" spans="1:6">
      <c r="A530" s="21"/>
      <c r="B530" s="77"/>
      <c r="C530" s="20"/>
      <c r="D530" s="14"/>
      <c r="E530" s="20"/>
      <c r="F530" s="16">
        <f t="shared" si="21"/>
        <v>0</v>
      </c>
    </row>
    <row r="531" spans="1:6">
      <c r="A531" s="21" t="s">
        <v>6</v>
      </c>
      <c r="B531" s="77" t="s">
        <v>422</v>
      </c>
      <c r="C531" s="20" t="s">
        <v>5</v>
      </c>
      <c r="D531" s="23"/>
      <c r="E531" s="20">
        <v>120</v>
      </c>
      <c r="F531" s="16">
        <f t="shared" si="21"/>
        <v>0</v>
      </c>
    </row>
    <row r="532" spans="1:6">
      <c r="A532" s="21"/>
      <c r="B532" s="77"/>
      <c r="C532" s="20"/>
      <c r="D532" s="14"/>
      <c r="E532" s="20"/>
      <c r="F532" s="16">
        <f t="shared" si="21"/>
        <v>0</v>
      </c>
    </row>
    <row r="533" spans="1:6" ht="28.8">
      <c r="A533" s="21" t="s">
        <v>7</v>
      </c>
      <c r="B533" s="77" t="s">
        <v>279</v>
      </c>
      <c r="C533" s="20"/>
      <c r="D533" s="14"/>
      <c r="E533" s="20"/>
      <c r="F533" s="16">
        <f t="shared" si="21"/>
        <v>0</v>
      </c>
    </row>
    <row r="534" spans="1:6" ht="28.8">
      <c r="A534" s="21"/>
      <c r="B534" s="77" t="s">
        <v>280</v>
      </c>
      <c r="C534" s="20" t="s">
        <v>5</v>
      </c>
      <c r="D534" s="23">
        <f>D529+D527</f>
        <v>61</v>
      </c>
      <c r="E534" s="20">
        <v>20</v>
      </c>
      <c r="F534" s="16">
        <f t="shared" si="21"/>
        <v>1220</v>
      </c>
    </row>
    <row r="535" spans="1:6">
      <c r="A535" s="21"/>
      <c r="B535" s="77"/>
      <c r="C535" s="20"/>
      <c r="D535" s="14"/>
      <c r="E535" s="20"/>
      <c r="F535" s="16">
        <f t="shared" si="21"/>
        <v>0</v>
      </c>
    </row>
    <row r="536" spans="1:6">
      <c r="A536" s="21"/>
      <c r="B536" s="74" t="s">
        <v>59</v>
      </c>
      <c r="C536" s="35"/>
      <c r="D536" s="14"/>
      <c r="E536" s="20"/>
      <c r="F536" s="16">
        <f t="shared" si="21"/>
        <v>0</v>
      </c>
    </row>
    <row r="537" spans="1:6">
      <c r="A537" s="21"/>
      <c r="B537" s="77"/>
      <c r="C537" s="20"/>
      <c r="D537" s="14"/>
      <c r="E537" s="20"/>
      <c r="F537" s="16">
        <f t="shared" si="21"/>
        <v>0</v>
      </c>
    </row>
    <row r="538" spans="1:6" ht="28.8">
      <c r="A538" s="21"/>
      <c r="B538" s="78" t="s">
        <v>333</v>
      </c>
      <c r="C538" s="20"/>
      <c r="D538" s="14"/>
      <c r="E538" s="20"/>
      <c r="F538" s="16">
        <f t="shared" si="21"/>
        <v>0</v>
      </c>
    </row>
    <row r="539" spans="1:6" ht="28.8">
      <c r="A539" s="21"/>
      <c r="B539" s="78" t="s">
        <v>334</v>
      </c>
      <c r="C539" s="20"/>
      <c r="D539" s="14"/>
      <c r="E539" s="20"/>
      <c r="F539" s="16">
        <f t="shared" si="21"/>
        <v>0</v>
      </c>
    </row>
    <row r="540" spans="1:6">
      <c r="A540" s="21"/>
      <c r="B540" s="78" t="s">
        <v>335</v>
      </c>
      <c r="C540" s="20"/>
      <c r="D540" s="14"/>
      <c r="E540" s="20"/>
      <c r="F540" s="16">
        <f t="shared" si="21"/>
        <v>0</v>
      </c>
    </row>
    <row r="541" spans="1:6" ht="28.8">
      <c r="A541" s="21"/>
      <c r="B541" s="78" t="s">
        <v>343</v>
      </c>
      <c r="C541" s="20"/>
      <c r="D541" s="14"/>
      <c r="E541" s="20"/>
      <c r="F541" s="16">
        <f t="shared" si="21"/>
        <v>0</v>
      </c>
    </row>
    <row r="542" spans="1:6">
      <c r="A542" s="21"/>
      <c r="B542" s="78"/>
      <c r="C542" s="20"/>
      <c r="D542" s="14"/>
      <c r="E542" s="20"/>
      <c r="F542" s="16">
        <f t="shared" si="21"/>
        <v>0</v>
      </c>
    </row>
    <row r="543" spans="1:6">
      <c r="A543" s="21"/>
      <c r="B543" s="78"/>
      <c r="C543" s="20"/>
      <c r="D543" s="14"/>
      <c r="E543" s="20"/>
      <c r="F543" s="16">
        <f t="shared" si="21"/>
        <v>0</v>
      </c>
    </row>
    <row r="544" spans="1:6">
      <c r="A544" s="21" t="s">
        <v>13</v>
      </c>
      <c r="B544" s="77" t="s">
        <v>345</v>
      </c>
      <c r="C544" s="20" t="s">
        <v>5</v>
      </c>
      <c r="D544" s="23">
        <v>27</v>
      </c>
      <c r="E544" s="20">
        <v>250</v>
      </c>
      <c r="F544" s="16">
        <f t="shared" si="21"/>
        <v>6750</v>
      </c>
    </row>
    <row r="545" spans="1:6">
      <c r="A545" s="21"/>
      <c r="B545" s="77"/>
      <c r="C545" s="20"/>
      <c r="D545" s="14"/>
      <c r="E545" s="20"/>
      <c r="F545" s="16">
        <f t="shared" si="21"/>
        <v>0</v>
      </c>
    </row>
    <row r="546" spans="1:6">
      <c r="A546" s="21" t="s">
        <v>3</v>
      </c>
      <c r="B546" s="77" t="s">
        <v>346</v>
      </c>
      <c r="C546" s="20" t="s">
        <v>5</v>
      </c>
      <c r="D546" s="23">
        <v>9</v>
      </c>
      <c r="E546" s="20">
        <v>300</v>
      </c>
      <c r="F546" s="16">
        <f t="shared" si="21"/>
        <v>2700</v>
      </c>
    </row>
    <row r="547" spans="1:6">
      <c r="A547" s="21"/>
      <c r="B547" s="77"/>
      <c r="C547" s="20"/>
      <c r="D547" s="14"/>
      <c r="E547" s="20"/>
      <c r="F547" s="16">
        <f t="shared" si="21"/>
        <v>0</v>
      </c>
    </row>
    <row r="548" spans="1:6">
      <c r="A548" s="21"/>
      <c r="B548" s="78" t="s">
        <v>347</v>
      </c>
      <c r="C548" s="20"/>
      <c r="D548" s="14"/>
      <c r="E548" s="20"/>
      <c r="F548" s="16">
        <f t="shared" si="21"/>
        <v>0</v>
      </c>
    </row>
    <row r="549" spans="1:6">
      <c r="A549" s="21"/>
      <c r="B549" s="77"/>
      <c r="C549" s="20"/>
      <c r="D549" s="14"/>
      <c r="E549" s="20"/>
      <c r="F549" s="16">
        <f t="shared" si="21"/>
        <v>0</v>
      </c>
    </row>
    <row r="550" spans="1:6">
      <c r="A550" s="21"/>
      <c r="B550" s="78" t="s">
        <v>281</v>
      </c>
      <c r="C550" s="20"/>
      <c r="D550" s="14"/>
      <c r="E550" s="20"/>
      <c r="F550" s="16">
        <f t="shared" si="21"/>
        <v>0</v>
      </c>
    </row>
    <row r="551" spans="1:6">
      <c r="A551" s="21"/>
      <c r="B551" s="78" t="s">
        <v>282</v>
      </c>
      <c r="C551" s="20"/>
      <c r="D551" s="14"/>
      <c r="E551" s="20"/>
      <c r="F551" s="16">
        <f t="shared" si="21"/>
        <v>0</v>
      </c>
    </row>
    <row r="552" spans="1:6" ht="13.95" customHeight="1">
      <c r="A552" s="21"/>
      <c r="B552" s="77"/>
      <c r="C552" s="20"/>
      <c r="D552" s="14"/>
      <c r="E552" s="20"/>
      <c r="F552" s="16">
        <f t="shared" si="21"/>
        <v>0</v>
      </c>
    </row>
    <row r="553" spans="1:6" ht="13.95" customHeight="1">
      <c r="A553" s="21" t="s">
        <v>6</v>
      </c>
      <c r="B553" s="77" t="s">
        <v>283</v>
      </c>
      <c r="C553" s="20" t="s">
        <v>423</v>
      </c>
      <c r="D553" s="23">
        <v>40.5</v>
      </c>
      <c r="E553" s="20">
        <v>8</v>
      </c>
      <c r="F553" s="16">
        <f t="shared" si="21"/>
        <v>324</v>
      </c>
    </row>
    <row r="554" spans="1:6" ht="13.95" customHeight="1">
      <c r="A554" s="21"/>
      <c r="B554" s="77"/>
      <c r="C554" s="20"/>
      <c r="D554" s="23"/>
      <c r="E554" s="20"/>
      <c r="F554" s="16">
        <f t="shared" si="21"/>
        <v>0</v>
      </c>
    </row>
    <row r="555" spans="1:6" ht="13.95" customHeight="1">
      <c r="A555" s="21" t="s">
        <v>7</v>
      </c>
      <c r="B555" s="77" t="s">
        <v>344</v>
      </c>
      <c r="C555" s="20" t="s">
        <v>423</v>
      </c>
      <c r="D555" s="23">
        <v>18</v>
      </c>
      <c r="E555" s="20">
        <v>10</v>
      </c>
      <c r="F555" s="16">
        <f t="shared" si="21"/>
        <v>180</v>
      </c>
    </row>
    <row r="556" spans="1:6" ht="13.95" customHeight="1">
      <c r="A556" s="21"/>
      <c r="B556" s="77"/>
      <c r="C556" s="20"/>
      <c r="D556" s="23"/>
      <c r="E556" s="20"/>
      <c r="F556" s="16">
        <f t="shared" si="21"/>
        <v>0</v>
      </c>
    </row>
    <row r="557" spans="1:6" ht="13.95" customHeight="1">
      <c r="A557" s="21" t="s">
        <v>10</v>
      </c>
      <c r="B557" s="83" t="s">
        <v>284</v>
      </c>
      <c r="C557" s="20"/>
      <c r="D557" s="23"/>
      <c r="E557" s="20"/>
      <c r="F557" s="16">
        <f t="shared" si="21"/>
        <v>0</v>
      </c>
    </row>
    <row r="558" spans="1:6">
      <c r="A558" s="21"/>
      <c r="B558" s="83" t="s">
        <v>285</v>
      </c>
      <c r="C558" s="20" t="s">
        <v>5</v>
      </c>
      <c r="D558" s="23">
        <v>27</v>
      </c>
      <c r="E558" s="20">
        <v>40</v>
      </c>
      <c r="F558" s="16">
        <f t="shared" si="21"/>
        <v>1080</v>
      </c>
    </row>
    <row r="559" spans="1:6">
      <c r="A559" s="21"/>
      <c r="B559" s="83"/>
      <c r="C559" s="20"/>
      <c r="D559" s="23"/>
      <c r="E559" s="20"/>
      <c r="F559" s="16">
        <f t="shared" si="21"/>
        <v>0</v>
      </c>
    </row>
    <row r="560" spans="1:6">
      <c r="A560" s="21" t="s">
        <v>14</v>
      </c>
      <c r="B560" s="77" t="s">
        <v>344</v>
      </c>
      <c r="C560" s="20" t="s">
        <v>5</v>
      </c>
      <c r="D560" s="23">
        <v>9</v>
      </c>
      <c r="E560" s="20">
        <v>40</v>
      </c>
      <c r="F560" s="16">
        <f t="shared" si="21"/>
        <v>360</v>
      </c>
    </row>
    <row r="561" spans="1:6">
      <c r="A561" s="21"/>
      <c r="B561" s="83"/>
      <c r="C561" s="20"/>
      <c r="D561" s="14"/>
      <c r="E561" s="20"/>
      <c r="F561" s="16">
        <f t="shared" si="21"/>
        <v>0</v>
      </c>
    </row>
    <row r="562" spans="1:6">
      <c r="A562" s="21"/>
      <c r="B562" s="77"/>
      <c r="C562" s="20"/>
      <c r="D562" s="14"/>
      <c r="E562" s="20"/>
      <c r="F562" s="16">
        <f t="shared" si="21"/>
        <v>0</v>
      </c>
    </row>
    <row r="563" spans="1:6">
      <c r="A563" s="21"/>
      <c r="B563" s="77"/>
      <c r="C563" s="22"/>
      <c r="D563" s="14"/>
      <c r="E563" s="20"/>
      <c r="F563" s="16">
        <f t="shared" si="21"/>
        <v>0</v>
      </c>
    </row>
    <row r="564" spans="1:6">
      <c r="A564" s="21"/>
      <c r="B564" s="77"/>
      <c r="C564" s="22"/>
      <c r="D564" s="14"/>
      <c r="E564" s="20"/>
      <c r="F564" s="16">
        <f t="shared" si="21"/>
        <v>0</v>
      </c>
    </row>
    <row r="565" spans="1:6">
      <c r="A565" s="21"/>
      <c r="B565" s="77"/>
      <c r="C565" s="22"/>
      <c r="D565" s="14"/>
      <c r="E565" s="20"/>
      <c r="F565" s="16">
        <f t="shared" si="21"/>
        <v>0</v>
      </c>
    </row>
    <row r="566" spans="1:6">
      <c r="A566" s="21"/>
      <c r="B566" s="77"/>
      <c r="C566" s="22"/>
      <c r="D566" s="14"/>
      <c r="E566" s="20"/>
      <c r="F566" s="16">
        <f t="shared" si="21"/>
        <v>0</v>
      </c>
    </row>
    <row r="567" spans="1:6">
      <c r="A567" s="21"/>
      <c r="B567" s="77"/>
      <c r="C567" s="22"/>
      <c r="D567" s="14"/>
      <c r="E567" s="20"/>
      <c r="F567" s="16">
        <f t="shared" si="21"/>
        <v>0</v>
      </c>
    </row>
    <row r="568" spans="1:6">
      <c r="A568" s="21"/>
      <c r="B568" s="77"/>
      <c r="C568" s="22"/>
      <c r="D568" s="14"/>
      <c r="E568" s="20"/>
      <c r="F568" s="16">
        <f t="shared" si="21"/>
        <v>0</v>
      </c>
    </row>
    <row r="569" spans="1:6">
      <c r="A569" s="21"/>
      <c r="B569" s="77"/>
      <c r="C569" s="22"/>
      <c r="D569" s="14"/>
      <c r="E569" s="20"/>
      <c r="F569" s="16">
        <f t="shared" si="21"/>
        <v>0</v>
      </c>
    </row>
    <row r="570" spans="1:6">
      <c r="A570" s="21"/>
      <c r="B570" s="77"/>
      <c r="C570" s="22"/>
      <c r="D570" s="14"/>
      <c r="E570" s="20"/>
      <c r="F570" s="16">
        <f t="shared" si="21"/>
        <v>0</v>
      </c>
    </row>
    <row r="571" spans="1:6">
      <c r="A571" s="21"/>
      <c r="B571" s="77"/>
      <c r="C571" s="22"/>
      <c r="D571" s="14"/>
      <c r="E571" s="20"/>
      <c r="F571" s="16">
        <f t="shared" si="21"/>
        <v>0</v>
      </c>
    </row>
    <row r="572" spans="1:6">
      <c r="A572" s="21"/>
      <c r="B572" s="77"/>
      <c r="C572" s="22"/>
      <c r="D572" s="14"/>
      <c r="E572" s="20"/>
      <c r="F572" s="16">
        <f t="shared" si="21"/>
        <v>0</v>
      </c>
    </row>
    <row r="573" spans="1:6">
      <c r="A573" s="21"/>
      <c r="B573" s="76" t="s">
        <v>148</v>
      </c>
      <c r="C573" s="24" t="s">
        <v>149</v>
      </c>
      <c r="D573" s="25"/>
      <c r="E573" s="25"/>
      <c r="F573" s="25">
        <f>SUM(F527:F572)</f>
        <v>21404</v>
      </c>
    </row>
    <row r="574" spans="1:6">
      <c r="A574" s="21"/>
      <c r="B574" s="77"/>
      <c r="C574" s="22"/>
      <c r="D574" s="14"/>
      <c r="E574" s="20"/>
      <c r="F574" s="16"/>
    </row>
    <row r="575" spans="1:6">
      <c r="A575" s="21"/>
      <c r="B575" s="74" t="s">
        <v>60</v>
      </c>
      <c r="C575" s="22"/>
      <c r="D575" s="14"/>
      <c r="E575" s="20"/>
      <c r="F575" s="16"/>
    </row>
    <row r="576" spans="1:6">
      <c r="A576" s="21"/>
      <c r="B576" s="74"/>
      <c r="C576" s="22"/>
      <c r="D576" s="14"/>
      <c r="E576" s="20"/>
      <c r="F576" s="16"/>
    </row>
    <row r="577" spans="1:6">
      <c r="A577" s="21"/>
      <c r="B577" s="74"/>
      <c r="C577" s="22"/>
      <c r="D577" s="14"/>
      <c r="E577" s="20"/>
      <c r="F577" s="16"/>
    </row>
    <row r="578" spans="1:6">
      <c r="A578" s="21"/>
      <c r="B578" s="74" t="s">
        <v>5</v>
      </c>
      <c r="C578" s="34"/>
      <c r="D578" s="14"/>
      <c r="E578" s="20"/>
      <c r="F578" s="16"/>
    </row>
    <row r="579" spans="1:6">
      <c r="A579" s="21"/>
      <c r="B579" s="92"/>
      <c r="C579" s="34"/>
      <c r="D579" s="14"/>
      <c r="E579" s="20"/>
      <c r="F579" s="16"/>
    </row>
    <row r="580" spans="1:6">
      <c r="A580" s="21"/>
      <c r="B580" s="74"/>
      <c r="C580" s="34"/>
      <c r="D580" s="14"/>
      <c r="E580" s="20"/>
      <c r="F580" s="16"/>
    </row>
    <row r="581" spans="1:6">
      <c r="A581" s="21"/>
      <c r="B581" s="93">
        <v>1</v>
      </c>
      <c r="C581" s="34"/>
      <c r="D581" s="53"/>
      <c r="E581" s="53"/>
      <c r="F581" s="53">
        <f>F19</f>
        <v>5070</v>
      </c>
    </row>
    <row r="582" spans="1:6">
      <c r="A582" s="21"/>
      <c r="B582" s="92"/>
      <c r="C582" s="34"/>
      <c r="D582" s="53"/>
      <c r="E582" s="53"/>
      <c r="F582" s="53"/>
    </row>
    <row r="583" spans="1:6">
      <c r="A583" s="21"/>
      <c r="B583" s="93">
        <v>2</v>
      </c>
      <c r="C583" s="34"/>
      <c r="D583" s="53"/>
      <c r="E583" s="53"/>
      <c r="F583" s="53">
        <f>F90</f>
        <v>49094.990000000005</v>
      </c>
    </row>
    <row r="584" spans="1:6">
      <c r="A584" s="21"/>
      <c r="B584" s="93"/>
      <c r="C584" s="34"/>
      <c r="D584" s="53"/>
      <c r="E584" s="53"/>
      <c r="F584" s="53"/>
    </row>
    <row r="585" spans="1:6">
      <c r="A585" s="21"/>
      <c r="B585" s="93">
        <v>3</v>
      </c>
      <c r="C585" s="34"/>
      <c r="D585" s="53"/>
      <c r="E585" s="53"/>
      <c r="F585" s="53">
        <f>F188</f>
        <v>191420.28352000008</v>
      </c>
    </row>
    <row r="586" spans="1:6">
      <c r="A586" s="21"/>
      <c r="B586" s="93"/>
      <c r="C586" s="34"/>
      <c r="D586" s="53"/>
      <c r="E586" s="53"/>
      <c r="F586" s="53"/>
    </row>
    <row r="587" spans="1:6">
      <c r="A587" s="21"/>
      <c r="B587" s="93">
        <v>4</v>
      </c>
      <c r="C587" s="34"/>
      <c r="D587" s="53"/>
      <c r="E587" s="53"/>
      <c r="F587" s="53">
        <f>F254</f>
        <v>35488.800000000003</v>
      </c>
    </row>
    <row r="588" spans="1:6">
      <c r="A588" s="21"/>
      <c r="B588" s="93"/>
      <c r="C588" s="34"/>
      <c r="D588" s="53"/>
      <c r="E588" s="53"/>
      <c r="F588" s="53"/>
    </row>
    <row r="589" spans="1:6">
      <c r="A589" s="21"/>
      <c r="B589" s="93">
        <v>5</v>
      </c>
      <c r="C589" s="34"/>
      <c r="D589" s="53"/>
      <c r="E589" s="53"/>
      <c r="F589" s="53">
        <f>F319</f>
        <v>24395.4</v>
      </c>
    </row>
    <row r="590" spans="1:6">
      <c r="A590" s="21"/>
      <c r="B590" s="93"/>
      <c r="C590" s="34"/>
      <c r="D590" s="53"/>
      <c r="E590" s="53"/>
      <c r="F590" s="53"/>
    </row>
    <row r="591" spans="1:6">
      <c r="A591" s="21"/>
      <c r="B591" s="93">
        <v>6</v>
      </c>
      <c r="C591" s="34"/>
      <c r="D591" s="53"/>
      <c r="E591" s="53"/>
      <c r="F591" s="53">
        <f>F377</f>
        <v>51974.2</v>
      </c>
    </row>
    <row r="592" spans="1:6">
      <c r="A592" s="21"/>
      <c r="B592" s="93"/>
      <c r="C592" s="34"/>
      <c r="D592" s="53"/>
      <c r="E592" s="53"/>
      <c r="F592" s="53"/>
    </row>
    <row r="593" spans="1:6">
      <c r="A593" s="21"/>
      <c r="B593" s="93">
        <v>7</v>
      </c>
      <c r="C593" s="34"/>
      <c r="D593" s="53"/>
      <c r="E593" s="53"/>
      <c r="F593" s="53">
        <f>F452</f>
        <v>20190</v>
      </c>
    </row>
    <row r="594" spans="1:6">
      <c r="A594" s="21"/>
      <c r="B594" s="93"/>
      <c r="C594" s="34"/>
      <c r="D594" s="53"/>
      <c r="E594" s="53"/>
      <c r="F594" s="53"/>
    </row>
    <row r="595" spans="1:6">
      <c r="A595" s="21"/>
      <c r="B595" s="93">
        <v>8</v>
      </c>
      <c r="C595" s="34"/>
      <c r="D595" s="53"/>
      <c r="E595" s="53"/>
      <c r="F595" s="53">
        <f>F516</f>
        <v>1500</v>
      </c>
    </row>
    <row r="596" spans="1:6">
      <c r="A596" s="21"/>
      <c r="B596" s="93"/>
      <c r="C596" s="34"/>
      <c r="D596" s="53"/>
      <c r="E596" s="53"/>
      <c r="F596" s="53"/>
    </row>
    <row r="597" spans="1:6">
      <c r="A597" s="21"/>
      <c r="B597" s="93">
        <v>9</v>
      </c>
      <c r="C597" s="34"/>
      <c r="D597" s="53"/>
      <c r="E597" s="53"/>
      <c r="F597" s="53">
        <f>F573</f>
        <v>21404</v>
      </c>
    </row>
    <row r="598" spans="1:6">
      <c r="A598" s="21"/>
      <c r="B598" s="93"/>
      <c r="C598" s="34"/>
      <c r="D598" s="14"/>
      <c r="E598" s="20"/>
      <c r="F598" s="16"/>
    </row>
    <row r="599" spans="1:6">
      <c r="A599" s="21"/>
      <c r="B599" s="93"/>
      <c r="C599" s="34"/>
      <c r="D599" s="14"/>
      <c r="E599" s="20"/>
      <c r="F599" s="16"/>
    </row>
    <row r="600" spans="1:6">
      <c r="A600" s="21"/>
      <c r="B600" s="93"/>
      <c r="C600" s="34"/>
      <c r="D600" s="14"/>
      <c r="E600" s="20"/>
      <c r="F600" s="16"/>
    </row>
    <row r="601" spans="1:6">
      <c r="A601" s="21"/>
      <c r="B601" s="93"/>
      <c r="C601" s="34"/>
      <c r="D601" s="14"/>
      <c r="E601" s="20"/>
      <c r="F601" s="16"/>
    </row>
    <row r="602" spans="1:6">
      <c r="A602" s="21"/>
      <c r="B602" s="93"/>
      <c r="C602" s="34"/>
      <c r="D602" s="14"/>
      <c r="E602" s="20"/>
      <c r="F602" s="16"/>
    </row>
    <row r="603" spans="1:6">
      <c r="A603" s="21"/>
      <c r="B603" s="93"/>
      <c r="C603" s="34"/>
      <c r="D603" s="14"/>
      <c r="E603" s="20"/>
      <c r="F603" s="16"/>
    </row>
    <row r="604" spans="1:6">
      <c r="A604" s="21"/>
      <c r="B604" s="77"/>
      <c r="C604" s="34"/>
      <c r="D604" s="14"/>
      <c r="E604" s="20"/>
      <c r="F604" s="16"/>
    </row>
    <row r="605" spans="1:6">
      <c r="A605" s="21"/>
      <c r="B605" s="76" t="s">
        <v>222</v>
      </c>
      <c r="C605" s="34"/>
      <c r="D605" s="25"/>
      <c r="E605" s="25"/>
      <c r="F605" s="59">
        <f t="shared" ref="F605" si="22">SUM(F581:F604)</f>
        <v>400537.67352000013</v>
      </c>
    </row>
    <row r="606" spans="1:6">
      <c r="A606" s="21"/>
      <c r="B606" s="76"/>
      <c r="C606" s="34"/>
      <c r="D606" s="25"/>
      <c r="E606" s="25"/>
      <c r="F606" s="59"/>
    </row>
    <row r="607" spans="1:6">
      <c r="A607" s="21"/>
      <c r="B607" s="77"/>
      <c r="C607" s="34"/>
      <c r="D607" s="53"/>
      <c r="E607" s="53"/>
      <c r="F607" s="60"/>
    </row>
    <row r="608" spans="1:6">
      <c r="A608" s="21"/>
      <c r="B608" s="77"/>
      <c r="C608" s="34"/>
      <c r="D608" s="53"/>
      <c r="E608" s="53"/>
      <c r="F608" s="60"/>
    </row>
    <row r="609" spans="1:6">
      <c r="A609" s="21"/>
      <c r="B609" s="77"/>
      <c r="C609" s="34"/>
      <c r="D609" s="53"/>
      <c r="E609" s="53"/>
      <c r="F609" s="60"/>
    </row>
    <row r="610" spans="1:6">
      <c r="A610" s="21"/>
      <c r="B610" s="94"/>
      <c r="C610" s="34"/>
      <c r="D610" s="53"/>
      <c r="E610" s="53"/>
      <c r="F610" s="60"/>
    </row>
    <row r="611" spans="1:6">
      <c r="A611" s="61"/>
      <c r="B611" s="95"/>
      <c r="C611" s="62"/>
      <c r="D611" s="63"/>
      <c r="E611" s="63"/>
      <c r="F611" s="64"/>
    </row>
    <row r="612" spans="1:6">
      <c r="A612" s="21"/>
      <c r="B612" s="74" t="s">
        <v>223</v>
      </c>
      <c r="C612" s="62"/>
      <c r="D612" s="25"/>
      <c r="E612" s="25"/>
      <c r="F612" s="59">
        <f t="shared" ref="F612" si="23">F605</f>
        <v>400537.67352000013</v>
      </c>
    </row>
    <row r="613" spans="1:6">
      <c r="A613" s="21"/>
      <c r="B613" s="76"/>
      <c r="C613" s="22"/>
      <c r="D613" s="14"/>
      <c r="E613" s="20"/>
      <c r="F613" s="16"/>
    </row>
    <row r="614" spans="1:6">
      <c r="A614" s="21"/>
      <c r="B614" s="77"/>
      <c r="C614" s="24"/>
      <c r="D614" s="14"/>
      <c r="E614" s="20"/>
      <c r="F614" s="16"/>
    </row>
    <row r="615" spans="1:6">
      <c r="A615" s="21"/>
      <c r="B615" s="77"/>
      <c r="C615" s="24"/>
      <c r="D615" s="14"/>
      <c r="E615" s="20"/>
      <c r="F615" s="16"/>
    </row>
    <row r="616" spans="1:6">
      <c r="A616" s="21"/>
      <c r="B616" s="77"/>
      <c r="C616" s="24"/>
      <c r="D616" s="14"/>
      <c r="E616" s="20"/>
      <c r="F616" s="16"/>
    </row>
    <row r="617" spans="1:6">
      <c r="A617" s="21"/>
      <c r="B617" s="96"/>
      <c r="C617" s="22"/>
      <c r="D617" s="14"/>
      <c r="E617" s="20"/>
      <c r="F617" s="16"/>
    </row>
    <row r="618" spans="1:6">
      <c r="A618" s="21"/>
      <c r="B618" s="96"/>
      <c r="C618" s="22"/>
      <c r="D618" s="14"/>
      <c r="E618" s="20"/>
      <c r="F618" s="16"/>
    </row>
    <row r="619" spans="1:6">
      <c r="A619" s="21"/>
      <c r="B619" s="96"/>
      <c r="C619" s="22"/>
      <c r="D619" s="14"/>
      <c r="E619" s="20"/>
      <c r="F619" s="16"/>
    </row>
    <row r="620" spans="1:6">
      <c r="A620" s="21"/>
      <c r="B620" s="96"/>
      <c r="C620" s="22"/>
      <c r="D620" s="14"/>
      <c r="E620" s="20"/>
      <c r="F620" s="16"/>
    </row>
  </sheetData>
  <pageMargins left="0.7" right="0.7" top="0.75" bottom="0.75" header="0.3" footer="0.3"/>
  <pageSetup scale="80" orientation="portrait" horizontalDpi="1200" verticalDpi="1200" r:id="rId1"/>
  <rowBreaks count="3" manualBreakCount="3">
    <brk id="210" max="16383" man="1"/>
    <brk id="254" max="5" man="1"/>
    <brk id="3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P132"/>
  <sheetViews>
    <sheetView view="pageBreakPreview" zoomScale="107" zoomScaleNormal="100" zoomScaleSheetLayoutView="107" workbookViewId="0">
      <pane xSplit="1" ySplit="3" topLeftCell="B4" activePane="bottomRight" state="frozen"/>
      <selection pane="topRight" activeCell="B1" sqref="B1"/>
      <selection pane="bottomLeft" activeCell="A4" sqref="A4"/>
      <selection pane="bottomRight" activeCell="F132" sqref="A1:F132"/>
    </sheetView>
  </sheetViews>
  <sheetFormatPr defaultColWidth="9.109375" defaultRowHeight="14.4"/>
  <cols>
    <col min="1" max="1" width="6.5546875" style="191" bestFit="1" customWidth="1"/>
    <col min="2" max="2" width="50.21875" style="147" customWidth="1"/>
    <col min="3" max="3" width="5.44140625" style="143" bestFit="1" customWidth="1"/>
    <col min="4" max="4" width="6.6640625" style="144" bestFit="1" customWidth="1"/>
    <col min="5" max="5" width="7.109375" style="150" bestFit="1" customWidth="1"/>
    <col min="6" max="6" width="13.88671875" style="192" bestFit="1" customWidth="1"/>
    <col min="7" max="7" width="12.6640625" style="140" bestFit="1" customWidth="1"/>
    <col min="8" max="17" width="9.109375" style="103"/>
    <col min="18" max="18" width="6.109375" style="103" customWidth="1"/>
    <col min="19" max="16384" width="9.109375" style="103"/>
  </cols>
  <sheetData>
    <row r="1" spans="1:9">
      <c r="A1" s="289" t="s">
        <v>0</v>
      </c>
      <c r="B1" s="290" t="s">
        <v>1</v>
      </c>
      <c r="C1" s="291" t="s">
        <v>2</v>
      </c>
      <c r="D1" s="292" t="s">
        <v>428</v>
      </c>
      <c r="E1" s="293" t="s">
        <v>369</v>
      </c>
      <c r="F1" s="294" t="s">
        <v>494</v>
      </c>
      <c r="G1" s="274"/>
    </row>
    <row r="2" spans="1:9" s="11" customFormat="1">
      <c r="A2" s="295"/>
      <c r="B2" s="296" t="s">
        <v>594</v>
      </c>
      <c r="C2" s="297"/>
      <c r="D2" s="298"/>
      <c r="E2" s="299"/>
      <c r="F2" s="300"/>
      <c r="G2" s="141"/>
    </row>
    <row r="3" spans="1:9" s="101" customFormat="1">
      <c r="A3" s="301">
        <v>2</v>
      </c>
      <c r="B3" s="302" t="s">
        <v>585</v>
      </c>
      <c r="C3" s="303"/>
      <c r="D3" s="285"/>
      <c r="E3" s="286"/>
      <c r="F3" s="304"/>
      <c r="G3" s="181"/>
    </row>
    <row r="4" spans="1:9" s="11" customFormat="1">
      <c r="A4" s="305"/>
      <c r="B4" s="306"/>
      <c r="C4" s="307"/>
      <c r="D4" s="308"/>
      <c r="E4" s="309"/>
      <c r="F4" s="310"/>
      <c r="G4" s="141"/>
    </row>
    <row r="5" spans="1:9" s="11" customFormat="1">
      <c r="A5" s="305">
        <v>2.1</v>
      </c>
      <c r="B5" s="296" t="s">
        <v>440</v>
      </c>
      <c r="C5" s="307"/>
      <c r="D5" s="308"/>
      <c r="E5" s="309"/>
      <c r="F5" s="310"/>
      <c r="G5" s="141"/>
    </row>
    <row r="6" spans="1:9" s="11" customFormat="1" ht="16.2">
      <c r="A6" s="305" t="s">
        <v>649</v>
      </c>
      <c r="B6" s="311" t="s">
        <v>145</v>
      </c>
      <c r="C6" s="308" t="s">
        <v>409</v>
      </c>
      <c r="D6" s="308">
        <v>120</v>
      </c>
      <c r="E6" s="309"/>
      <c r="F6" s="310">
        <f>D6*E6</f>
        <v>0</v>
      </c>
      <c r="G6" s="141">
        <f>14.2*8.5</f>
        <v>120.69999999999999</v>
      </c>
    </row>
    <row r="7" spans="1:9" s="11" customFormat="1">
      <c r="A7" s="305" t="s">
        <v>34</v>
      </c>
      <c r="B7" s="311" t="s">
        <v>146</v>
      </c>
      <c r="C7" s="307"/>
      <c r="D7" s="308"/>
      <c r="E7" s="309"/>
      <c r="F7" s="310">
        <f t="shared" ref="F7:F26" si="0">D7*E7</f>
        <v>0</v>
      </c>
      <c r="G7" s="141"/>
    </row>
    <row r="8" spans="1:9" s="11" customFormat="1" ht="28.8">
      <c r="A8" s="305" t="s">
        <v>675</v>
      </c>
      <c r="B8" s="311" t="s">
        <v>441</v>
      </c>
      <c r="C8" s="308" t="s">
        <v>409</v>
      </c>
      <c r="D8" s="308">
        <v>100</v>
      </c>
      <c r="E8" s="309"/>
      <c r="F8" s="310">
        <f t="shared" si="0"/>
        <v>0</v>
      </c>
      <c r="G8" s="141">
        <f>14.2*4+8.2*5</f>
        <v>97.8</v>
      </c>
    </row>
    <row r="9" spans="1:9" s="181" customFormat="1" ht="28.8">
      <c r="A9" s="283" t="s">
        <v>676</v>
      </c>
      <c r="B9" s="284" t="s">
        <v>742</v>
      </c>
      <c r="C9" s="285" t="s">
        <v>743</v>
      </c>
      <c r="D9" s="285">
        <v>10</v>
      </c>
      <c r="E9" s="286"/>
      <c r="F9" s="287">
        <f t="shared" ref="F9" si="1">D9*E9</f>
        <v>0</v>
      </c>
      <c r="G9" s="181">
        <f>0.4*0.4*(14.2*2+5.4*3)</f>
        <v>7.1360000000000019</v>
      </c>
    </row>
    <row r="10" spans="1:9" s="181" customFormat="1" ht="28.8">
      <c r="A10" s="283" t="s">
        <v>677</v>
      </c>
      <c r="B10" s="284" t="s">
        <v>744</v>
      </c>
      <c r="C10" s="285" t="s">
        <v>741</v>
      </c>
      <c r="D10" s="285">
        <v>20</v>
      </c>
      <c r="E10" s="286"/>
      <c r="F10" s="287">
        <f>D10*E10</f>
        <v>0</v>
      </c>
      <c r="G10" s="181">
        <f>0.4*(14.2*2+5.4*3)</f>
        <v>17.84</v>
      </c>
    </row>
    <row r="11" spans="1:9" customFormat="1">
      <c r="A11" s="301"/>
      <c r="B11" s="302" t="s">
        <v>30</v>
      </c>
      <c r="C11" s="303"/>
      <c r="D11" s="285"/>
      <c r="E11" s="286"/>
      <c r="F11" s="312"/>
      <c r="G11" s="182"/>
    </row>
    <row r="12" spans="1:9" s="11" customFormat="1" ht="28.8">
      <c r="A12" s="313" t="s">
        <v>678</v>
      </c>
      <c r="B12" s="311" t="s">
        <v>457</v>
      </c>
      <c r="C12" s="308" t="s">
        <v>409</v>
      </c>
      <c r="D12" s="308">
        <v>135</v>
      </c>
      <c r="E12" s="309"/>
      <c r="F12" s="310">
        <f t="shared" si="0"/>
        <v>0</v>
      </c>
      <c r="G12" s="141">
        <f>16.2*8.2</f>
        <v>132.83999999999997</v>
      </c>
    </row>
    <row r="13" spans="1:9" s="11" customFormat="1" ht="28.8">
      <c r="A13" s="305" t="s">
        <v>679</v>
      </c>
      <c r="B13" s="311" t="s">
        <v>368</v>
      </c>
      <c r="C13" s="308" t="s">
        <v>409</v>
      </c>
      <c r="D13" s="308">
        <f>D12</f>
        <v>135</v>
      </c>
      <c r="E13" s="309"/>
      <c r="F13" s="310">
        <f t="shared" si="0"/>
        <v>0</v>
      </c>
      <c r="G13" s="141"/>
    </row>
    <row r="14" spans="1:9" s="11" customFormat="1">
      <c r="A14" s="305"/>
      <c r="B14" s="296" t="s">
        <v>35</v>
      </c>
      <c r="C14" s="307"/>
      <c r="D14" s="308"/>
      <c r="E14" s="309"/>
      <c r="F14" s="310">
        <f t="shared" ref="F14:F22" si="2">D14*E14</f>
        <v>0</v>
      </c>
      <c r="G14" s="141"/>
    </row>
    <row r="15" spans="1:9" s="11" customFormat="1">
      <c r="A15" s="305"/>
      <c r="B15" s="311" t="s">
        <v>36</v>
      </c>
      <c r="C15" s="307"/>
      <c r="D15" s="308"/>
      <c r="E15" s="309"/>
      <c r="F15" s="310">
        <f t="shared" si="2"/>
        <v>0</v>
      </c>
      <c r="G15" s="141"/>
      <c r="I15" s="11" t="e">
        <f>#REF!</f>
        <v>#REF!</v>
      </c>
    </row>
    <row r="16" spans="1:9" s="11" customFormat="1">
      <c r="A16" s="305"/>
      <c r="B16" s="311" t="s">
        <v>37</v>
      </c>
      <c r="C16" s="307"/>
      <c r="D16" s="308"/>
      <c r="E16" s="309"/>
      <c r="F16" s="310">
        <f t="shared" si="2"/>
        <v>0</v>
      </c>
      <c r="G16" s="141"/>
    </row>
    <row r="17" spans="1:7" s="11" customFormat="1" ht="16.2">
      <c r="A17" s="305" t="s">
        <v>680</v>
      </c>
      <c r="B17" s="311" t="s">
        <v>161</v>
      </c>
      <c r="C17" s="308" t="s">
        <v>409</v>
      </c>
      <c r="D17" s="308">
        <f>D13</f>
        <v>135</v>
      </c>
      <c r="E17" s="309"/>
      <c r="F17" s="310">
        <f t="shared" si="2"/>
        <v>0</v>
      </c>
      <c r="G17" s="141"/>
    </row>
    <row r="18" spans="1:7" s="11" customFormat="1">
      <c r="A18" s="305"/>
      <c r="B18" s="296" t="s">
        <v>38</v>
      </c>
      <c r="C18" s="307"/>
      <c r="D18" s="308"/>
      <c r="E18" s="309"/>
      <c r="F18" s="310">
        <f t="shared" si="2"/>
        <v>0</v>
      </c>
      <c r="G18" s="141"/>
    </row>
    <row r="19" spans="1:7" s="11" customFormat="1" ht="16.2">
      <c r="A19" s="305"/>
      <c r="B19" s="311" t="s">
        <v>39</v>
      </c>
      <c r="C19" s="308" t="s">
        <v>409</v>
      </c>
      <c r="D19" s="308">
        <f>D17</f>
        <v>135</v>
      </c>
      <c r="E19" s="309"/>
      <c r="F19" s="310">
        <f t="shared" si="2"/>
        <v>0</v>
      </c>
      <c r="G19" s="141"/>
    </row>
    <row r="20" spans="1:7" s="11" customFormat="1">
      <c r="A20" s="305" t="s">
        <v>681</v>
      </c>
      <c r="B20" s="311" t="s">
        <v>40</v>
      </c>
      <c r="C20" s="308"/>
      <c r="D20" s="308"/>
      <c r="E20" s="309"/>
      <c r="F20" s="310">
        <f t="shared" si="2"/>
        <v>0</v>
      </c>
      <c r="G20" s="141"/>
    </row>
    <row r="21" spans="1:7" s="11" customFormat="1">
      <c r="A21" s="305"/>
      <c r="B21" s="311" t="s">
        <v>41</v>
      </c>
      <c r="C21" s="307"/>
      <c r="D21" s="308"/>
      <c r="E21" s="309"/>
      <c r="F21" s="310">
        <f t="shared" si="2"/>
        <v>0</v>
      </c>
      <c r="G21" s="141"/>
    </row>
    <row r="22" spans="1:7" s="11" customFormat="1">
      <c r="A22" s="305"/>
      <c r="B22" s="311" t="s">
        <v>42</v>
      </c>
      <c r="C22" s="307"/>
      <c r="D22" s="308"/>
      <c r="E22" s="309"/>
      <c r="F22" s="310">
        <f t="shared" si="2"/>
        <v>0</v>
      </c>
      <c r="G22" s="141"/>
    </row>
    <row r="23" spans="1:7" s="11" customFormat="1">
      <c r="A23" s="305"/>
      <c r="B23" s="296" t="s">
        <v>447</v>
      </c>
      <c r="C23" s="307"/>
      <c r="D23" s="308"/>
      <c r="E23" s="309"/>
      <c r="F23" s="310">
        <f t="shared" si="0"/>
        <v>0</v>
      </c>
      <c r="G23" s="141"/>
    </row>
    <row r="24" spans="1:7" s="11" customFormat="1">
      <c r="A24" s="305" t="s">
        <v>682</v>
      </c>
      <c r="B24" s="311" t="s">
        <v>448</v>
      </c>
      <c r="C24" s="308" t="s">
        <v>449</v>
      </c>
      <c r="D24" s="308">
        <v>100</v>
      </c>
      <c r="E24" s="309"/>
      <c r="F24" s="310">
        <f t="shared" si="0"/>
        <v>0</v>
      </c>
      <c r="G24" s="141">
        <f>16.2*4+8.2*3</f>
        <v>89.399999999999991</v>
      </c>
    </row>
    <row r="25" spans="1:7" s="11" customFormat="1">
      <c r="A25" s="305"/>
      <c r="B25" s="296" t="s">
        <v>450</v>
      </c>
      <c r="C25" s="308"/>
      <c r="D25" s="308"/>
      <c r="E25" s="309"/>
      <c r="F25" s="310">
        <f t="shared" si="0"/>
        <v>0</v>
      </c>
      <c r="G25" s="141"/>
    </row>
    <row r="26" spans="1:7" s="11" customFormat="1" ht="28.8">
      <c r="A26" s="305" t="s">
        <v>683</v>
      </c>
      <c r="B26" s="311" t="s">
        <v>455</v>
      </c>
      <c r="C26" s="308" t="s">
        <v>409</v>
      </c>
      <c r="D26" s="308">
        <f>D29</f>
        <v>135</v>
      </c>
      <c r="E26" s="309"/>
      <c r="F26" s="310">
        <f t="shared" si="0"/>
        <v>0</v>
      </c>
      <c r="G26" s="141"/>
    </row>
    <row r="27" spans="1:7" s="11" customFormat="1">
      <c r="A27" s="305"/>
      <c r="B27" s="306" t="s">
        <v>443</v>
      </c>
      <c r="C27" s="307"/>
      <c r="D27" s="308"/>
      <c r="E27" s="309"/>
      <c r="F27" s="310"/>
      <c r="G27" s="141"/>
    </row>
    <row r="28" spans="1:7" s="11" customFormat="1" ht="28.8">
      <c r="A28" s="305" t="s">
        <v>684</v>
      </c>
      <c r="B28" s="314" t="s">
        <v>237</v>
      </c>
      <c r="C28" s="307"/>
      <c r="D28" s="308"/>
      <c r="E28" s="309"/>
      <c r="F28" s="310">
        <f t="shared" ref="F28" si="3">D28*E28</f>
        <v>0</v>
      </c>
      <c r="G28" s="141"/>
    </row>
    <row r="29" spans="1:7" s="11" customFormat="1">
      <c r="A29" s="305" t="s">
        <v>747</v>
      </c>
      <c r="B29" s="311" t="s">
        <v>446</v>
      </c>
      <c r="C29" s="308" t="s">
        <v>33</v>
      </c>
      <c r="D29" s="308">
        <f>D19</f>
        <v>135</v>
      </c>
      <c r="E29" s="309"/>
      <c r="F29" s="310">
        <f t="shared" ref="F29" si="4">D29*E29</f>
        <v>0</v>
      </c>
      <c r="G29" s="141"/>
    </row>
    <row r="30" spans="1:7">
      <c r="A30" s="305">
        <v>2</v>
      </c>
      <c r="B30" s="296" t="s">
        <v>521</v>
      </c>
      <c r="C30" s="291"/>
      <c r="D30" s="292"/>
      <c r="E30" s="293"/>
      <c r="F30" s="294"/>
      <c r="G30" s="274"/>
    </row>
    <row r="31" spans="1:7">
      <c r="A31" s="305"/>
      <c r="B31" s="314" t="s">
        <v>522</v>
      </c>
      <c r="C31" s="307"/>
      <c r="D31" s="315"/>
      <c r="E31" s="309"/>
      <c r="F31" s="300">
        <f t="shared" ref="F31:F32" si="5">D31*E31</f>
        <v>0</v>
      </c>
      <c r="G31" s="274"/>
    </row>
    <row r="32" spans="1:7">
      <c r="A32" s="316" t="s">
        <v>748</v>
      </c>
      <c r="B32" s="311" t="s">
        <v>520</v>
      </c>
      <c r="C32" s="308" t="s">
        <v>33</v>
      </c>
      <c r="D32" s="315">
        <f>D29</f>
        <v>135</v>
      </c>
      <c r="E32" s="309"/>
      <c r="F32" s="300">
        <f t="shared" si="5"/>
        <v>0</v>
      </c>
      <c r="G32" s="274"/>
    </row>
    <row r="33" spans="1:198" s="11" customFormat="1">
      <c r="A33" s="316"/>
      <c r="B33" s="311"/>
      <c r="C33" s="308"/>
      <c r="D33" s="315"/>
      <c r="E33" s="309"/>
      <c r="F33" s="300"/>
      <c r="G33" s="141"/>
    </row>
    <row r="34" spans="1:198" s="58" customFormat="1">
      <c r="A34" s="317"/>
      <c r="B34" s="306" t="s">
        <v>583</v>
      </c>
      <c r="C34" s="318"/>
      <c r="D34" s="318"/>
      <c r="E34" s="319"/>
      <c r="F34" s="320">
        <f>SUM(F3:F32)</f>
        <v>0</v>
      </c>
      <c r="G34" s="142"/>
    </row>
    <row r="35" spans="1:198">
      <c r="A35" s="289" t="s">
        <v>0</v>
      </c>
      <c r="B35" s="290" t="s">
        <v>1</v>
      </c>
      <c r="C35" s="291" t="s">
        <v>2</v>
      </c>
      <c r="D35" s="292" t="s">
        <v>428</v>
      </c>
      <c r="E35" s="293" t="s">
        <v>369</v>
      </c>
      <c r="F35" s="294" t="s">
        <v>494</v>
      </c>
      <c r="G35" s="274"/>
    </row>
    <row r="36" spans="1:198" s="11" customFormat="1">
      <c r="A36" s="289"/>
      <c r="B36" s="290" t="s">
        <v>514</v>
      </c>
      <c r="C36" s="291"/>
      <c r="D36" s="292"/>
      <c r="E36" s="293"/>
      <c r="F36" s="294">
        <f>F34</f>
        <v>0</v>
      </c>
      <c r="G36" s="141"/>
    </row>
    <row r="37" spans="1:198" s="11" customFormat="1">
      <c r="A37" s="295"/>
      <c r="B37" s="296" t="s">
        <v>594</v>
      </c>
      <c r="C37" s="297"/>
      <c r="D37" s="298"/>
      <c r="E37" s="299"/>
      <c r="F37" s="300"/>
      <c r="G37" s="141"/>
    </row>
    <row r="38" spans="1:198" s="101" customFormat="1">
      <c r="A38" s="321"/>
      <c r="B38" s="302" t="s">
        <v>585</v>
      </c>
      <c r="C38" s="303"/>
      <c r="D38" s="285"/>
      <c r="E38" s="286"/>
      <c r="F38" s="304"/>
      <c r="G38" s="181"/>
    </row>
    <row r="39" spans="1:198" s="58" customFormat="1">
      <c r="A39" s="317"/>
      <c r="B39" s="306"/>
      <c r="C39" s="322"/>
      <c r="D39" s="318"/>
      <c r="E39" s="319"/>
      <c r="F39" s="320"/>
      <c r="G39" s="142"/>
    </row>
    <row r="40" spans="1:198" s="171" customFormat="1">
      <c r="A40" s="323">
        <v>2.2000000000000002</v>
      </c>
      <c r="B40" s="302" t="s">
        <v>595</v>
      </c>
      <c r="C40" s="303"/>
      <c r="D40" s="285"/>
      <c r="E40" s="286"/>
      <c r="F40" s="324"/>
      <c r="G40" s="181"/>
    </row>
    <row r="41" spans="1:198" s="174" customFormat="1" ht="15.6">
      <c r="A41" s="325"/>
      <c r="B41" s="326" t="s">
        <v>542</v>
      </c>
      <c r="C41" s="327"/>
      <c r="D41" s="327"/>
      <c r="E41" s="328"/>
      <c r="F41" s="329"/>
      <c r="G41" s="18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V41" s="173"/>
      <c r="BW41" s="173"/>
      <c r="BX41" s="173"/>
      <c r="BY41" s="173"/>
      <c r="BZ41" s="173"/>
      <c r="CA41" s="173"/>
      <c r="CB41" s="173"/>
      <c r="CC41" s="173"/>
      <c r="CD41" s="173"/>
      <c r="CE41" s="173"/>
      <c r="CF41" s="173"/>
      <c r="CG41" s="173"/>
      <c r="CH41" s="173"/>
      <c r="CI41" s="173"/>
      <c r="CJ41" s="173"/>
      <c r="CK41" s="173"/>
      <c r="CL41" s="173"/>
      <c r="CM41" s="173"/>
      <c r="CN41" s="173"/>
      <c r="CO41" s="173"/>
      <c r="CP41" s="173"/>
      <c r="CQ41" s="173"/>
      <c r="CR41" s="173"/>
      <c r="CS41" s="173"/>
      <c r="CT41" s="173"/>
      <c r="CU41" s="173"/>
      <c r="CV41" s="173"/>
      <c r="CW41" s="173"/>
      <c r="CX41" s="173"/>
      <c r="CY41" s="173"/>
      <c r="CZ41" s="173"/>
      <c r="DA41" s="173"/>
      <c r="DB41" s="173"/>
      <c r="DC41" s="173"/>
      <c r="DD41" s="173"/>
      <c r="DE41" s="173"/>
      <c r="DF41" s="173"/>
      <c r="DG41" s="173"/>
      <c r="DH41" s="173"/>
      <c r="DI41" s="173"/>
      <c r="DJ41" s="173"/>
      <c r="DK41" s="173"/>
      <c r="DL41" s="173"/>
      <c r="DM41" s="173"/>
      <c r="DN41" s="173"/>
      <c r="DO41" s="173"/>
      <c r="DP41" s="173"/>
      <c r="DQ41" s="173"/>
      <c r="DR41" s="173"/>
      <c r="DS41" s="173"/>
      <c r="DT41" s="173"/>
      <c r="DU41" s="173"/>
      <c r="DV41" s="173"/>
      <c r="DW41" s="173"/>
      <c r="DX41" s="173"/>
      <c r="DY41" s="173"/>
      <c r="DZ41" s="173"/>
      <c r="EA41" s="173"/>
      <c r="EB41" s="173"/>
      <c r="EC41" s="173"/>
      <c r="ED41" s="173"/>
      <c r="EE41" s="173"/>
      <c r="EF41" s="173"/>
      <c r="EG41" s="173"/>
      <c r="EH41" s="173"/>
      <c r="EI41" s="173"/>
      <c r="EJ41" s="173"/>
      <c r="EK41" s="173"/>
      <c r="EL41" s="173"/>
      <c r="EM41" s="173"/>
      <c r="EN41" s="173"/>
      <c r="EO41" s="173"/>
      <c r="EP41" s="173"/>
      <c r="EQ41" s="173"/>
      <c r="ER41" s="173"/>
      <c r="ES41" s="173"/>
      <c r="ET41" s="173"/>
      <c r="EU41" s="173"/>
      <c r="EV41" s="173"/>
      <c r="EW41" s="173"/>
      <c r="EX41" s="173"/>
      <c r="EY41" s="173"/>
      <c r="EZ41" s="173"/>
      <c r="FA41" s="173"/>
      <c r="FB41" s="173"/>
      <c r="FC41" s="173"/>
      <c r="FD41" s="173"/>
      <c r="FE41" s="173"/>
      <c r="FF41" s="173"/>
      <c r="FG41" s="173"/>
      <c r="FH41" s="173"/>
      <c r="FI41" s="173"/>
      <c r="FJ41" s="173"/>
      <c r="FK41" s="173"/>
      <c r="FL41" s="173"/>
      <c r="FM41" s="173"/>
      <c r="FN41" s="173"/>
      <c r="FO41" s="173"/>
      <c r="FP41" s="173"/>
      <c r="FQ41" s="173"/>
      <c r="FR41" s="173"/>
      <c r="FS41" s="173"/>
      <c r="FT41" s="173"/>
      <c r="FU41" s="173"/>
      <c r="FV41" s="173"/>
      <c r="FW41" s="173"/>
      <c r="FX41" s="173"/>
      <c r="FY41" s="173"/>
      <c r="FZ41" s="173"/>
      <c r="GA41" s="173"/>
      <c r="GB41" s="173"/>
      <c r="GC41" s="173"/>
      <c r="GD41" s="173"/>
      <c r="GE41" s="173"/>
      <c r="GF41" s="173"/>
      <c r="GG41" s="173"/>
      <c r="GH41" s="173"/>
      <c r="GI41" s="173"/>
      <c r="GJ41" s="173"/>
      <c r="GK41" s="173"/>
      <c r="GL41" s="173"/>
      <c r="GM41" s="173"/>
      <c r="GN41" s="173"/>
      <c r="GO41" s="173"/>
      <c r="GP41" s="173"/>
    </row>
    <row r="42" spans="1:198" s="174" customFormat="1" ht="29.4" customHeight="1">
      <c r="A42" s="325"/>
      <c r="B42" s="330" t="s">
        <v>543</v>
      </c>
      <c r="C42" s="327"/>
      <c r="D42" s="327"/>
      <c r="E42" s="328"/>
      <c r="F42" s="329"/>
      <c r="G42" s="18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c r="CA42" s="173"/>
      <c r="CB42" s="173"/>
      <c r="CC42" s="173"/>
      <c r="CD42" s="173"/>
      <c r="CE42" s="173"/>
      <c r="CF42" s="173"/>
      <c r="CG42" s="173"/>
      <c r="CH42" s="173"/>
      <c r="CI42" s="173"/>
      <c r="CJ42" s="173"/>
      <c r="CK42" s="173"/>
      <c r="CL42" s="173"/>
      <c r="CM42" s="173"/>
      <c r="CN42" s="173"/>
      <c r="CO42" s="173"/>
      <c r="CP42" s="173"/>
      <c r="CQ42" s="173"/>
      <c r="CR42" s="173"/>
      <c r="CS42" s="173"/>
      <c r="CT42" s="173"/>
      <c r="CU42" s="173"/>
      <c r="CV42" s="173"/>
      <c r="CW42" s="173"/>
      <c r="CX42" s="173"/>
      <c r="CY42" s="173"/>
      <c r="CZ42" s="173"/>
      <c r="DA42" s="173"/>
      <c r="DB42" s="173"/>
      <c r="DC42" s="173"/>
      <c r="DD42" s="173"/>
      <c r="DE42" s="173"/>
      <c r="DF42" s="173"/>
      <c r="DG42" s="173"/>
      <c r="DH42" s="173"/>
      <c r="DI42" s="173"/>
      <c r="DJ42" s="173"/>
      <c r="DK42" s="173"/>
      <c r="DL42" s="173"/>
      <c r="DM42" s="173"/>
      <c r="DN42" s="173"/>
      <c r="DO42" s="173"/>
      <c r="DP42" s="173"/>
      <c r="DQ42" s="173"/>
      <c r="DR42" s="173"/>
      <c r="DS42" s="173"/>
      <c r="DT42" s="173"/>
      <c r="DU42" s="173"/>
      <c r="DV42" s="173"/>
      <c r="DW42" s="173"/>
      <c r="DX42" s="173"/>
      <c r="DY42" s="173"/>
      <c r="DZ42" s="173"/>
      <c r="EA42" s="173"/>
      <c r="EB42" s="173"/>
      <c r="EC42" s="173"/>
      <c r="ED42" s="173"/>
      <c r="EE42" s="173"/>
      <c r="EF42" s="173"/>
      <c r="EG42" s="173"/>
      <c r="EH42" s="173"/>
      <c r="EI42" s="173"/>
      <c r="EJ42" s="173"/>
      <c r="EK42" s="173"/>
      <c r="EL42" s="173"/>
      <c r="EM42" s="173"/>
      <c r="EN42" s="173"/>
      <c r="EO42" s="173"/>
      <c r="EP42" s="173"/>
      <c r="EQ42" s="173"/>
      <c r="ER42" s="173"/>
      <c r="ES42" s="173"/>
      <c r="ET42" s="173"/>
      <c r="EU42" s="173"/>
      <c r="EV42" s="173"/>
      <c r="EW42" s="173"/>
      <c r="EX42" s="173"/>
      <c r="EY42" s="173"/>
      <c r="EZ42" s="173"/>
      <c r="FA42" s="173"/>
      <c r="FB42" s="173"/>
      <c r="FC42" s="173"/>
      <c r="FD42" s="173"/>
      <c r="FE42" s="173"/>
      <c r="FF42" s="173"/>
      <c r="FG42" s="173"/>
      <c r="FH42" s="173"/>
      <c r="FI42" s="173"/>
      <c r="FJ42" s="173"/>
      <c r="FK42" s="173"/>
      <c r="FL42" s="173"/>
      <c r="FM42" s="173"/>
      <c r="FN42" s="173"/>
      <c r="FO42" s="173"/>
      <c r="FP42" s="173"/>
      <c r="FQ42" s="173"/>
      <c r="FR42" s="173"/>
      <c r="FS42" s="173"/>
      <c r="FT42" s="173"/>
      <c r="FU42" s="173"/>
      <c r="FV42" s="173"/>
      <c r="FW42" s="173"/>
      <c r="FX42" s="173"/>
      <c r="FY42" s="173"/>
      <c r="FZ42" s="173"/>
      <c r="GA42" s="173"/>
      <c r="GB42" s="173"/>
      <c r="GC42" s="173"/>
      <c r="GD42" s="173"/>
      <c r="GE42" s="173"/>
      <c r="GF42" s="173"/>
      <c r="GG42" s="173"/>
      <c r="GH42" s="173"/>
      <c r="GI42" s="173"/>
      <c r="GJ42" s="173"/>
      <c r="GK42" s="173"/>
      <c r="GL42" s="173"/>
      <c r="GM42" s="173"/>
      <c r="GN42" s="173"/>
      <c r="GO42" s="173"/>
      <c r="GP42" s="173"/>
    </row>
    <row r="43" spans="1:198" s="174" customFormat="1" ht="15.6">
      <c r="A43" s="331"/>
      <c r="B43" s="330" t="s">
        <v>544</v>
      </c>
      <c r="C43" s="332"/>
      <c r="D43" s="332"/>
      <c r="E43" s="328"/>
      <c r="F43" s="329"/>
      <c r="G43" s="18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3"/>
      <c r="BF43" s="173"/>
      <c r="BG43" s="173"/>
      <c r="BH43" s="173"/>
      <c r="BI43" s="173"/>
      <c r="BJ43" s="173"/>
      <c r="BK43" s="173"/>
      <c r="BL43" s="173"/>
      <c r="BM43" s="173"/>
      <c r="BN43" s="173"/>
      <c r="BO43" s="173"/>
      <c r="BP43" s="173"/>
      <c r="BQ43" s="173"/>
      <c r="BR43" s="173"/>
      <c r="BS43" s="173"/>
      <c r="BT43" s="173"/>
      <c r="BU43" s="173"/>
      <c r="BV43" s="173"/>
      <c r="BW43" s="173"/>
      <c r="BX43" s="173"/>
      <c r="BY43" s="173"/>
      <c r="BZ43" s="173"/>
      <c r="CA43" s="173"/>
      <c r="CB43" s="173"/>
      <c r="CC43" s="173"/>
      <c r="CD43" s="173"/>
      <c r="CE43" s="173"/>
      <c r="CF43" s="173"/>
      <c r="CG43" s="173"/>
      <c r="CH43" s="173"/>
      <c r="CI43" s="173"/>
      <c r="CJ43" s="173"/>
      <c r="CK43" s="173"/>
      <c r="CL43" s="173"/>
      <c r="CM43" s="173"/>
      <c r="CN43" s="173"/>
      <c r="CO43" s="173"/>
      <c r="CP43" s="173"/>
      <c r="CQ43" s="173"/>
      <c r="CR43" s="173"/>
      <c r="CS43" s="173"/>
      <c r="CT43" s="173"/>
      <c r="CU43" s="173"/>
      <c r="CV43" s="173"/>
      <c r="CW43" s="173"/>
      <c r="CX43" s="173"/>
      <c r="CY43" s="173"/>
      <c r="CZ43" s="173"/>
      <c r="DA43" s="173"/>
      <c r="DB43" s="173"/>
      <c r="DC43" s="173"/>
      <c r="DD43" s="173"/>
      <c r="DE43" s="173"/>
      <c r="DF43" s="173"/>
      <c r="DG43" s="173"/>
      <c r="DH43" s="173"/>
      <c r="DI43" s="173"/>
      <c r="DJ43" s="173"/>
      <c r="DK43" s="173"/>
      <c r="DL43" s="173"/>
      <c r="DM43" s="173"/>
      <c r="DN43" s="173"/>
      <c r="DO43" s="173"/>
      <c r="DP43" s="173"/>
      <c r="DQ43" s="173"/>
      <c r="DR43" s="173"/>
      <c r="DS43" s="173"/>
      <c r="DT43" s="173"/>
      <c r="DU43" s="173"/>
      <c r="DV43" s="173"/>
      <c r="DW43" s="173"/>
      <c r="DX43" s="173"/>
      <c r="DY43" s="173"/>
      <c r="DZ43" s="173"/>
      <c r="EA43" s="173"/>
      <c r="EB43" s="173"/>
      <c r="EC43" s="173"/>
      <c r="ED43" s="173"/>
      <c r="EE43" s="173"/>
      <c r="EF43" s="173"/>
      <c r="EG43" s="173"/>
      <c r="EH43" s="173"/>
      <c r="EI43" s="173"/>
      <c r="EJ43" s="173"/>
      <c r="EK43" s="173"/>
      <c r="EL43" s="173"/>
      <c r="EM43" s="173"/>
      <c r="EN43" s="173"/>
      <c r="EO43" s="173"/>
      <c r="EP43" s="173"/>
      <c r="EQ43" s="173"/>
      <c r="ER43" s="173"/>
      <c r="ES43" s="173"/>
      <c r="ET43" s="173"/>
      <c r="EU43" s="173"/>
      <c r="EV43" s="173"/>
      <c r="EW43" s="173"/>
      <c r="EX43" s="173"/>
      <c r="EY43" s="173"/>
      <c r="EZ43" s="173"/>
      <c r="FA43" s="173"/>
      <c r="FB43" s="173"/>
      <c r="FC43" s="173"/>
      <c r="FD43" s="173"/>
      <c r="FE43" s="173"/>
      <c r="FF43" s="173"/>
      <c r="FG43" s="173"/>
      <c r="FH43" s="173"/>
      <c r="FI43" s="173"/>
      <c r="FJ43" s="173"/>
      <c r="FK43" s="173"/>
      <c r="FL43" s="173"/>
      <c r="FM43" s="173"/>
      <c r="FN43" s="173"/>
      <c r="FO43" s="173"/>
      <c r="FP43" s="173"/>
      <c r="FQ43" s="173"/>
      <c r="FR43" s="173"/>
      <c r="FS43" s="173"/>
      <c r="FT43" s="173"/>
      <c r="FU43" s="173"/>
      <c r="FV43" s="173"/>
      <c r="FW43" s="173"/>
      <c r="FX43" s="173"/>
      <c r="FY43" s="173"/>
      <c r="FZ43" s="173"/>
      <c r="GA43" s="173"/>
      <c r="GB43" s="173"/>
      <c r="GC43" s="173"/>
      <c r="GD43" s="173"/>
      <c r="GE43" s="173"/>
      <c r="GF43" s="173"/>
      <c r="GG43" s="173"/>
      <c r="GH43" s="173"/>
      <c r="GI43" s="173"/>
      <c r="GJ43" s="173"/>
      <c r="GK43" s="173"/>
      <c r="GL43" s="173"/>
      <c r="GM43" s="173"/>
      <c r="GN43" s="173"/>
      <c r="GO43" s="173"/>
      <c r="GP43" s="173"/>
    </row>
    <row r="44" spans="1:198" s="174" customFormat="1" ht="29.4" customHeight="1">
      <c r="A44" s="331" t="s">
        <v>685</v>
      </c>
      <c r="B44" s="333" t="s">
        <v>746</v>
      </c>
      <c r="C44" s="332" t="s">
        <v>513</v>
      </c>
      <c r="D44" s="332">
        <v>40</v>
      </c>
      <c r="E44" s="331"/>
      <c r="F44" s="329">
        <f>D44*E44</f>
        <v>0</v>
      </c>
      <c r="G44" s="183">
        <f>10.2*2+5.4*3</f>
        <v>36.6</v>
      </c>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3"/>
      <c r="DJ44" s="173"/>
      <c r="DK44" s="173"/>
      <c r="DL44" s="173"/>
      <c r="DM44" s="173"/>
      <c r="DN44" s="173"/>
      <c r="DO44" s="173"/>
      <c r="DP44" s="173"/>
      <c r="DQ44" s="173"/>
      <c r="DR44" s="173"/>
      <c r="DS44" s="173"/>
      <c r="DT44" s="173"/>
      <c r="DU44" s="173"/>
      <c r="DV44" s="173"/>
      <c r="DW44" s="173"/>
      <c r="DX44" s="173"/>
      <c r="DY44" s="173"/>
      <c r="DZ44" s="173"/>
      <c r="EA44" s="173"/>
      <c r="EB44" s="173"/>
      <c r="EC44" s="173"/>
      <c r="ED44" s="173"/>
      <c r="EE44" s="173"/>
      <c r="EF44" s="173"/>
      <c r="EG44" s="173"/>
      <c r="EH44" s="173"/>
      <c r="EI44" s="173"/>
      <c r="EJ44" s="173"/>
      <c r="EK44" s="173"/>
      <c r="EL44" s="173"/>
      <c r="EM44" s="173"/>
      <c r="EN44" s="173"/>
      <c r="EO44" s="173"/>
      <c r="EP44" s="173"/>
      <c r="EQ44" s="173"/>
      <c r="ER44" s="173"/>
      <c r="ES44" s="173"/>
      <c r="ET44" s="173"/>
      <c r="EU44" s="173"/>
      <c r="EV44" s="173"/>
      <c r="EW44" s="173"/>
      <c r="EX44" s="173"/>
      <c r="EY44" s="173"/>
      <c r="EZ44" s="173"/>
      <c r="FA44" s="173"/>
      <c r="FB44" s="173"/>
      <c r="FC44" s="173"/>
      <c r="FD44" s="173"/>
      <c r="FE44" s="173"/>
      <c r="FF44" s="173"/>
      <c r="FG44" s="173"/>
      <c r="FH44" s="173"/>
      <c r="FI44" s="173"/>
      <c r="FJ44" s="173"/>
      <c r="FK44" s="173"/>
      <c r="FL44" s="173"/>
      <c r="FM44" s="173"/>
      <c r="FN44" s="173"/>
      <c r="FO44" s="173"/>
      <c r="FP44" s="173"/>
      <c r="FQ44" s="173"/>
      <c r="FR44" s="173"/>
      <c r="FS44" s="173"/>
      <c r="FT44" s="173"/>
      <c r="FU44" s="173"/>
      <c r="FV44" s="173"/>
      <c r="FW44" s="173"/>
      <c r="FX44" s="173"/>
      <c r="FY44" s="173"/>
      <c r="FZ44" s="173"/>
      <c r="GA44" s="173"/>
      <c r="GB44" s="173"/>
      <c r="GC44" s="173"/>
      <c r="GD44" s="173"/>
      <c r="GE44" s="173"/>
      <c r="GF44" s="173"/>
      <c r="GG44" s="173"/>
      <c r="GH44" s="173"/>
      <c r="GI44" s="173"/>
      <c r="GJ44" s="173"/>
      <c r="GK44" s="173"/>
      <c r="GL44" s="173"/>
      <c r="GM44" s="173"/>
      <c r="GN44" s="173"/>
      <c r="GO44" s="173"/>
      <c r="GP44" s="173"/>
    </row>
    <row r="45" spans="1:198" s="174" customFormat="1" ht="29.4" customHeight="1">
      <c r="A45" s="331" t="s">
        <v>686</v>
      </c>
      <c r="B45" s="333" t="s">
        <v>586</v>
      </c>
      <c r="C45" s="332" t="s">
        <v>513</v>
      </c>
      <c r="D45" s="334">
        <v>110</v>
      </c>
      <c r="E45" s="331"/>
      <c r="F45" s="329">
        <f t="shared" ref="F45:F57" si="6">D45*E45</f>
        <v>0</v>
      </c>
      <c r="G45" s="183">
        <f>(10.2*2+4.5*3)*3</f>
        <v>101.69999999999999</v>
      </c>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3"/>
      <c r="BY45" s="173"/>
      <c r="BZ45" s="173"/>
      <c r="CA45" s="173"/>
      <c r="CB45" s="173"/>
      <c r="CC45" s="173"/>
      <c r="CD45" s="173"/>
      <c r="CE45" s="173"/>
      <c r="CF45" s="173"/>
      <c r="CG45" s="173"/>
      <c r="CH45" s="173"/>
      <c r="CI45" s="173"/>
      <c r="CJ45" s="173"/>
      <c r="CK45" s="173"/>
      <c r="CL45" s="173"/>
      <c r="CM45" s="173"/>
      <c r="CN45" s="173"/>
      <c r="CO45" s="173"/>
      <c r="CP45" s="173"/>
      <c r="CQ45" s="173"/>
      <c r="CR45" s="173"/>
      <c r="CS45" s="173"/>
      <c r="CT45" s="173"/>
      <c r="CU45" s="173"/>
      <c r="CV45" s="173"/>
      <c r="CW45" s="173"/>
      <c r="CX45" s="173"/>
      <c r="CY45" s="173"/>
      <c r="CZ45" s="173"/>
      <c r="DA45" s="173"/>
      <c r="DB45" s="173"/>
      <c r="DC45" s="173"/>
      <c r="DD45" s="173"/>
      <c r="DE45" s="173"/>
      <c r="DF45" s="173"/>
      <c r="DG45" s="173"/>
      <c r="DH45" s="173"/>
      <c r="DI45" s="173"/>
      <c r="DJ45" s="173"/>
      <c r="DK45" s="173"/>
      <c r="DL45" s="173"/>
      <c r="DM45" s="173"/>
      <c r="DN45" s="173"/>
      <c r="DO45" s="173"/>
      <c r="DP45" s="173"/>
      <c r="DQ45" s="173"/>
      <c r="DR45" s="173"/>
      <c r="DS45" s="173"/>
      <c r="DT45" s="173"/>
      <c r="DU45" s="173"/>
      <c r="DV45" s="173"/>
      <c r="DW45" s="173"/>
      <c r="DX45" s="173"/>
      <c r="DY45" s="173"/>
      <c r="DZ45" s="173"/>
      <c r="EA45" s="173"/>
      <c r="EB45" s="173"/>
      <c r="EC45" s="173"/>
      <c r="ED45" s="173"/>
      <c r="EE45" s="173"/>
      <c r="EF45" s="173"/>
      <c r="EG45" s="173"/>
      <c r="EH45" s="173"/>
      <c r="EI45" s="173"/>
      <c r="EJ45" s="173"/>
      <c r="EK45" s="173"/>
      <c r="EL45" s="173"/>
      <c r="EM45" s="173"/>
      <c r="EN45" s="173"/>
      <c r="EO45" s="173"/>
      <c r="EP45" s="173"/>
      <c r="EQ45" s="173"/>
      <c r="ER45" s="173"/>
      <c r="ES45" s="173"/>
      <c r="ET45" s="173"/>
      <c r="EU45" s="173"/>
      <c r="EV45" s="173"/>
      <c r="EW45" s="173"/>
      <c r="EX45" s="173"/>
      <c r="EY45" s="173"/>
      <c r="EZ45" s="173"/>
      <c r="FA45" s="173"/>
      <c r="FB45" s="173"/>
      <c r="FC45" s="173"/>
      <c r="FD45" s="173"/>
      <c r="FE45" s="173"/>
      <c r="FF45" s="173"/>
      <c r="FG45" s="173"/>
      <c r="FH45" s="173"/>
      <c r="FI45" s="173"/>
      <c r="FJ45" s="173"/>
      <c r="FK45" s="173"/>
      <c r="FL45" s="173"/>
      <c r="FM45" s="173"/>
      <c r="FN45" s="173"/>
      <c r="FO45" s="173"/>
      <c r="FP45" s="173"/>
      <c r="FQ45" s="173"/>
      <c r="FR45" s="173"/>
      <c r="FS45" s="173"/>
      <c r="FT45" s="173"/>
      <c r="FU45" s="173"/>
      <c r="FV45" s="173"/>
      <c r="FW45" s="173"/>
      <c r="FX45" s="173"/>
      <c r="FY45" s="173"/>
      <c r="FZ45" s="173"/>
      <c r="GA45" s="173"/>
      <c r="GB45" s="173"/>
      <c r="GC45" s="173"/>
      <c r="GD45" s="173"/>
      <c r="GE45" s="173"/>
      <c r="GF45" s="173"/>
      <c r="GG45" s="173"/>
      <c r="GH45" s="173"/>
      <c r="GI45" s="173"/>
      <c r="GJ45" s="173"/>
      <c r="GK45" s="173"/>
      <c r="GL45" s="173"/>
      <c r="GM45" s="173"/>
      <c r="GN45" s="173"/>
      <c r="GO45" s="173"/>
      <c r="GP45" s="173"/>
    </row>
    <row r="46" spans="1:198" s="174" customFormat="1" ht="15.6">
      <c r="A46" s="331"/>
      <c r="B46" s="335" t="s">
        <v>546</v>
      </c>
      <c r="C46" s="332"/>
      <c r="D46" s="334"/>
      <c r="E46" s="331"/>
      <c r="F46" s="329">
        <f t="shared" si="6"/>
        <v>0</v>
      </c>
      <c r="G46" s="18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3"/>
      <c r="CC46" s="173"/>
      <c r="CD46" s="173"/>
      <c r="CE46" s="173"/>
      <c r="CF46" s="173"/>
      <c r="CG46" s="173"/>
      <c r="CH46" s="173"/>
      <c r="CI46" s="173"/>
      <c r="CJ46" s="173"/>
      <c r="CK46" s="173"/>
      <c r="CL46" s="173"/>
      <c r="CM46" s="173"/>
      <c r="CN46" s="173"/>
      <c r="CO46" s="173"/>
      <c r="CP46" s="173"/>
      <c r="CQ46" s="173"/>
      <c r="CR46" s="173"/>
      <c r="CS46" s="173"/>
      <c r="CT46" s="173"/>
      <c r="CU46" s="173"/>
      <c r="CV46" s="173"/>
      <c r="CW46" s="173"/>
      <c r="CX46" s="173"/>
      <c r="CY46" s="173"/>
      <c r="CZ46" s="173"/>
      <c r="DA46" s="173"/>
      <c r="DB46" s="173"/>
      <c r="DC46" s="173"/>
      <c r="DD46" s="173"/>
      <c r="DE46" s="173"/>
      <c r="DF46" s="173"/>
      <c r="DG46" s="173"/>
      <c r="DH46" s="173"/>
      <c r="DI46" s="173"/>
      <c r="DJ46" s="173"/>
      <c r="DK46" s="173"/>
      <c r="DL46" s="173"/>
      <c r="DM46" s="173"/>
      <c r="DN46" s="173"/>
      <c r="DO46" s="173"/>
      <c r="DP46" s="173"/>
      <c r="DQ46" s="173"/>
      <c r="DR46" s="173"/>
      <c r="DS46" s="173"/>
      <c r="DT46" s="173"/>
      <c r="DU46" s="173"/>
      <c r="DV46" s="173"/>
      <c r="DW46" s="173"/>
      <c r="DX46" s="173"/>
      <c r="DY46" s="173"/>
      <c r="DZ46" s="173"/>
      <c r="EA46" s="173"/>
      <c r="EB46" s="173"/>
      <c r="EC46" s="173"/>
      <c r="ED46" s="173"/>
      <c r="EE46" s="173"/>
      <c r="EF46" s="173"/>
      <c r="EG46" s="173"/>
      <c r="EH46" s="173"/>
      <c r="EI46" s="173"/>
      <c r="EJ46" s="173"/>
      <c r="EK46" s="173"/>
      <c r="EL46" s="173"/>
      <c r="EM46" s="173"/>
      <c r="EN46" s="173"/>
      <c r="EO46" s="173"/>
      <c r="EP46" s="173"/>
      <c r="EQ46" s="173"/>
      <c r="ER46" s="173"/>
      <c r="ES46" s="173"/>
      <c r="ET46" s="173"/>
      <c r="EU46" s="173"/>
      <c r="EV46" s="173"/>
      <c r="EW46" s="173"/>
      <c r="EX46" s="173"/>
      <c r="EY46" s="173"/>
      <c r="EZ46" s="173"/>
      <c r="FA46" s="173"/>
      <c r="FB46" s="173"/>
      <c r="FC46" s="173"/>
      <c r="FD46" s="173"/>
      <c r="FE46" s="173"/>
      <c r="FF46" s="173"/>
      <c r="FG46" s="173"/>
      <c r="FH46" s="173"/>
      <c r="FI46" s="173"/>
      <c r="FJ46" s="173"/>
      <c r="FK46" s="173"/>
      <c r="FL46" s="173"/>
      <c r="FM46" s="173"/>
      <c r="FN46" s="173"/>
      <c r="FO46" s="173"/>
      <c r="FP46" s="173"/>
      <c r="FQ46" s="173"/>
      <c r="FR46" s="173"/>
      <c r="FS46" s="173"/>
      <c r="FT46" s="173"/>
      <c r="FU46" s="173"/>
      <c r="FV46" s="173"/>
      <c r="FW46" s="173"/>
      <c r="FX46" s="173"/>
      <c r="FY46" s="173"/>
      <c r="FZ46" s="173"/>
      <c r="GA46" s="173"/>
      <c r="GB46" s="173"/>
      <c r="GC46" s="173"/>
      <c r="GD46" s="173"/>
      <c r="GE46" s="173"/>
      <c r="GF46" s="173"/>
      <c r="GG46" s="173"/>
      <c r="GH46" s="173"/>
      <c r="GI46" s="173"/>
      <c r="GJ46" s="173"/>
      <c r="GK46" s="173"/>
      <c r="GL46" s="173"/>
      <c r="GM46" s="173"/>
      <c r="GN46" s="173"/>
      <c r="GO46" s="173"/>
      <c r="GP46" s="173"/>
    </row>
    <row r="47" spans="1:198" s="288" customFormat="1" ht="62.4">
      <c r="A47" s="336" t="s">
        <v>687</v>
      </c>
      <c r="B47" s="333" t="s">
        <v>745</v>
      </c>
      <c r="C47" s="327" t="s">
        <v>513</v>
      </c>
      <c r="D47" s="327">
        <v>30</v>
      </c>
      <c r="E47" s="328"/>
      <c r="F47" s="337">
        <f>D47*E47</f>
        <v>0</v>
      </c>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c r="DJ47" s="183"/>
      <c r="DK47" s="183"/>
      <c r="DL47" s="183"/>
      <c r="DM47" s="183"/>
      <c r="DN47" s="183"/>
      <c r="DO47" s="183"/>
      <c r="DP47" s="183"/>
      <c r="DQ47" s="183"/>
      <c r="DR47" s="183"/>
      <c r="DS47" s="183"/>
      <c r="DT47" s="183"/>
      <c r="DU47" s="183"/>
      <c r="DV47" s="183"/>
      <c r="DW47" s="183"/>
      <c r="DX47" s="183"/>
      <c r="DY47" s="183"/>
      <c r="DZ47" s="183"/>
      <c r="EA47" s="183"/>
      <c r="EB47" s="183"/>
      <c r="EC47" s="183"/>
      <c r="ED47" s="183"/>
      <c r="EE47" s="183"/>
      <c r="EF47" s="183"/>
      <c r="EG47" s="183"/>
      <c r="EH47" s="183"/>
      <c r="EI47" s="183"/>
      <c r="EJ47" s="183"/>
      <c r="EK47" s="183"/>
      <c r="EL47" s="183"/>
      <c r="EM47" s="183"/>
      <c r="EN47" s="183"/>
      <c r="EO47" s="183"/>
      <c r="EP47" s="183"/>
      <c r="EQ47" s="183"/>
      <c r="ER47" s="183"/>
      <c r="ES47" s="183"/>
      <c r="ET47" s="183"/>
      <c r="EU47" s="183"/>
      <c r="EV47" s="183"/>
      <c r="EW47" s="183"/>
      <c r="EX47" s="183"/>
      <c r="EY47" s="183"/>
      <c r="EZ47" s="183"/>
      <c r="FA47" s="183"/>
      <c r="FB47" s="183"/>
      <c r="FC47" s="183"/>
      <c r="FD47" s="183"/>
      <c r="FE47" s="183"/>
      <c r="FF47" s="183"/>
      <c r="FG47" s="183"/>
      <c r="FH47" s="183"/>
      <c r="FI47" s="183"/>
      <c r="FJ47" s="183"/>
      <c r="FK47" s="183"/>
      <c r="FL47" s="183"/>
      <c r="FM47" s="183"/>
      <c r="FN47" s="183"/>
      <c r="FO47" s="183"/>
      <c r="FP47" s="183"/>
      <c r="FQ47" s="183"/>
      <c r="FR47" s="183"/>
      <c r="FS47" s="183"/>
      <c r="FT47" s="183"/>
      <c r="FU47" s="183"/>
      <c r="FV47" s="183"/>
      <c r="FW47" s="183"/>
      <c r="FX47" s="183"/>
      <c r="FY47" s="183"/>
      <c r="FZ47" s="183"/>
      <c r="GA47" s="183"/>
      <c r="GB47" s="183"/>
      <c r="GC47" s="183"/>
      <c r="GD47" s="183"/>
      <c r="GE47" s="183"/>
      <c r="GF47" s="183"/>
      <c r="GG47" s="183"/>
      <c r="GH47" s="183"/>
      <c r="GI47" s="183"/>
      <c r="GJ47" s="183"/>
      <c r="GK47" s="183"/>
      <c r="GL47" s="183"/>
      <c r="GM47" s="183"/>
      <c r="GN47" s="183"/>
      <c r="GO47" s="183"/>
      <c r="GP47" s="183"/>
    </row>
    <row r="48" spans="1:198" s="288" customFormat="1" ht="15.6">
      <c r="A48" s="331" t="s">
        <v>688</v>
      </c>
      <c r="B48" s="333" t="s">
        <v>589</v>
      </c>
      <c r="C48" s="332" t="s">
        <v>588</v>
      </c>
      <c r="D48" s="334">
        <v>6</v>
      </c>
      <c r="E48" s="331"/>
      <c r="F48" s="329">
        <f t="shared" si="6"/>
        <v>0</v>
      </c>
      <c r="G48" s="183">
        <f>10.3/2.5</f>
        <v>4.12</v>
      </c>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c r="DJ48" s="183"/>
      <c r="DK48" s="183"/>
      <c r="DL48" s="183"/>
      <c r="DM48" s="183"/>
      <c r="DN48" s="183"/>
      <c r="DO48" s="183"/>
      <c r="DP48" s="183"/>
      <c r="DQ48" s="183"/>
      <c r="DR48" s="183"/>
      <c r="DS48" s="183"/>
      <c r="DT48" s="183"/>
      <c r="DU48" s="183"/>
      <c r="DV48" s="183"/>
      <c r="DW48" s="183"/>
      <c r="DX48" s="183"/>
      <c r="DY48" s="183"/>
      <c r="DZ48" s="183"/>
      <c r="EA48" s="183"/>
      <c r="EB48" s="183"/>
      <c r="EC48" s="183"/>
      <c r="ED48" s="183"/>
      <c r="EE48" s="183"/>
      <c r="EF48" s="183"/>
      <c r="EG48" s="183"/>
      <c r="EH48" s="183"/>
      <c r="EI48" s="183"/>
      <c r="EJ48" s="183"/>
      <c r="EK48" s="183"/>
      <c r="EL48" s="183"/>
      <c r="EM48" s="183"/>
      <c r="EN48" s="183"/>
      <c r="EO48" s="183"/>
      <c r="EP48" s="183"/>
      <c r="EQ48" s="183"/>
      <c r="ER48" s="183"/>
      <c r="ES48" s="183"/>
      <c r="ET48" s="183"/>
      <c r="EU48" s="183"/>
      <c r="EV48" s="183"/>
      <c r="EW48" s="183"/>
      <c r="EX48" s="183"/>
      <c r="EY48" s="183"/>
      <c r="EZ48" s="183"/>
      <c r="FA48" s="183"/>
      <c r="FB48" s="183"/>
      <c r="FC48" s="183"/>
      <c r="FD48" s="183"/>
      <c r="FE48" s="183"/>
      <c r="FF48" s="183"/>
      <c r="FG48" s="183"/>
      <c r="FH48" s="183"/>
      <c r="FI48" s="183"/>
      <c r="FJ48" s="183"/>
      <c r="FK48" s="183"/>
      <c r="FL48" s="183"/>
      <c r="FM48" s="183"/>
      <c r="FN48" s="183"/>
      <c r="FO48" s="183"/>
      <c r="FP48" s="183"/>
      <c r="FQ48" s="183"/>
      <c r="FR48" s="183"/>
      <c r="FS48" s="183"/>
      <c r="FT48" s="183"/>
      <c r="FU48" s="183"/>
      <c r="FV48" s="183"/>
      <c r="FW48" s="183"/>
      <c r="FX48" s="183"/>
      <c r="FY48" s="183"/>
      <c r="FZ48" s="183"/>
      <c r="GA48" s="183"/>
      <c r="GB48" s="183"/>
      <c r="GC48" s="183"/>
      <c r="GD48" s="183"/>
      <c r="GE48" s="183"/>
      <c r="GF48" s="183"/>
      <c r="GG48" s="183"/>
      <c r="GH48" s="183"/>
      <c r="GI48" s="183"/>
      <c r="GJ48" s="183"/>
      <c r="GK48" s="183"/>
      <c r="GL48" s="183"/>
      <c r="GM48" s="183"/>
      <c r="GN48" s="183"/>
      <c r="GO48" s="183"/>
      <c r="GP48" s="183"/>
    </row>
    <row r="49" spans="1:198" s="174" customFormat="1" ht="15.6">
      <c r="A49" s="331"/>
      <c r="B49" s="335" t="s">
        <v>547</v>
      </c>
      <c r="C49" s="332"/>
      <c r="D49" s="334"/>
      <c r="E49" s="331"/>
      <c r="F49" s="329">
        <f t="shared" si="6"/>
        <v>0</v>
      </c>
      <c r="G49" s="18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3"/>
      <c r="CI49" s="173"/>
      <c r="CJ49" s="173"/>
      <c r="CK49" s="173"/>
      <c r="CL49" s="173"/>
      <c r="CM49" s="173"/>
      <c r="CN49" s="173"/>
      <c r="CO49" s="173"/>
      <c r="CP49" s="173"/>
      <c r="CQ49" s="173"/>
      <c r="CR49" s="173"/>
      <c r="CS49" s="173"/>
      <c r="CT49" s="173"/>
      <c r="CU49" s="173"/>
      <c r="CV49" s="173"/>
      <c r="CW49" s="173"/>
      <c r="CX49" s="173"/>
      <c r="CY49" s="173"/>
      <c r="CZ49" s="173"/>
      <c r="DA49" s="173"/>
      <c r="DB49" s="173"/>
      <c r="DC49" s="173"/>
      <c r="DD49" s="173"/>
      <c r="DE49" s="173"/>
      <c r="DF49" s="173"/>
      <c r="DG49" s="173"/>
      <c r="DH49" s="173"/>
      <c r="DI49" s="173"/>
      <c r="DJ49" s="173"/>
      <c r="DK49" s="173"/>
      <c r="DL49" s="173"/>
      <c r="DM49" s="173"/>
      <c r="DN49" s="173"/>
      <c r="DO49" s="173"/>
      <c r="DP49" s="173"/>
      <c r="DQ49" s="173"/>
      <c r="DR49" s="173"/>
      <c r="DS49" s="173"/>
      <c r="DT49" s="173"/>
      <c r="DU49" s="173"/>
      <c r="DV49" s="173"/>
      <c r="DW49" s="173"/>
      <c r="DX49" s="173"/>
      <c r="DY49" s="173"/>
      <c r="DZ49" s="173"/>
      <c r="EA49" s="173"/>
      <c r="EB49" s="173"/>
      <c r="EC49" s="173"/>
      <c r="ED49" s="173"/>
      <c r="EE49" s="173"/>
      <c r="EF49" s="173"/>
      <c r="EG49" s="173"/>
      <c r="EH49" s="173"/>
      <c r="EI49" s="173"/>
      <c r="EJ49" s="173"/>
      <c r="EK49" s="173"/>
      <c r="EL49" s="173"/>
      <c r="EM49" s="173"/>
      <c r="EN49" s="173"/>
      <c r="EO49" s="173"/>
      <c r="EP49" s="173"/>
      <c r="EQ49" s="173"/>
      <c r="ER49" s="173"/>
      <c r="ES49" s="173"/>
      <c r="ET49" s="173"/>
      <c r="EU49" s="173"/>
      <c r="EV49" s="173"/>
      <c r="EW49" s="173"/>
      <c r="EX49" s="173"/>
      <c r="EY49" s="173"/>
      <c r="EZ49" s="173"/>
      <c r="FA49" s="173"/>
      <c r="FB49" s="173"/>
      <c r="FC49" s="173"/>
      <c r="FD49" s="173"/>
      <c r="FE49" s="173"/>
      <c r="FF49" s="173"/>
      <c r="FG49" s="173"/>
      <c r="FH49" s="173"/>
      <c r="FI49" s="173"/>
      <c r="FJ49" s="173"/>
      <c r="FK49" s="173"/>
      <c r="FL49" s="173"/>
      <c r="FM49" s="173"/>
      <c r="FN49" s="173"/>
      <c r="FO49" s="173"/>
      <c r="FP49" s="173"/>
      <c r="FQ49" s="173"/>
      <c r="FR49" s="173"/>
      <c r="FS49" s="173"/>
      <c r="FT49" s="173"/>
      <c r="FU49" s="173"/>
      <c r="FV49" s="173"/>
      <c r="FW49" s="173"/>
      <c r="FX49" s="173"/>
      <c r="FY49" s="173"/>
      <c r="FZ49" s="173"/>
      <c r="GA49" s="173"/>
      <c r="GB49" s="173"/>
      <c r="GC49" s="173"/>
      <c r="GD49" s="173"/>
      <c r="GE49" s="173"/>
      <c r="GF49" s="173"/>
      <c r="GG49" s="173"/>
      <c r="GH49" s="173"/>
      <c r="GI49" s="173"/>
      <c r="GJ49" s="173"/>
      <c r="GK49" s="173"/>
      <c r="GL49" s="173"/>
      <c r="GM49" s="173"/>
      <c r="GN49" s="173"/>
      <c r="GO49" s="173"/>
      <c r="GP49" s="173"/>
    </row>
    <row r="50" spans="1:198" s="174" customFormat="1" ht="29.4" customHeight="1">
      <c r="A50" s="331" t="s">
        <v>689</v>
      </c>
      <c r="B50" s="333" t="s">
        <v>587</v>
      </c>
      <c r="C50" s="332" t="s">
        <v>33</v>
      </c>
      <c r="D50" s="334">
        <v>130</v>
      </c>
      <c r="E50" s="331"/>
      <c r="F50" s="329">
        <f t="shared" si="6"/>
        <v>0</v>
      </c>
      <c r="G50" s="183">
        <f>(4.5*2+12.4*2)*3.6</f>
        <v>121.67999999999999</v>
      </c>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3"/>
      <c r="BR50" s="173"/>
      <c r="BS50" s="173"/>
      <c r="BT50" s="173"/>
      <c r="BU50" s="173"/>
      <c r="BV50" s="173"/>
      <c r="BW50" s="173"/>
      <c r="BX50" s="173"/>
      <c r="BY50" s="173"/>
      <c r="BZ50" s="173"/>
      <c r="CA50" s="173"/>
      <c r="CB50" s="173"/>
      <c r="CC50" s="173"/>
      <c r="CD50" s="173"/>
      <c r="CE50" s="173"/>
      <c r="CF50" s="173"/>
      <c r="CG50" s="173"/>
      <c r="CH50" s="173"/>
      <c r="CI50" s="173"/>
      <c r="CJ50" s="173"/>
      <c r="CK50" s="173"/>
      <c r="CL50" s="173"/>
      <c r="CM50" s="173"/>
      <c r="CN50" s="173"/>
      <c r="CO50" s="173"/>
      <c r="CP50" s="173"/>
      <c r="CQ50" s="173"/>
      <c r="CR50" s="173"/>
      <c r="CS50" s="173"/>
      <c r="CT50" s="173"/>
      <c r="CU50" s="173"/>
      <c r="CV50" s="173"/>
      <c r="CW50" s="173"/>
      <c r="CX50" s="173"/>
      <c r="CY50" s="173"/>
      <c r="CZ50" s="173"/>
      <c r="DA50" s="173"/>
      <c r="DB50" s="173"/>
      <c r="DC50" s="173"/>
      <c r="DD50" s="173"/>
      <c r="DE50" s="173"/>
      <c r="DF50" s="173"/>
      <c r="DG50" s="173"/>
      <c r="DH50" s="173"/>
      <c r="DI50" s="173"/>
      <c r="DJ50" s="173"/>
      <c r="DK50" s="173"/>
      <c r="DL50" s="173"/>
      <c r="DM50" s="173"/>
      <c r="DN50" s="173"/>
      <c r="DO50" s="173"/>
      <c r="DP50" s="173"/>
      <c r="DQ50" s="173"/>
      <c r="DR50" s="173"/>
      <c r="DS50" s="173"/>
      <c r="DT50" s="173"/>
      <c r="DU50" s="173"/>
      <c r="DV50" s="173"/>
      <c r="DW50" s="173"/>
      <c r="DX50" s="173"/>
      <c r="DY50" s="173"/>
      <c r="DZ50" s="173"/>
      <c r="EA50" s="173"/>
      <c r="EB50" s="173"/>
      <c r="EC50" s="173"/>
      <c r="ED50" s="173"/>
      <c r="EE50" s="173"/>
      <c r="EF50" s="173"/>
      <c r="EG50" s="173"/>
      <c r="EH50" s="173"/>
      <c r="EI50" s="173"/>
      <c r="EJ50" s="173"/>
      <c r="EK50" s="173"/>
      <c r="EL50" s="173"/>
      <c r="EM50" s="173"/>
      <c r="EN50" s="173"/>
      <c r="EO50" s="173"/>
      <c r="EP50" s="173"/>
      <c r="EQ50" s="173"/>
      <c r="ER50" s="173"/>
      <c r="ES50" s="173"/>
      <c r="ET50" s="173"/>
      <c r="EU50" s="173"/>
      <c r="EV50" s="173"/>
      <c r="EW50" s="173"/>
      <c r="EX50" s="173"/>
      <c r="EY50" s="173"/>
      <c r="EZ50" s="173"/>
      <c r="FA50" s="173"/>
      <c r="FB50" s="173"/>
      <c r="FC50" s="173"/>
      <c r="FD50" s="173"/>
      <c r="FE50" s="173"/>
      <c r="FF50" s="173"/>
      <c r="FG50" s="173"/>
      <c r="FH50" s="173"/>
      <c r="FI50" s="173"/>
      <c r="FJ50" s="173"/>
      <c r="FK50" s="173"/>
      <c r="FL50" s="173"/>
      <c r="FM50" s="173"/>
      <c r="FN50" s="173"/>
      <c r="FO50" s="173"/>
      <c r="FP50" s="173"/>
      <c r="FQ50" s="173"/>
      <c r="FR50" s="173"/>
      <c r="FS50" s="173"/>
      <c r="FT50" s="173"/>
      <c r="FU50" s="173"/>
      <c r="FV50" s="173"/>
      <c r="FW50" s="173"/>
      <c r="FX50" s="173"/>
      <c r="FY50" s="173"/>
      <c r="FZ50" s="173"/>
      <c r="GA50" s="173"/>
      <c r="GB50" s="173"/>
      <c r="GC50" s="173"/>
      <c r="GD50" s="173"/>
      <c r="GE50" s="173"/>
      <c r="GF50" s="173"/>
      <c r="GG50" s="173"/>
      <c r="GH50" s="173"/>
      <c r="GI50" s="173"/>
      <c r="GJ50" s="173"/>
      <c r="GK50" s="173"/>
      <c r="GL50" s="173"/>
      <c r="GM50" s="173"/>
      <c r="GN50" s="173"/>
      <c r="GO50" s="173"/>
      <c r="GP50" s="173"/>
    </row>
    <row r="51" spans="1:198" s="174" customFormat="1" ht="29.4" customHeight="1">
      <c r="A51" s="331" t="s">
        <v>690</v>
      </c>
      <c r="B51" s="333" t="s">
        <v>548</v>
      </c>
      <c r="C51" s="332" t="s">
        <v>33</v>
      </c>
      <c r="D51" s="334">
        <f>D50</f>
        <v>130</v>
      </c>
      <c r="E51" s="331"/>
      <c r="F51" s="329">
        <f t="shared" si="6"/>
        <v>0</v>
      </c>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c r="BY51" s="173"/>
      <c r="BZ51" s="173"/>
      <c r="CA51" s="173"/>
      <c r="CB51" s="173"/>
      <c r="CC51" s="173"/>
      <c r="CD51" s="173"/>
      <c r="CE51" s="173"/>
      <c r="CF51" s="173"/>
      <c r="CG51" s="173"/>
      <c r="CH51" s="173"/>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3"/>
      <c r="DF51" s="173"/>
      <c r="DG51" s="173"/>
      <c r="DH51" s="173"/>
      <c r="DI51" s="173"/>
      <c r="DJ51" s="173"/>
      <c r="DK51" s="173"/>
      <c r="DL51" s="173"/>
      <c r="DM51" s="173"/>
      <c r="DN51" s="173"/>
      <c r="DO51" s="173"/>
      <c r="DP51" s="173"/>
      <c r="DQ51" s="173"/>
      <c r="DR51" s="173"/>
      <c r="DS51" s="173"/>
      <c r="DT51" s="173"/>
      <c r="DU51" s="173"/>
      <c r="DV51" s="173"/>
      <c r="DW51" s="173"/>
      <c r="DX51" s="173"/>
      <c r="DY51" s="173"/>
      <c r="DZ51" s="173"/>
      <c r="EA51" s="173"/>
      <c r="EB51" s="173"/>
      <c r="EC51" s="173"/>
      <c r="ED51" s="173"/>
      <c r="EE51" s="173"/>
      <c r="EF51" s="173"/>
      <c r="EG51" s="173"/>
      <c r="EH51" s="173"/>
      <c r="EI51" s="173"/>
      <c r="EJ51" s="173"/>
      <c r="EK51" s="173"/>
      <c r="EL51" s="173"/>
      <c r="EM51" s="173"/>
      <c r="EN51" s="173"/>
      <c r="EO51" s="173"/>
      <c r="EP51" s="173"/>
      <c r="EQ51" s="173"/>
      <c r="ER51" s="173"/>
      <c r="ES51" s="173"/>
      <c r="ET51" s="173"/>
      <c r="EU51" s="173"/>
      <c r="EV51" s="173"/>
      <c r="EW51" s="173"/>
      <c r="EX51" s="173"/>
      <c r="EY51" s="173"/>
      <c r="EZ51" s="173"/>
      <c r="FA51" s="173"/>
      <c r="FB51" s="173"/>
      <c r="FC51" s="173"/>
      <c r="FD51" s="173"/>
      <c r="FE51" s="173"/>
      <c r="FF51" s="173"/>
      <c r="FG51" s="173"/>
      <c r="FH51" s="173"/>
      <c r="FI51" s="173"/>
      <c r="FJ51" s="173"/>
      <c r="FK51" s="173"/>
      <c r="FL51" s="173"/>
      <c r="FM51" s="173"/>
      <c r="FN51" s="173"/>
      <c r="FO51" s="173"/>
      <c r="FP51" s="173"/>
      <c r="FQ51" s="173"/>
      <c r="FR51" s="173"/>
      <c r="FS51" s="173"/>
      <c r="FT51" s="173"/>
      <c r="FU51" s="173"/>
      <c r="FV51" s="173"/>
      <c r="FW51" s="173"/>
      <c r="FX51" s="173"/>
      <c r="FY51" s="173"/>
      <c r="FZ51" s="173"/>
      <c r="GA51" s="173"/>
      <c r="GB51" s="173"/>
      <c r="GC51" s="173"/>
      <c r="GD51" s="173"/>
      <c r="GE51" s="173"/>
      <c r="GF51" s="173"/>
      <c r="GG51" s="173"/>
      <c r="GH51" s="173"/>
      <c r="GI51" s="173"/>
      <c r="GJ51" s="173"/>
      <c r="GK51" s="173"/>
      <c r="GL51" s="173"/>
      <c r="GM51" s="173"/>
      <c r="GN51" s="173"/>
      <c r="GO51" s="173"/>
      <c r="GP51" s="173"/>
    </row>
    <row r="52" spans="1:198" s="172" customFormat="1" ht="15.6">
      <c r="A52" s="325"/>
      <c r="B52" s="335" t="s">
        <v>549</v>
      </c>
      <c r="C52" s="338"/>
      <c r="D52" s="339"/>
      <c r="E52" s="325"/>
      <c r="F52" s="329">
        <f t="shared" si="6"/>
        <v>0</v>
      </c>
      <c r="G52" s="184"/>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c r="CA52" s="175"/>
      <c r="CB52" s="175"/>
      <c r="CC52" s="175"/>
      <c r="CD52" s="175"/>
      <c r="CE52" s="175"/>
      <c r="CF52" s="175"/>
      <c r="CG52" s="175"/>
      <c r="CH52" s="175"/>
      <c r="CI52" s="175"/>
      <c r="CJ52" s="175"/>
      <c r="CK52" s="175"/>
      <c r="CL52" s="175"/>
      <c r="CM52" s="175"/>
      <c r="CN52" s="175"/>
      <c r="CO52" s="175"/>
      <c r="CP52" s="175"/>
      <c r="CQ52" s="175"/>
      <c r="CR52" s="175"/>
      <c r="CS52" s="175"/>
      <c r="CT52" s="175"/>
      <c r="CU52" s="175"/>
      <c r="CV52" s="175"/>
      <c r="CW52" s="175"/>
      <c r="CX52" s="175"/>
      <c r="CY52" s="175"/>
      <c r="CZ52" s="175"/>
      <c r="DA52" s="175"/>
      <c r="DB52" s="175"/>
      <c r="DC52" s="175"/>
      <c r="DD52" s="175"/>
      <c r="DE52" s="175"/>
      <c r="DF52" s="175"/>
      <c r="DG52" s="175"/>
      <c r="DH52" s="175"/>
      <c r="DI52" s="175"/>
      <c r="DJ52" s="175"/>
      <c r="DK52" s="175"/>
      <c r="DL52" s="175"/>
      <c r="DM52" s="175"/>
      <c r="DN52" s="175"/>
      <c r="DO52" s="175"/>
      <c r="DP52" s="175"/>
      <c r="DQ52" s="175"/>
      <c r="DR52" s="175"/>
      <c r="DS52" s="175"/>
      <c r="DT52" s="175"/>
      <c r="DU52" s="175"/>
      <c r="DV52" s="175"/>
      <c r="DW52" s="175"/>
      <c r="DX52" s="175"/>
      <c r="DY52" s="175"/>
      <c r="DZ52" s="175"/>
      <c r="EA52" s="175"/>
      <c r="EB52" s="175"/>
      <c r="EC52" s="175"/>
      <c r="ED52" s="175"/>
      <c r="EE52" s="175"/>
      <c r="EF52" s="175"/>
      <c r="EG52" s="175"/>
      <c r="EH52" s="175"/>
      <c r="EI52" s="175"/>
      <c r="EJ52" s="175"/>
      <c r="EK52" s="175"/>
      <c r="EL52" s="175"/>
      <c r="EM52" s="175"/>
      <c r="EN52" s="175"/>
      <c r="EO52" s="175"/>
      <c r="EP52" s="175"/>
      <c r="EQ52" s="175"/>
      <c r="ER52" s="175"/>
      <c r="ES52" s="175"/>
      <c r="ET52" s="175"/>
      <c r="EU52" s="175"/>
      <c r="EV52" s="175"/>
      <c r="EW52" s="175"/>
      <c r="EX52" s="175"/>
      <c r="EY52" s="175"/>
      <c r="EZ52" s="175"/>
      <c r="FA52" s="175"/>
      <c r="FB52" s="175"/>
      <c r="FC52" s="175"/>
      <c r="FD52" s="175"/>
      <c r="FE52" s="175"/>
      <c r="FF52" s="175"/>
      <c r="FG52" s="175"/>
      <c r="FH52" s="175"/>
      <c r="FI52" s="175"/>
      <c r="FJ52" s="175"/>
      <c r="FK52" s="175"/>
      <c r="FL52" s="175"/>
      <c r="FM52" s="175"/>
      <c r="FN52" s="175"/>
      <c r="FO52" s="175"/>
      <c r="FP52" s="175"/>
      <c r="FQ52" s="175"/>
      <c r="FR52" s="175"/>
      <c r="FS52" s="175"/>
      <c r="FT52" s="175"/>
      <c r="FU52" s="175"/>
      <c r="FV52" s="175"/>
      <c r="FW52" s="175"/>
      <c r="FX52" s="175"/>
      <c r="FY52" s="175"/>
      <c r="FZ52" s="175"/>
      <c r="GA52" s="175"/>
      <c r="GB52" s="175"/>
      <c r="GC52" s="175"/>
      <c r="GD52" s="175"/>
      <c r="GE52" s="175"/>
      <c r="GF52" s="175"/>
      <c r="GG52" s="175"/>
      <c r="GH52" s="175"/>
      <c r="GI52" s="175"/>
      <c r="GJ52" s="175"/>
      <c r="GK52" s="175"/>
      <c r="GL52" s="175"/>
      <c r="GM52" s="175"/>
      <c r="GN52" s="175"/>
      <c r="GO52" s="175"/>
      <c r="GP52" s="175"/>
    </row>
    <row r="53" spans="1:198" s="174" customFormat="1" ht="31.2">
      <c r="A53" s="331" t="s">
        <v>691</v>
      </c>
      <c r="B53" s="333" t="s">
        <v>579</v>
      </c>
      <c r="C53" s="332" t="s">
        <v>33</v>
      </c>
      <c r="D53" s="332">
        <v>160</v>
      </c>
      <c r="E53" s="331"/>
      <c r="F53" s="329">
        <f t="shared" si="6"/>
        <v>0</v>
      </c>
      <c r="G53" s="183">
        <f>(4.5*4+12.2*2)*3.6</f>
        <v>152.63999999999999</v>
      </c>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73"/>
      <c r="BS53" s="173"/>
      <c r="BT53" s="173"/>
      <c r="BU53" s="173"/>
      <c r="BV53" s="173"/>
      <c r="BW53" s="173"/>
      <c r="BX53" s="173"/>
      <c r="BY53" s="173"/>
      <c r="BZ53" s="173"/>
      <c r="CA53" s="173"/>
      <c r="CB53" s="173"/>
      <c r="CC53" s="173"/>
      <c r="CD53" s="173"/>
      <c r="CE53" s="173"/>
      <c r="CF53" s="173"/>
      <c r="CG53" s="173"/>
      <c r="CH53" s="173"/>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3"/>
      <c r="DF53" s="173"/>
      <c r="DG53" s="173"/>
      <c r="DH53" s="173"/>
      <c r="DI53" s="173"/>
      <c r="DJ53" s="173"/>
      <c r="DK53" s="173"/>
      <c r="DL53" s="173"/>
      <c r="DM53" s="173"/>
      <c r="DN53" s="173"/>
      <c r="DO53" s="173"/>
      <c r="DP53" s="173"/>
      <c r="DQ53" s="173"/>
      <c r="DR53" s="173"/>
      <c r="DS53" s="173"/>
      <c r="DT53" s="173"/>
      <c r="DU53" s="173"/>
      <c r="DV53" s="173"/>
      <c r="DW53" s="173"/>
      <c r="DX53" s="173"/>
      <c r="DY53" s="173"/>
      <c r="DZ53" s="173"/>
      <c r="EA53" s="173"/>
      <c r="EB53" s="173"/>
      <c r="EC53" s="173"/>
      <c r="ED53" s="173"/>
      <c r="EE53" s="173"/>
      <c r="EF53" s="173"/>
      <c r="EG53" s="173"/>
      <c r="EH53" s="173"/>
      <c r="EI53" s="173"/>
      <c r="EJ53" s="173"/>
      <c r="EK53" s="173"/>
      <c r="EL53" s="173"/>
      <c r="EM53" s="173"/>
      <c r="EN53" s="173"/>
      <c r="EO53" s="173"/>
      <c r="EP53" s="173"/>
      <c r="EQ53" s="173"/>
      <c r="ER53" s="173"/>
      <c r="ES53" s="173"/>
      <c r="ET53" s="173"/>
      <c r="EU53" s="173"/>
      <c r="EV53" s="173"/>
      <c r="EW53" s="173"/>
      <c r="EX53" s="173"/>
      <c r="EY53" s="173"/>
      <c r="EZ53" s="173"/>
      <c r="FA53" s="173"/>
      <c r="FB53" s="173"/>
      <c r="FC53" s="173"/>
      <c r="FD53" s="173"/>
      <c r="FE53" s="173"/>
      <c r="FF53" s="173"/>
      <c r="FG53" s="173"/>
      <c r="FH53" s="173"/>
      <c r="FI53" s="173"/>
      <c r="FJ53" s="173"/>
      <c r="FK53" s="173"/>
      <c r="FL53" s="173"/>
      <c r="FM53" s="173"/>
      <c r="FN53" s="173"/>
      <c r="FO53" s="173"/>
      <c r="FP53" s="173"/>
      <c r="FQ53" s="173"/>
      <c r="FR53" s="173"/>
      <c r="FS53" s="173"/>
      <c r="FT53" s="173"/>
      <c r="FU53" s="173"/>
      <c r="FV53" s="173"/>
      <c r="FW53" s="173"/>
      <c r="FX53" s="173"/>
      <c r="FY53" s="173"/>
      <c r="FZ53" s="173"/>
      <c r="GA53" s="173"/>
      <c r="GB53" s="173"/>
      <c r="GC53" s="173"/>
      <c r="GD53" s="173"/>
      <c r="GE53" s="173"/>
      <c r="GF53" s="173"/>
      <c r="GG53" s="173"/>
      <c r="GH53" s="173"/>
      <c r="GI53" s="173"/>
      <c r="GJ53" s="173"/>
      <c r="GK53" s="173"/>
      <c r="GL53" s="173"/>
      <c r="GM53" s="173"/>
      <c r="GN53" s="173"/>
      <c r="GO53" s="173"/>
      <c r="GP53" s="173"/>
    </row>
    <row r="54" spans="1:198" s="174" customFormat="1" ht="29.4" customHeight="1">
      <c r="A54" s="331" t="s">
        <v>692</v>
      </c>
      <c r="B54" s="333" t="s">
        <v>552</v>
      </c>
      <c r="C54" s="332" t="s">
        <v>33</v>
      </c>
      <c r="D54" s="332">
        <f>D53</f>
        <v>160</v>
      </c>
      <c r="E54" s="328"/>
      <c r="F54" s="329">
        <f t="shared" si="6"/>
        <v>0</v>
      </c>
      <c r="G54" s="18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3"/>
      <c r="BR54" s="173"/>
      <c r="BS54" s="173"/>
      <c r="BT54" s="173"/>
      <c r="BU54" s="173"/>
      <c r="BV54" s="173"/>
      <c r="BW54" s="173"/>
      <c r="BX54" s="173"/>
      <c r="BY54" s="173"/>
      <c r="BZ54" s="173"/>
      <c r="CA54" s="173"/>
      <c r="CB54" s="173"/>
      <c r="CC54" s="173"/>
      <c r="CD54" s="173"/>
      <c r="CE54" s="173"/>
      <c r="CF54" s="173"/>
      <c r="CG54" s="173"/>
      <c r="CH54" s="173"/>
      <c r="CI54" s="173"/>
      <c r="CJ54" s="173"/>
      <c r="CK54" s="173"/>
      <c r="CL54" s="173"/>
      <c r="CM54" s="173"/>
      <c r="CN54" s="173"/>
      <c r="CO54" s="173"/>
      <c r="CP54" s="173"/>
      <c r="CQ54" s="173"/>
      <c r="CR54" s="173"/>
      <c r="CS54" s="173"/>
      <c r="CT54" s="173"/>
      <c r="CU54" s="173"/>
      <c r="CV54" s="173"/>
      <c r="CW54" s="173"/>
      <c r="CX54" s="173"/>
      <c r="CY54" s="173"/>
      <c r="CZ54" s="173"/>
      <c r="DA54" s="173"/>
      <c r="DB54" s="173"/>
      <c r="DC54" s="173"/>
      <c r="DD54" s="173"/>
      <c r="DE54" s="173"/>
      <c r="DF54" s="173"/>
      <c r="DG54" s="173"/>
      <c r="DH54" s="173"/>
      <c r="DI54" s="173"/>
      <c r="DJ54" s="173"/>
      <c r="DK54" s="173"/>
      <c r="DL54" s="173"/>
      <c r="DM54" s="173"/>
      <c r="DN54" s="173"/>
      <c r="DO54" s="173"/>
      <c r="DP54" s="173"/>
      <c r="DQ54" s="173"/>
      <c r="DR54" s="173"/>
      <c r="DS54" s="173"/>
      <c r="DT54" s="173"/>
      <c r="DU54" s="173"/>
      <c r="DV54" s="173"/>
      <c r="DW54" s="173"/>
      <c r="DX54" s="173"/>
      <c r="DY54" s="173"/>
      <c r="DZ54" s="173"/>
      <c r="EA54" s="173"/>
      <c r="EB54" s="173"/>
      <c r="EC54" s="173"/>
      <c r="ED54" s="173"/>
      <c r="EE54" s="173"/>
      <c r="EF54" s="173"/>
      <c r="EG54" s="173"/>
      <c r="EH54" s="173"/>
      <c r="EI54" s="173"/>
      <c r="EJ54" s="173"/>
      <c r="EK54" s="173"/>
      <c r="EL54" s="173"/>
      <c r="EM54" s="173"/>
      <c r="EN54" s="173"/>
      <c r="EO54" s="173"/>
      <c r="EP54" s="173"/>
      <c r="EQ54" s="173"/>
      <c r="ER54" s="173"/>
      <c r="ES54" s="173"/>
      <c r="ET54" s="173"/>
      <c r="EU54" s="173"/>
      <c r="EV54" s="173"/>
      <c r="EW54" s="173"/>
      <c r="EX54" s="173"/>
      <c r="EY54" s="173"/>
      <c r="EZ54" s="173"/>
      <c r="FA54" s="173"/>
      <c r="FB54" s="173"/>
      <c r="FC54" s="173"/>
      <c r="FD54" s="173"/>
      <c r="FE54" s="173"/>
      <c r="FF54" s="173"/>
      <c r="FG54" s="173"/>
      <c r="FH54" s="173"/>
      <c r="FI54" s="173"/>
      <c r="FJ54" s="173"/>
      <c r="FK54" s="173"/>
      <c r="FL54" s="173"/>
      <c r="FM54" s="173"/>
      <c r="FN54" s="173"/>
      <c r="FO54" s="173"/>
      <c r="FP54" s="173"/>
      <c r="FQ54" s="173"/>
      <c r="FR54" s="173"/>
      <c r="FS54" s="173"/>
      <c r="FT54" s="173"/>
      <c r="FU54" s="173"/>
      <c r="FV54" s="173"/>
      <c r="FW54" s="173"/>
      <c r="FX54" s="173"/>
      <c r="FY54" s="173"/>
      <c r="FZ54" s="173"/>
      <c r="GA54" s="173"/>
      <c r="GB54" s="173"/>
      <c r="GC54" s="173"/>
      <c r="GD54" s="173"/>
      <c r="GE54" s="173"/>
      <c r="GF54" s="173"/>
      <c r="GG54" s="173"/>
      <c r="GH54" s="173"/>
      <c r="GI54" s="173"/>
      <c r="GJ54" s="173"/>
      <c r="GK54" s="173"/>
      <c r="GL54" s="173"/>
      <c r="GM54" s="173"/>
      <c r="GN54" s="173"/>
      <c r="GO54" s="173"/>
      <c r="GP54" s="173"/>
    </row>
    <row r="55" spans="1:198" s="174" customFormat="1" ht="15.6">
      <c r="A55" s="331"/>
      <c r="B55" s="335" t="s">
        <v>550</v>
      </c>
      <c r="C55" s="332"/>
      <c r="D55" s="332"/>
      <c r="E55" s="328"/>
      <c r="F55" s="329">
        <f t="shared" si="6"/>
        <v>0</v>
      </c>
      <c r="G55" s="18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3"/>
      <c r="BR55" s="173"/>
      <c r="BS55" s="173"/>
      <c r="BT55" s="173"/>
      <c r="BU55" s="173"/>
      <c r="BV55" s="173"/>
      <c r="BW55" s="173"/>
      <c r="BX55" s="173"/>
      <c r="BY55" s="173"/>
      <c r="BZ55" s="173"/>
      <c r="CA55" s="173"/>
      <c r="CB55" s="173"/>
      <c r="CC55" s="173"/>
      <c r="CD55" s="173"/>
      <c r="CE55" s="173"/>
      <c r="CF55" s="173"/>
      <c r="CG55" s="173"/>
      <c r="CH55" s="173"/>
      <c r="CI55" s="173"/>
      <c r="CJ55" s="173"/>
      <c r="CK55" s="173"/>
      <c r="CL55" s="173"/>
      <c r="CM55" s="173"/>
      <c r="CN55" s="173"/>
      <c r="CO55" s="173"/>
      <c r="CP55" s="173"/>
      <c r="CQ55" s="173"/>
      <c r="CR55" s="173"/>
      <c r="CS55" s="173"/>
      <c r="CT55" s="173"/>
      <c r="CU55" s="173"/>
      <c r="CV55" s="173"/>
      <c r="CW55" s="173"/>
      <c r="CX55" s="173"/>
      <c r="CY55" s="173"/>
      <c r="CZ55" s="173"/>
      <c r="DA55" s="173"/>
      <c r="DB55" s="173"/>
      <c r="DC55" s="173"/>
      <c r="DD55" s="173"/>
      <c r="DE55" s="173"/>
      <c r="DF55" s="173"/>
      <c r="DG55" s="173"/>
      <c r="DH55" s="173"/>
      <c r="DI55" s="173"/>
      <c r="DJ55" s="173"/>
      <c r="DK55" s="173"/>
      <c r="DL55" s="173"/>
      <c r="DM55" s="173"/>
      <c r="DN55" s="173"/>
      <c r="DO55" s="173"/>
      <c r="DP55" s="173"/>
      <c r="DQ55" s="173"/>
      <c r="DR55" s="173"/>
      <c r="DS55" s="173"/>
      <c r="DT55" s="173"/>
      <c r="DU55" s="173"/>
      <c r="DV55" s="173"/>
      <c r="DW55" s="173"/>
      <c r="DX55" s="173"/>
      <c r="DY55" s="173"/>
      <c r="DZ55" s="173"/>
      <c r="EA55" s="173"/>
      <c r="EB55" s="173"/>
      <c r="EC55" s="173"/>
      <c r="ED55" s="173"/>
      <c r="EE55" s="173"/>
      <c r="EF55" s="173"/>
      <c r="EG55" s="173"/>
      <c r="EH55" s="173"/>
      <c r="EI55" s="173"/>
      <c r="EJ55" s="173"/>
      <c r="EK55" s="173"/>
      <c r="EL55" s="173"/>
      <c r="EM55" s="173"/>
      <c r="EN55" s="173"/>
      <c r="EO55" s="173"/>
      <c r="EP55" s="173"/>
      <c r="EQ55" s="173"/>
      <c r="ER55" s="173"/>
      <c r="ES55" s="173"/>
      <c r="ET55" s="173"/>
      <c r="EU55" s="173"/>
      <c r="EV55" s="173"/>
      <c r="EW55" s="173"/>
      <c r="EX55" s="173"/>
      <c r="EY55" s="173"/>
      <c r="EZ55" s="173"/>
      <c r="FA55" s="173"/>
      <c r="FB55" s="173"/>
      <c r="FC55" s="173"/>
      <c r="FD55" s="173"/>
      <c r="FE55" s="173"/>
      <c r="FF55" s="173"/>
      <c r="FG55" s="173"/>
      <c r="FH55" s="173"/>
      <c r="FI55" s="173"/>
      <c r="FJ55" s="173"/>
      <c r="FK55" s="173"/>
      <c r="FL55" s="173"/>
      <c r="FM55" s="173"/>
      <c r="FN55" s="173"/>
      <c r="FO55" s="173"/>
      <c r="FP55" s="173"/>
      <c r="FQ55" s="173"/>
      <c r="FR55" s="173"/>
      <c r="FS55" s="173"/>
      <c r="FT55" s="173"/>
      <c r="FU55" s="173"/>
      <c r="FV55" s="173"/>
      <c r="FW55" s="173"/>
      <c r="FX55" s="173"/>
      <c r="FY55" s="173"/>
      <c r="FZ55" s="173"/>
      <c r="GA55" s="173"/>
      <c r="GB55" s="173"/>
      <c r="GC55" s="173"/>
      <c r="GD55" s="173"/>
      <c r="GE55" s="173"/>
      <c r="GF55" s="173"/>
      <c r="GG55" s="173"/>
      <c r="GH55" s="173"/>
      <c r="GI55" s="173"/>
      <c r="GJ55" s="173"/>
      <c r="GK55" s="173"/>
      <c r="GL55" s="173"/>
      <c r="GM55" s="173"/>
      <c r="GN55" s="173"/>
      <c r="GO55" s="173"/>
      <c r="GP55" s="173"/>
    </row>
    <row r="56" spans="1:198" s="174" customFormat="1" ht="29.4" customHeight="1">
      <c r="A56" s="331" t="s">
        <v>693</v>
      </c>
      <c r="B56" s="333" t="s">
        <v>551</v>
      </c>
      <c r="C56" s="332" t="s">
        <v>33</v>
      </c>
      <c r="D56" s="334">
        <v>60</v>
      </c>
      <c r="E56" s="328"/>
      <c r="F56" s="329">
        <f t="shared" si="6"/>
        <v>0</v>
      </c>
      <c r="G56" s="183">
        <f>4.5*12.4</f>
        <v>55.800000000000004</v>
      </c>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3"/>
      <c r="BR56" s="173"/>
      <c r="BS56" s="173"/>
      <c r="BT56" s="173"/>
      <c r="BU56" s="173"/>
      <c r="BV56" s="173"/>
      <c r="BW56" s="173"/>
      <c r="BX56" s="173"/>
      <c r="BY56" s="173"/>
      <c r="BZ56" s="173"/>
      <c r="CA56" s="173"/>
      <c r="CB56" s="173"/>
      <c r="CC56" s="173"/>
      <c r="CD56" s="173"/>
      <c r="CE56" s="173"/>
      <c r="CF56" s="173"/>
      <c r="CG56" s="173"/>
      <c r="CH56" s="173"/>
      <c r="CI56" s="173"/>
      <c r="CJ56" s="173"/>
      <c r="CK56" s="173"/>
      <c r="CL56" s="173"/>
      <c r="CM56" s="173"/>
      <c r="CN56" s="173"/>
      <c r="CO56" s="173"/>
      <c r="CP56" s="173"/>
      <c r="CQ56" s="173"/>
      <c r="CR56" s="173"/>
      <c r="CS56" s="173"/>
      <c r="CT56" s="173"/>
      <c r="CU56" s="173"/>
      <c r="CV56" s="173"/>
      <c r="CW56" s="173"/>
      <c r="CX56" s="173"/>
      <c r="CY56" s="173"/>
      <c r="CZ56" s="173"/>
      <c r="DA56" s="173"/>
      <c r="DB56" s="173"/>
      <c r="DC56" s="173"/>
      <c r="DD56" s="173"/>
      <c r="DE56" s="173"/>
      <c r="DF56" s="173"/>
      <c r="DG56" s="173"/>
      <c r="DH56" s="173"/>
      <c r="DI56" s="173"/>
      <c r="DJ56" s="173"/>
      <c r="DK56" s="173"/>
      <c r="DL56" s="173"/>
      <c r="DM56" s="173"/>
      <c r="DN56" s="173"/>
      <c r="DO56" s="173"/>
      <c r="DP56" s="173"/>
      <c r="DQ56" s="173"/>
      <c r="DR56" s="173"/>
      <c r="DS56" s="173"/>
      <c r="DT56" s="173"/>
      <c r="DU56" s="173"/>
      <c r="DV56" s="173"/>
      <c r="DW56" s="173"/>
      <c r="DX56" s="173"/>
      <c r="DY56" s="173"/>
      <c r="DZ56" s="173"/>
      <c r="EA56" s="173"/>
      <c r="EB56" s="173"/>
      <c r="EC56" s="173"/>
      <c r="ED56" s="173"/>
      <c r="EE56" s="173"/>
      <c r="EF56" s="173"/>
      <c r="EG56" s="173"/>
      <c r="EH56" s="173"/>
      <c r="EI56" s="173"/>
      <c r="EJ56" s="173"/>
      <c r="EK56" s="173"/>
      <c r="EL56" s="173"/>
      <c r="EM56" s="173"/>
      <c r="EN56" s="173"/>
      <c r="EO56" s="173"/>
      <c r="EP56" s="173"/>
      <c r="EQ56" s="173"/>
      <c r="ER56" s="173"/>
      <c r="ES56" s="173"/>
      <c r="ET56" s="173"/>
      <c r="EU56" s="173"/>
      <c r="EV56" s="173"/>
      <c r="EW56" s="173"/>
      <c r="EX56" s="173"/>
      <c r="EY56" s="173"/>
      <c r="EZ56" s="173"/>
      <c r="FA56" s="173"/>
      <c r="FB56" s="173"/>
      <c r="FC56" s="173"/>
      <c r="FD56" s="173"/>
      <c r="FE56" s="173"/>
      <c r="FF56" s="173"/>
      <c r="FG56" s="173"/>
      <c r="FH56" s="173"/>
      <c r="FI56" s="173"/>
      <c r="FJ56" s="173"/>
      <c r="FK56" s="173"/>
      <c r="FL56" s="173"/>
      <c r="FM56" s="173"/>
      <c r="FN56" s="173"/>
      <c r="FO56" s="173"/>
      <c r="FP56" s="173"/>
      <c r="FQ56" s="173"/>
      <c r="FR56" s="173"/>
      <c r="FS56" s="173"/>
      <c r="FT56" s="173"/>
      <c r="FU56" s="173"/>
      <c r="FV56" s="173"/>
      <c r="FW56" s="173"/>
      <c r="FX56" s="173"/>
      <c r="FY56" s="173"/>
      <c r="FZ56" s="173"/>
      <c r="GA56" s="173"/>
      <c r="GB56" s="173"/>
      <c r="GC56" s="173"/>
      <c r="GD56" s="173"/>
      <c r="GE56" s="173"/>
      <c r="GF56" s="173"/>
      <c r="GG56" s="173"/>
      <c r="GH56" s="173"/>
      <c r="GI56" s="173"/>
      <c r="GJ56" s="173"/>
      <c r="GK56" s="173"/>
      <c r="GL56" s="173"/>
      <c r="GM56" s="173"/>
      <c r="GN56" s="173"/>
      <c r="GO56" s="173"/>
      <c r="GP56" s="173"/>
    </row>
    <row r="57" spans="1:198" s="174" customFormat="1" ht="29.4" customHeight="1">
      <c r="A57" s="331" t="s">
        <v>694</v>
      </c>
      <c r="B57" s="333" t="s">
        <v>552</v>
      </c>
      <c r="C57" s="332" t="s">
        <v>33</v>
      </c>
      <c r="D57" s="334">
        <f>D56</f>
        <v>60</v>
      </c>
      <c r="E57" s="328"/>
      <c r="F57" s="329">
        <f t="shared" si="6"/>
        <v>0</v>
      </c>
      <c r="G57" s="18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3"/>
      <c r="BR57" s="173"/>
      <c r="BS57" s="173"/>
      <c r="BT57" s="173"/>
      <c r="BU57" s="173"/>
      <c r="BV57" s="173"/>
      <c r="BW57" s="173"/>
      <c r="BX57" s="173"/>
      <c r="BY57" s="173"/>
      <c r="BZ57" s="173"/>
      <c r="CA57" s="173"/>
      <c r="CB57" s="173"/>
      <c r="CC57" s="173"/>
      <c r="CD57" s="173"/>
      <c r="CE57" s="173"/>
      <c r="CF57" s="173"/>
      <c r="CG57" s="173"/>
      <c r="CH57" s="173"/>
      <c r="CI57" s="173"/>
      <c r="CJ57" s="173"/>
      <c r="CK57" s="173"/>
      <c r="CL57" s="173"/>
      <c r="CM57" s="173"/>
      <c r="CN57" s="173"/>
      <c r="CO57" s="173"/>
      <c r="CP57" s="173"/>
      <c r="CQ57" s="173"/>
      <c r="CR57" s="173"/>
      <c r="CS57" s="173"/>
      <c r="CT57" s="173"/>
      <c r="CU57" s="173"/>
      <c r="CV57" s="173"/>
      <c r="CW57" s="173"/>
      <c r="CX57" s="173"/>
      <c r="CY57" s="173"/>
      <c r="CZ57" s="173"/>
      <c r="DA57" s="173"/>
      <c r="DB57" s="173"/>
      <c r="DC57" s="173"/>
      <c r="DD57" s="173"/>
      <c r="DE57" s="173"/>
      <c r="DF57" s="173"/>
      <c r="DG57" s="173"/>
      <c r="DH57" s="173"/>
      <c r="DI57" s="173"/>
      <c r="DJ57" s="173"/>
      <c r="DK57" s="173"/>
      <c r="DL57" s="173"/>
      <c r="DM57" s="173"/>
      <c r="DN57" s="173"/>
      <c r="DO57" s="173"/>
      <c r="DP57" s="173"/>
      <c r="DQ57" s="173"/>
      <c r="DR57" s="173"/>
      <c r="DS57" s="173"/>
      <c r="DT57" s="173"/>
      <c r="DU57" s="173"/>
      <c r="DV57" s="173"/>
      <c r="DW57" s="173"/>
      <c r="DX57" s="173"/>
      <c r="DY57" s="173"/>
      <c r="DZ57" s="173"/>
      <c r="EA57" s="173"/>
      <c r="EB57" s="173"/>
      <c r="EC57" s="173"/>
      <c r="ED57" s="173"/>
      <c r="EE57" s="173"/>
      <c r="EF57" s="173"/>
      <c r="EG57" s="173"/>
      <c r="EH57" s="173"/>
      <c r="EI57" s="173"/>
      <c r="EJ57" s="173"/>
      <c r="EK57" s="173"/>
      <c r="EL57" s="173"/>
      <c r="EM57" s="173"/>
      <c r="EN57" s="173"/>
      <c r="EO57" s="173"/>
      <c r="EP57" s="173"/>
      <c r="EQ57" s="173"/>
      <c r="ER57" s="173"/>
      <c r="ES57" s="173"/>
      <c r="ET57" s="173"/>
      <c r="EU57" s="173"/>
      <c r="EV57" s="173"/>
      <c r="EW57" s="173"/>
      <c r="EX57" s="173"/>
      <c r="EY57" s="173"/>
      <c r="EZ57" s="173"/>
      <c r="FA57" s="173"/>
      <c r="FB57" s="173"/>
      <c r="FC57" s="173"/>
      <c r="FD57" s="173"/>
      <c r="FE57" s="173"/>
      <c r="FF57" s="173"/>
      <c r="FG57" s="173"/>
      <c r="FH57" s="173"/>
      <c r="FI57" s="173"/>
      <c r="FJ57" s="173"/>
      <c r="FK57" s="173"/>
      <c r="FL57" s="173"/>
      <c r="FM57" s="173"/>
      <c r="FN57" s="173"/>
      <c r="FO57" s="173"/>
      <c r="FP57" s="173"/>
      <c r="FQ57" s="173"/>
      <c r="FR57" s="173"/>
      <c r="FS57" s="173"/>
      <c r="FT57" s="173"/>
      <c r="FU57" s="173"/>
      <c r="FV57" s="173"/>
      <c r="FW57" s="173"/>
      <c r="FX57" s="173"/>
      <c r="FY57" s="173"/>
      <c r="FZ57" s="173"/>
      <c r="GA57" s="173"/>
      <c r="GB57" s="173"/>
      <c r="GC57" s="173"/>
      <c r="GD57" s="173"/>
      <c r="GE57" s="173"/>
      <c r="GF57" s="173"/>
      <c r="GG57" s="173"/>
      <c r="GH57" s="173"/>
      <c r="GI57" s="173"/>
      <c r="GJ57" s="173"/>
      <c r="GK57" s="173"/>
      <c r="GL57" s="173"/>
      <c r="GM57" s="173"/>
      <c r="GN57" s="173"/>
      <c r="GO57" s="173"/>
      <c r="GP57" s="173"/>
    </row>
    <row r="58" spans="1:198" s="172" customFormat="1" ht="15.6">
      <c r="A58" s="325"/>
      <c r="B58" s="335"/>
      <c r="C58" s="338"/>
      <c r="D58" s="338"/>
      <c r="E58" s="340"/>
      <c r="F58" s="341"/>
      <c r="G58" s="184"/>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5"/>
      <c r="BR58" s="175"/>
      <c r="BS58" s="175"/>
      <c r="BT58" s="175"/>
      <c r="BU58" s="175"/>
      <c r="BV58" s="175"/>
      <c r="BW58" s="175"/>
      <c r="BX58" s="175"/>
      <c r="BY58" s="175"/>
      <c r="BZ58" s="175"/>
      <c r="CA58" s="175"/>
      <c r="CB58" s="175"/>
      <c r="CC58" s="175"/>
      <c r="CD58" s="175"/>
      <c r="CE58" s="175"/>
      <c r="CF58" s="175"/>
      <c r="CG58" s="175"/>
      <c r="CH58" s="175"/>
      <c r="CI58" s="175"/>
      <c r="CJ58" s="175"/>
      <c r="CK58" s="175"/>
      <c r="CL58" s="175"/>
      <c r="CM58" s="175"/>
      <c r="CN58" s="175"/>
      <c r="CO58" s="175"/>
      <c r="CP58" s="175"/>
      <c r="CQ58" s="175"/>
      <c r="CR58" s="175"/>
      <c r="CS58" s="175"/>
      <c r="CT58" s="175"/>
      <c r="CU58" s="175"/>
      <c r="CV58" s="175"/>
      <c r="CW58" s="175"/>
      <c r="CX58" s="175"/>
      <c r="CY58" s="175"/>
      <c r="CZ58" s="175"/>
      <c r="DA58" s="175"/>
      <c r="DB58" s="175"/>
      <c r="DC58" s="175"/>
      <c r="DD58" s="175"/>
      <c r="DE58" s="175"/>
      <c r="DF58" s="175"/>
      <c r="DG58" s="175"/>
      <c r="DH58" s="175"/>
      <c r="DI58" s="175"/>
      <c r="DJ58" s="175"/>
      <c r="DK58" s="175"/>
      <c r="DL58" s="175"/>
      <c r="DM58" s="175"/>
      <c r="DN58" s="175"/>
      <c r="DO58" s="175"/>
      <c r="DP58" s="175"/>
      <c r="DQ58" s="175"/>
      <c r="DR58" s="175"/>
      <c r="DS58" s="175"/>
      <c r="DT58" s="175"/>
      <c r="DU58" s="175"/>
      <c r="DV58" s="175"/>
      <c r="DW58" s="175"/>
      <c r="DX58" s="175"/>
      <c r="DY58" s="175"/>
      <c r="DZ58" s="175"/>
      <c r="EA58" s="175"/>
      <c r="EB58" s="175"/>
      <c r="EC58" s="175"/>
      <c r="ED58" s="175"/>
      <c r="EE58" s="175"/>
      <c r="EF58" s="175"/>
      <c r="EG58" s="175"/>
      <c r="EH58" s="175"/>
      <c r="EI58" s="175"/>
      <c r="EJ58" s="175"/>
      <c r="EK58" s="175"/>
      <c r="EL58" s="175"/>
      <c r="EM58" s="175"/>
      <c r="EN58" s="175"/>
      <c r="EO58" s="175"/>
      <c r="EP58" s="175"/>
      <c r="EQ58" s="175"/>
      <c r="ER58" s="175"/>
      <c r="ES58" s="175"/>
      <c r="ET58" s="175"/>
      <c r="EU58" s="175"/>
      <c r="EV58" s="175"/>
      <c r="EW58" s="175"/>
      <c r="EX58" s="175"/>
      <c r="EY58" s="175"/>
      <c r="EZ58" s="175"/>
      <c r="FA58" s="175"/>
      <c r="FB58" s="175"/>
      <c r="FC58" s="175"/>
      <c r="FD58" s="175"/>
      <c r="FE58" s="175"/>
      <c r="FF58" s="175"/>
      <c r="FG58" s="175"/>
      <c r="FH58" s="175"/>
      <c r="FI58" s="175"/>
      <c r="FJ58" s="175"/>
      <c r="FK58" s="175"/>
      <c r="FL58" s="175"/>
      <c r="FM58" s="175"/>
      <c r="FN58" s="175"/>
      <c r="FO58" s="175"/>
      <c r="FP58" s="175"/>
      <c r="FQ58" s="175"/>
      <c r="FR58" s="175"/>
      <c r="FS58" s="175"/>
      <c r="FT58" s="175"/>
      <c r="FU58" s="175"/>
      <c r="FV58" s="175"/>
      <c r="FW58" s="175"/>
      <c r="FX58" s="175"/>
      <c r="FY58" s="175"/>
      <c r="FZ58" s="175"/>
      <c r="GA58" s="175"/>
      <c r="GB58" s="175"/>
      <c r="GC58" s="175"/>
      <c r="GD58" s="175"/>
      <c r="GE58" s="175"/>
      <c r="GF58" s="175"/>
      <c r="GG58" s="175"/>
      <c r="GH58" s="175"/>
      <c r="GI58" s="175"/>
      <c r="GJ58" s="175"/>
      <c r="GK58" s="175"/>
      <c r="GL58" s="175"/>
      <c r="GM58" s="175"/>
      <c r="GN58" s="175"/>
      <c r="GO58" s="175"/>
      <c r="GP58" s="175"/>
    </row>
    <row r="59" spans="1:198" s="174" customFormat="1" ht="15.6">
      <c r="A59" s="325">
        <v>2.2999999999999998</v>
      </c>
      <c r="B59" s="335" t="s">
        <v>553</v>
      </c>
      <c r="C59" s="332"/>
      <c r="D59" s="332"/>
      <c r="E59" s="328"/>
      <c r="F59" s="329"/>
      <c r="G59" s="18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173"/>
      <c r="BY59" s="173"/>
      <c r="BZ59" s="173"/>
      <c r="CA59" s="173"/>
      <c r="CB59" s="173"/>
      <c r="CC59" s="173"/>
      <c r="CD59" s="173"/>
      <c r="CE59" s="173"/>
      <c r="CF59" s="173"/>
      <c r="CG59" s="173"/>
      <c r="CH59" s="173"/>
      <c r="CI59" s="173"/>
      <c r="CJ59" s="173"/>
      <c r="CK59" s="173"/>
      <c r="CL59" s="173"/>
      <c r="CM59" s="173"/>
      <c r="CN59" s="173"/>
      <c r="CO59" s="173"/>
      <c r="CP59" s="173"/>
      <c r="CQ59" s="173"/>
      <c r="CR59" s="173"/>
      <c r="CS59" s="173"/>
      <c r="CT59" s="173"/>
      <c r="CU59" s="173"/>
      <c r="CV59" s="173"/>
      <c r="CW59" s="173"/>
      <c r="CX59" s="173"/>
      <c r="CY59" s="173"/>
      <c r="CZ59" s="173"/>
      <c r="DA59" s="173"/>
      <c r="DB59" s="173"/>
      <c r="DC59" s="173"/>
      <c r="DD59" s="173"/>
      <c r="DE59" s="173"/>
      <c r="DF59" s="173"/>
      <c r="DG59" s="173"/>
      <c r="DH59" s="173"/>
      <c r="DI59" s="173"/>
      <c r="DJ59" s="173"/>
      <c r="DK59" s="173"/>
      <c r="DL59" s="173"/>
      <c r="DM59" s="173"/>
      <c r="DN59" s="173"/>
      <c r="DO59" s="173"/>
      <c r="DP59" s="173"/>
      <c r="DQ59" s="173"/>
      <c r="DR59" s="173"/>
      <c r="DS59" s="173"/>
      <c r="DT59" s="173"/>
      <c r="DU59" s="173"/>
      <c r="DV59" s="173"/>
      <c r="DW59" s="173"/>
      <c r="DX59" s="173"/>
      <c r="DY59" s="173"/>
      <c r="DZ59" s="173"/>
      <c r="EA59" s="173"/>
      <c r="EB59" s="173"/>
      <c r="EC59" s="173"/>
      <c r="ED59" s="173"/>
      <c r="EE59" s="173"/>
      <c r="EF59" s="173"/>
      <c r="EG59" s="173"/>
      <c r="EH59" s="173"/>
      <c r="EI59" s="173"/>
      <c r="EJ59" s="173"/>
      <c r="EK59" s="173"/>
      <c r="EL59" s="173"/>
      <c r="EM59" s="173"/>
      <c r="EN59" s="173"/>
      <c r="EO59" s="173"/>
      <c r="EP59" s="173"/>
      <c r="EQ59" s="173"/>
      <c r="ER59" s="173"/>
      <c r="ES59" s="173"/>
      <c r="ET59" s="173"/>
      <c r="EU59" s="173"/>
      <c r="EV59" s="173"/>
      <c r="EW59" s="173"/>
      <c r="EX59" s="173"/>
      <c r="EY59" s="173"/>
      <c r="EZ59" s="173"/>
      <c r="FA59" s="173"/>
      <c r="FB59" s="173"/>
      <c r="FC59" s="173"/>
      <c r="FD59" s="173"/>
      <c r="FE59" s="173"/>
      <c r="FF59" s="173"/>
      <c r="FG59" s="173"/>
      <c r="FH59" s="173"/>
      <c r="FI59" s="173"/>
      <c r="FJ59" s="173"/>
      <c r="FK59" s="173"/>
      <c r="FL59" s="173"/>
      <c r="FM59" s="173"/>
      <c r="FN59" s="173"/>
      <c r="FO59" s="173"/>
      <c r="FP59" s="173"/>
      <c r="FQ59" s="173"/>
      <c r="FR59" s="173"/>
      <c r="FS59" s="173"/>
      <c r="FT59" s="173"/>
      <c r="FU59" s="173"/>
      <c r="FV59" s="173"/>
      <c r="FW59" s="173"/>
      <c r="FX59" s="173"/>
      <c r="FY59" s="173"/>
      <c r="FZ59" s="173"/>
      <c r="GA59" s="173"/>
      <c r="GB59" s="173"/>
      <c r="GC59" s="173"/>
      <c r="GD59" s="173"/>
      <c r="GE59" s="173"/>
      <c r="GF59" s="173"/>
      <c r="GG59" s="173"/>
      <c r="GH59" s="173"/>
      <c r="GI59" s="173"/>
      <c r="GJ59" s="173"/>
      <c r="GK59" s="173"/>
      <c r="GL59" s="173"/>
      <c r="GM59" s="173"/>
      <c r="GN59" s="173"/>
      <c r="GO59" s="173"/>
      <c r="GP59" s="173"/>
    </row>
    <row r="60" spans="1:198" s="176" customFormat="1" ht="29.4" customHeight="1">
      <c r="A60" s="342" t="s">
        <v>34</v>
      </c>
      <c r="B60" s="330" t="s">
        <v>554</v>
      </c>
      <c r="C60" s="343" t="s">
        <v>34</v>
      </c>
      <c r="D60" s="343"/>
      <c r="E60" s="343"/>
      <c r="F60" s="344"/>
      <c r="G60" s="185"/>
    </row>
    <row r="61" spans="1:198" s="174" customFormat="1" ht="29.4" customHeight="1">
      <c r="A61" s="331" t="s">
        <v>695</v>
      </c>
      <c r="B61" s="333" t="s">
        <v>555</v>
      </c>
      <c r="C61" s="332" t="s">
        <v>33</v>
      </c>
      <c r="D61" s="332">
        <v>180</v>
      </c>
      <c r="E61" s="328"/>
      <c r="F61" s="329">
        <f>D61*E61</f>
        <v>0</v>
      </c>
      <c r="G61" s="183">
        <f>7.2*12.5*2</f>
        <v>180</v>
      </c>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3"/>
      <c r="CC61" s="173"/>
      <c r="CD61" s="173"/>
      <c r="CE61" s="173"/>
      <c r="CF61" s="173"/>
      <c r="CG61" s="173"/>
      <c r="CH61" s="173"/>
      <c r="CI61" s="173"/>
      <c r="CJ61" s="173"/>
      <c r="CK61" s="173"/>
      <c r="CL61" s="173"/>
      <c r="CM61" s="173"/>
      <c r="CN61" s="173"/>
      <c r="CO61" s="173"/>
      <c r="CP61" s="173"/>
      <c r="CQ61" s="173"/>
      <c r="CR61" s="173"/>
      <c r="CS61" s="173"/>
      <c r="CT61" s="173"/>
      <c r="CU61" s="173"/>
      <c r="CV61" s="173"/>
      <c r="CW61" s="173"/>
      <c r="CX61" s="173"/>
      <c r="CY61" s="173"/>
      <c r="CZ61" s="173"/>
      <c r="DA61" s="173"/>
      <c r="DB61" s="173"/>
      <c r="DC61" s="173"/>
      <c r="DD61" s="173"/>
      <c r="DE61" s="173"/>
      <c r="DF61" s="173"/>
      <c r="DG61" s="173"/>
      <c r="DH61" s="173"/>
      <c r="DI61" s="173"/>
      <c r="DJ61" s="173"/>
      <c r="DK61" s="173"/>
      <c r="DL61" s="173"/>
      <c r="DM61" s="173"/>
      <c r="DN61" s="173"/>
      <c r="DO61" s="173"/>
      <c r="DP61" s="173"/>
      <c r="DQ61" s="173"/>
      <c r="DR61" s="173"/>
      <c r="DS61" s="173"/>
      <c r="DT61" s="173"/>
      <c r="DU61" s="173"/>
      <c r="DV61" s="173"/>
      <c r="DW61" s="173"/>
      <c r="DX61" s="173"/>
      <c r="DY61" s="173"/>
      <c r="DZ61" s="173"/>
      <c r="EA61" s="173"/>
      <c r="EB61" s="173"/>
      <c r="EC61" s="173"/>
      <c r="ED61" s="173"/>
      <c r="EE61" s="173"/>
      <c r="EF61" s="173"/>
      <c r="EG61" s="173"/>
      <c r="EH61" s="173"/>
      <c r="EI61" s="173"/>
      <c r="EJ61" s="173"/>
      <c r="EK61" s="173"/>
      <c r="EL61" s="173"/>
      <c r="EM61" s="173"/>
      <c r="EN61" s="173"/>
      <c r="EO61" s="173"/>
      <c r="EP61" s="173"/>
      <c r="EQ61" s="173"/>
      <c r="ER61" s="173"/>
      <c r="ES61" s="173"/>
      <c r="ET61" s="173"/>
      <c r="EU61" s="173"/>
      <c r="EV61" s="173"/>
      <c r="EW61" s="173"/>
      <c r="EX61" s="173"/>
      <c r="EY61" s="173"/>
      <c r="EZ61" s="173"/>
      <c r="FA61" s="173"/>
      <c r="FB61" s="173"/>
      <c r="FC61" s="173"/>
      <c r="FD61" s="173"/>
      <c r="FE61" s="173"/>
      <c r="FF61" s="173"/>
      <c r="FG61" s="173"/>
      <c r="FH61" s="173"/>
      <c r="FI61" s="173"/>
      <c r="FJ61" s="173"/>
      <c r="FK61" s="173"/>
      <c r="FL61" s="173"/>
      <c r="FM61" s="173"/>
      <c r="FN61" s="173"/>
      <c r="FO61" s="173"/>
      <c r="FP61" s="173"/>
      <c r="FQ61" s="173"/>
      <c r="FR61" s="173"/>
      <c r="FS61" s="173"/>
      <c r="FT61" s="173"/>
      <c r="FU61" s="173"/>
      <c r="FV61" s="173"/>
      <c r="FW61" s="173"/>
      <c r="FX61" s="173"/>
      <c r="FY61" s="173"/>
      <c r="FZ61" s="173"/>
      <c r="GA61" s="173"/>
      <c r="GB61" s="173"/>
      <c r="GC61" s="173"/>
      <c r="GD61" s="173"/>
      <c r="GE61" s="173"/>
      <c r="GF61" s="173"/>
      <c r="GG61" s="173"/>
      <c r="GH61" s="173"/>
      <c r="GI61" s="173"/>
      <c r="GJ61" s="173"/>
      <c r="GK61" s="173"/>
      <c r="GL61" s="173"/>
      <c r="GM61" s="173"/>
      <c r="GN61" s="173"/>
      <c r="GO61" s="173"/>
      <c r="GP61" s="173"/>
    </row>
    <row r="62" spans="1:198" s="176" customFormat="1" ht="19.2" customHeight="1">
      <c r="A62" s="342" t="s">
        <v>696</v>
      </c>
      <c r="B62" s="343" t="s">
        <v>380</v>
      </c>
      <c r="C62" s="343" t="s">
        <v>50</v>
      </c>
      <c r="D62" s="343">
        <v>350</v>
      </c>
      <c r="E62" s="343"/>
      <c r="F62" s="329">
        <f t="shared" ref="F62:F70" si="7">D62*E62</f>
        <v>0</v>
      </c>
      <c r="G62" s="185">
        <f>2*(4.3+8.1+4.5)*10</f>
        <v>338</v>
      </c>
    </row>
    <row r="63" spans="1:198" s="176" customFormat="1" ht="19.2" customHeight="1">
      <c r="A63" s="331" t="s">
        <v>697</v>
      </c>
      <c r="B63" s="343" t="s">
        <v>381</v>
      </c>
      <c r="C63" s="343" t="s">
        <v>50</v>
      </c>
      <c r="D63" s="343">
        <v>160</v>
      </c>
      <c r="E63" s="343"/>
      <c r="F63" s="329">
        <f t="shared" si="7"/>
        <v>0</v>
      </c>
      <c r="G63" s="185">
        <f>7.2/1.2*2*12.2</f>
        <v>146.39999999999998</v>
      </c>
    </row>
    <row r="64" spans="1:198" s="176" customFormat="1" ht="19.2" customHeight="1">
      <c r="A64" s="342" t="s">
        <v>698</v>
      </c>
      <c r="B64" s="343" t="s">
        <v>382</v>
      </c>
      <c r="C64" s="343" t="s">
        <v>50</v>
      </c>
      <c r="D64" s="343">
        <v>26</v>
      </c>
      <c r="E64" s="343"/>
      <c r="F64" s="329">
        <f t="shared" si="7"/>
        <v>0</v>
      </c>
      <c r="G64" s="185"/>
    </row>
    <row r="65" spans="1:198" s="176" customFormat="1" ht="19.2" customHeight="1">
      <c r="A65" s="331" t="s">
        <v>698</v>
      </c>
      <c r="B65" s="343" t="s">
        <v>383</v>
      </c>
      <c r="C65" s="343" t="s">
        <v>50</v>
      </c>
      <c r="D65" s="343">
        <v>40</v>
      </c>
      <c r="E65" s="343"/>
      <c r="F65" s="329">
        <f t="shared" si="7"/>
        <v>0</v>
      </c>
      <c r="G65" s="185">
        <f>12.4*2+6.5*2</f>
        <v>37.799999999999997</v>
      </c>
    </row>
    <row r="66" spans="1:198" s="176" customFormat="1" ht="19.2" customHeight="1">
      <c r="A66" s="342" t="s">
        <v>699</v>
      </c>
      <c r="B66" s="343" t="s">
        <v>384</v>
      </c>
      <c r="C66" s="343" t="s">
        <v>50</v>
      </c>
      <c r="D66" s="343">
        <v>5</v>
      </c>
      <c r="E66" s="343"/>
      <c r="F66" s="329">
        <f t="shared" si="7"/>
        <v>0</v>
      </c>
      <c r="G66" s="185"/>
    </row>
    <row r="67" spans="1:198" s="176" customFormat="1" ht="19.2" customHeight="1">
      <c r="A67" s="331" t="s">
        <v>700</v>
      </c>
      <c r="B67" s="343" t="s">
        <v>385</v>
      </c>
      <c r="C67" s="343" t="s">
        <v>50</v>
      </c>
      <c r="D67" s="343">
        <v>26</v>
      </c>
      <c r="E67" s="343"/>
      <c r="F67" s="329">
        <f t="shared" si="7"/>
        <v>0</v>
      </c>
      <c r="G67" s="185"/>
    </row>
    <row r="68" spans="1:198" s="176" customFormat="1" ht="15.6">
      <c r="A68" s="342"/>
      <c r="B68" s="345"/>
      <c r="C68" s="343"/>
      <c r="D68" s="343"/>
      <c r="E68" s="343"/>
      <c r="F68" s="329">
        <f t="shared" si="7"/>
        <v>0</v>
      </c>
      <c r="G68" s="185"/>
    </row>
    <row r="69" spans="1:198" s="176" customFormat="1" ht="15.6">
      <c r="A69" s="342"/>
      <c r="B69" s="345"/>
      <c r="C69" s="343"/>
      <c r="D69" s="343"/>
      <c r="E69" s="343"/>
      <c r="F69" s="329">
        <f t="shared" si="7"/>
        <v>0</v>
      </c>
      <c r="G69" s="185"/>
    </row>
    <row r="70" spans="1:198" s="176" customFormat="1" ht="15.6">
      <c r="A70" s="342"/>
      <c r="B70" s="345"/>
      <c r="C70" s="343"/>
      <c r="D70" s="343"/>
      <c r="E70" s="343"/>
      <c r="F70" s="329">
        <f t="shared" si="7"/>
        <v>0</v>
      </c>
      <c r="G70" s="185"/>
    </row>
    <row r="71" spans="1:198" s="176" customFormat="1" ht="15.6">
      <c r="A71" s="342"/>
      <c r="B71" s="345"/>
      <c r="C71" s="343"/>
      <c r="D71" s="343"/>
      <c r="E71" s="343"/>
      <c r="F71" s="329"/>
      <c r="G71" s="185"/>
    </row>
    <row r="72" spans="1:198" s="176" customFormat="1" ht="15.6">
      <c r="A72" s="342"/>
      <c r="B72" s="345" t="s">
        <v>469</v>
      </c>
      <c r="C72" s="343"/>
      <c r="D72" s="343"/>
      <c r="E72" s="343"/>
      <c r="F72" s="346">
        <f>SUM(F36:F70)</f>
        <v>0</v>
      </c>
      <c r="G72" s="185"/>
    </row>
    <row r="73" spans="1:198" s="176" customFormat="1" ht="15.6">
      <c r="A73" s="342"/>
      <c r="B73" s="345"/>
      <c r="C73" s="343"/>
      <c r="D73" s="343"/>
      <c r="E73" s="343"/>
      <c r="F73" s="346"/>
      <c r="G73" s="185"/>
    </row>
    <row r="74" spans="1:198" s="171" customFormat="1">
      <c r="A74" s="347" t="s">
        <v>0</v>
      </c>
      <c r="B74" s="348" t="s">
        <v>1</v>
      </c>
      <c r="C74" s="349" t="s">
        <v>2</v>
      </c>
      <c r="D74" s="350" t="s">
        <v>428</v>
      </c>
      <c r="E74" s="351" t="s">
        <v>369</v>
      </c>
      <c r="F74" s="352" t="s">
        <v>494</v>
      </c>
      <c r="G74" s="181"/>
    </row>
    <row r="75" spans="1:198" s="171" customFormat="1" ht="15.6">
      <c r="A75" s="347"/>
      <c r="B75" s="348" t="s">
        <v>470</v>
      </c>
      <c r="C75" s="349"/>
      <c r="D75" s="350"/>
      <c r="E75" s="351"/>
      <c r="F75" s="353">
        <f>F72</f>
        <v>0</v>
      </c>
      <c r="G75" s="181"/>
    </row>
    <row r="76" spans="1:198" s="176" customFormat="1" ht="15.6">
      <c r="A76" s="342" t="s">
        <v>34</v>
      </c>
      <c r="B76" s="345" t="s">
        <v>389</v>
      </c>
      <c r="C76" s="343" t="s">
        <v>34</v>
      </c>
      <c r="D76" s="343" t="s">
        <v>34</v>
      </c>
      <c r="E76" s="343"/>
      <c r="F76" s="354"/>
      <c r="G76" s="185"/>
    </row>
    <row r="77" spans="1:198" s="174" customFormat="1" ht="29.4" customHeight="1">
      <c r="A77" s="331" t="s">
        <v>701</v>
      </c>
      <c r="B77" s="333" t="s">
        <v>590</v>
      </c>
      <c r="C77" s="332" t="s">
        <v>33</v>
      </c>
      <c r="D77" s="334">
        <v>70</v>
      </c>
      <c r="E77" s="328"/>
      <c r="F77" s="329">
        <f t="shared" ref="F77:F78" si="8">D77*E77</f>
        <v>0</v>
      </c>
      <c r="G77" s="183">
        <f>(4.5+12.4)*2*2</f>
        <v>67.599999999999994</v>
      </c>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3"/>
      <c r="BQ77" s="173"/>
      <c r="BR77" s="173"/>
      <c r="BS77" s="173"/>
      <c r="BT77" s="173"/>
      <c r="BU77" s="173"/>
      <c r="BV77" s="173"/>
      <c r="BW77" s="173"/>
      <c r="BX77" s="173"/>
      <c r="BY77" s="173"/>
      <c r="BZ77" s="173"/>
      <c r="CA77" s="173"/>
      <c r="CB77" s="173"/>
      <c r="CC77" s="173"/>
      <c r="CD77" s="173"/>
      <c r="CE77" s="173"/>
      <c r="CF77" s="173"/>
      <c r="CG77" s="173"/>
      <c r="CH77" s="173"/>
      <c r="CI77" s="173"/>
      <c r="CJ77" s="173"/>
      <c r="CK77" s="173"/>
      <c r="CL77" s="173"/>
      <c r="CM77" s="173"/>
      <c r="CN77" s="173"/>
      <c r="CO77" s="173"/>
      <c r="CP77" s="173"/>
      <c r="CQ77" s="173"/>
      <c r="CR77" s="173"/>
      <c r="CS77" s="173"/>
      <c r="CT77" s="173"/>
      <c r="CU77" s="173"/>
      <c r="CV77" s="173"/>
      <c r="CW77" s="173"/>
      <c r="CX77" s="173"/>
      <c r="CY77" s="173"/>
      <c r="CZ77" s="173"/>
      <c r="DA77" s="173"/>
      <c r="DB77" s="173"/>
      <c r="DC77" s="173"/>
      <c r="DD77" s="173"/>
      <c r="DE77" s="173"/>
      <c r="DF77" s="173"/>
      <c r="DG77" s="173"/>
      <c r="DH77" s="173"/>
      <c r="DI77" s="173"/>
      <c r="DJ77" s="173"/>
      <c r="DK77" s="173"/>
      <c r="DL77" s="173"/>
      <c r="DM77" s="173"/>
      <c r="DN77" s="173"/>
      <c r="DO77" s="173"/>
      <c r="DP77" s="173"/>
      <c r="DQ77" s="173"/>
      <c r="DR77" s="173"/>
      <c r="DS77" s="173"/>
      <c r="DT77" s="173"/>
      <c r="DU77" s="173"/>
      <c r="DV77" s="173"/>
      <c r="DW77" s="173"/>
      <c r="DX77" s="173"/>
      <c r="DY77" s="173"/>
      <c r="DZ77" s="173"/>
      <c r="EA77" s="173"/>
      <c r="EB77" s="173"/>
      <c r="EC77" s="173"/>
      <c r="ED77" s="173"/>
      <c r="EE77" s="173"/>
      <c r="EF77" s="173"/>
      <c r="EG77" s="173"/>
      <c r="EH77" s="173"/>
      <c r="EI77" s="173"/>
      <c r="EJ77" s="173"/>
      <c r="EK77" s="173"/>
      <c r="EL77" s="173"/>
      <c r="EM77" s="173"/>
      <c r="EN77" s="173"/>
      <c r="EO77" s="173"/>
      <c r="EP77" s="173"/>
      <c r="EQ77" s="173"/>
      <c r="ER77" s="173"/>
      <c r="ES77" s="173"/>
      <c r="ET77" s="173"/>
      <c r="EU77" s="173"/>
      <c r="EV77" s="173"/>
      <c r="EW77" s="173"/>
      <c r="EX77" s="173"/>
      <c r="EY77" s="173"/>
      <c r="EZ77" s="173"/>
      <c r="FA77" s="173"/>
      <c r="FB77" s="173"/>
      <c r="FC77" s="173"/>
      <c r="FD77" s="173"/>
      <c r="FE77" s="173"/>
      <c r="FF77" s="173"/>
      <c r="FG77" s="173"/>
      <c r="FH77" s="173"/>
      <c r="FI77" s="173"/>
      <c r="FJ77" s="173"/>
      <c r="FK77" s="173"/>
      <c r="FL77" s="173"/>
      <c r="FM77" s="173"/>
      <c r="FN77" s="173"/>
      <c r="FO77" s="173"/>
      <c r="FP77" s="173"/>
      <c r="FQ77" s="173"/>
      <c r="FR77" s="173"/>
      <c r="FS77" s="173"/>
      <c r="FT77" s="173"/>
      <c r="FU77" s="173"/>
      <c r="FV77" s="173"/>
      <c r="FW77" s="173"/>
      <c r="FX77" s="173"/>
      <c r="FY77" s="173"/>
      <c r="FZ77" s="173"/>
      <c r="GA77" s="173"/>
      <c r="GB77" s="173"/>
      <c r="GC77" s="173"/>
      <c r="GD77" s="173"/>
      <c r="GE77" s="173"/>
      <c r="GF77" s="173"/>
      <c r="GG77" s="173"/>
      <c r="GH77" s="173"/>
      <c r="GI77" s="173"/>
      <c r="GJ77" s="173"/>
      <c r="GK77" s="173"/>
      <c r="GL77" s="173"/>
      <c r="GM77" s="173"/>
      <c r="GN77" s="173"/>
      <c r="GO77" s="173"/>
      <c r="GP77" s="173"/>
    </row>
    <row r="78" spans="1:198" s="174" customFormat="1" ht="29.4" customHeight="1">
      <c r="A78" s="331" t="s">
        <v>702</v>
      </c>
      <c r="B78" s="333" t="s">
        <v>552</v>
      </c>
      <c r="C78" s="332" t="s">
        <v>33</v>
      </c>
      <c r="D78" s="334">
        <f>D77</f>
        <v>70</v>
      </c>
      <c r="E78" s="328"/>
      <c r="F78" s="329">
        <f t="shared" si="8"/>
        <v>0</v>
      </c>
      <c r="G78" s="18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3"/>
      <c r="BA78" s="173"/>
      <c r="BB78" s="173"/>
      <c r="BC78" s="173"/>
      <c r="BD78" s="173"/>
      <c r="BE78" s="173"/>
      <c r="BF78" s="173"/>
      <c r="BG78" s="173"/>
      <c r="BH78" s="173"/>
      <c r="BI78" s="173"/>
      <c r="BJ78" s="173"/>
      <c r="BK78" s="173"/>
      <c r="BL78" s="173"/>
      <c r="BM78" s="173"/>
      <c r="BN78" s="173"/>
      <c r="BO78" s="173"/>
      <c r="BP78" s="173"/>
      <c r="BQ78" s="173"/>
      <c r="BR78" s="173"/>
      <c r="BS78" s="173"/>
      <c r="BT78" s="173"/>
      <c r="BU78" s="173"/>
      <c r="BV78" s="173"/>
      <c r="BW78" s="173"/>
      <c r="BX78" s="173"/>
      <c r="BY78" s="173"/>
      <c r="BZ78" s="173"/>
      <c r="CA78" s="173"/>
      <c r="CB78" s="173"/>
      <c r="CC78" s="173"/>
      <c r="CD78" s="173"/>
      <c r="CE78" s="173"/>
      <c r="CF78" s="173"/>
      <c r="CG78" s="173"/>
      <c r="CH78" s="173"/>
      <c r="CI78" s="173"/>
      <c r="CJ78" s="173"/>
      <c r="CK78" s="173"/>
      <c r="CL78" s="173"/>
      <c r="CM78" s="173"/>
      <c r="CN78" s="173"/>
      <c r="CO78" s="173"/>
      <c r="CP78" s="173"/>
      <c r="CQ78" s="173"/>
      <c r="CR78" s="173"/>
      <c r="CS78" s="173"/>
      <c r="CT78" s="173"/>
      <c r="CU78" s="173"/>
      <c r="CV78" s="173"/>
      <c r="CW78" s="173"/>
      <c r="CX78" s="173"/>
      <c r="CY78" s="173"/>
      <c r="CZ78" s="173"/>
      <c r="DA78" s="173"/>
      <c r="DB78" s="173"/>
      <c r="DC78" s="173"/>
      <c r="DD78" s="173"/>
      <c r="DE78" s="173"/>
      <c r="DF78" s="173"/>
      <c r="DG78" s="173"/>
      <c r="DH78" s="173"/>
      <c r="DI78" s="173"/>
      <c r="DJ78" s="173"/>
      <c r="DK78" s="173"/>
      <c r="DL78" s="173"/>
      <c r="DM78" s="173"/>
      <c r="DN78" s="173"/>
      <c r="DO78" s="173"/>
      <c r="DP78" s="173"/>
      <c r="DQ78" s="173"/>
      <c r="DR78" s="173"/>
      <c r="DS78" s="173"/>
      <c r="DT78" s="173"/>
      <c r="DU78" s="173"/>
      <c r="DV78" s="173"/>
      <c r="DW78" s="173"/>
      <c r="DX78" s="173"/>
      <c r="DY78" s="173"/>
      <c r="DZ78" s="173"/>
      <c r="EA78" s="173"/>
      <c r="EB78" s="173"/>
      <c r="EC78" s="173"/>
      <c r="ED78" s="173"/>
      <c r="EE78" s="173"/>
      <c r="EF78" s="173"/>
      <c r="EG78" s="173"/>
      <c r="EH78" s="173"/>
      <c r="EI78" s="173"/>
      <c r="EJ78" s="173"/>
      <c r="EK78" s="173"/>
      <c r="EL78" s="173"/>
      <c r="EM78" s="173"/>
      <c r="EN78" s="173"/>
      <c r="EO78" s="173"/>
      <c r="EP78" s="173"/>
      <c r="EQ78" s="173"/>
      <c r="ER78" s="173"/>
      <c r="ES78" s="173"/>
      <c r="ET78" s="173"/>
      <c r="EU78" s="173"/>
      <c r="EV78" s="173"/>
      <c r="EW78" s="173"/>
      <c r="EX78" s="173"/>
      <c r="EY78" s="173"/>
      <c r="EZ78" s="173"/>
      <c r="FA78" s="173"/>
      <c r="FB78" s="173"/>
      <c r="FC78" s="173"/>
      <c r="FD78" s="173"/>
      <c r="FE78" s="173"/>
      <c r="FF78" s="173"/>
      <c r="FG78" s="173"/>
      <c r="FH78" s="173"/>
      <c r="FI78" s="173"/>
      <c r="FJ78" s="173"/>
      <c r="FK78" s="173"/>
      <c r="FL78" s="173"/>
      <c r="FM78" s="173"/>
      <c r="FN78" s="173"/>
      <c r="FO78" s="173"/>
      <c r="FP78" s="173"/>
      <c r="FQ78" s="173"/>
      <c r="FR78" s="173"/>
      <c r="FS78" s="173"/>
      <c r="FT78" s="173"/>
      <c r="FU78" s="173"/>
      <c r="FV78" s="173"/>
      <c r="FW78" s="173"/>
      <c r="FX78" s="173"/>
      <c r="FY78" s="173"/>
      <c r="FZ78" s="173"/>
      <c r="GA78" s="173"/>
      <c r="GB78" s="173"/>
      <c r="GC78" s="173"/>
      <c r="GD78" s="173"/>
      <c r="GE78" s="173"/>
      <c r="GF78" s="173"/>
      <c r="GG78" s="173"/>
      <c r="GH78" s="173"/>
      <c r="GI78" s="173"/>
      <c r="GJ78" s="173"/>
      <c r="GK78" s="173"/>
      <c r="GL78" s="173"/>
      <c r="GM78" s="173"/>
      <c r="GN78" s="173"/>
      <c r="GO78" s="173"/>
      <c r="GP78" s="173"/>
    </row>
    <row r="79" spans="1:198" s="176" customFormat="1" ht="15.6">
      <c r="A79" s="342" t="s">
        <v>703</v>
      </c>
      <c r="B79" s="343" t="s">
        <v>392</v>
      </c>
      <c r="C79" s="343" t="s">
        <v>50</v>
      </c>
      <c r="D79" s="343">
        <v>35</v>
      </c>
      <c r="E79" s="343"/>
      <c r="F79" s="354">
        <f t="shared" ref="F79:F107" si="9">E79*D79</f>
        <v>0</v>
      </c>
      <c r="G79" s="185">
        <f>4.5*2+12.2*2</f>
        <v>33.4</v>
      </c>
    </row>
    <row r="80" spans="1:198" s="176" customFormat="1" ht="15.6">
      <c r="A80" s="355" t="s">
        <v>34</v>
      </c>
      <c r="B80" s="345" t="s">
        <v>396</v>
      </c>
      <c r="C80" s="343" t="s">
        <v>34</v>
      </c>
      <c r="D80" s="343" t="s">
        <v>34</v>
      </c>
      <c r="E80" s="343"/>
      <c r="F80" s="354"/>
      <c r="G80" s="185"/>
    </row>
    <row r="81" spans="1:198" s="176" customFormat="1" ht="29.4" customHeight="1">
      <c r="A81" s="355" t="s">
        <v>704</v>
      </c>
      <c r="B81" s="343" t="s">
        <v>397</v>
      </c>
      <c r="C81" s="343" t="s">
        <v>50</v>
      </c>
      <c r="D81" s="343">
        <f>D79</f>
        <v>35</v>
      </c>
      <c r="E81" s="343"/>
      <c r="F81" s="354">
        <f t="shared" si="9"/>
        <v>0</v>
      </c>
      <c r="G81" s="185"/>
    </row>
    <row r="82" spans="1:198" s="176" customFormat="1" ht="15.6">
      <c r="A82" s="342" t="s">
        <v>34</v>
      </c>
      <c r="B82" s="345" t="s">
        <v>556</v>
      </c>
      <c r="C82" s="343" t="s">
        <v>34</v>
      </c>
      <c r="D82" s="343" t="s">
        <v>34</v>
      </c>
      <c r="E82" s="343"/>
      <c r="F82" s="354"/>
      <c r="G82" s="185"/>
    </row>
    <row r="83" spans="1:198" s="176" customFormat="1" ht="29.4" customHeight="1">
      <c r="A83" s="342" t="s">
        <v>705</v>
      </c>
      <c r="B83" s="343" t="s">
        <v>399</v>
      </c>
      <c r="C83" s="343" t="s">
        <v>50</v>
      </c>
      <c r="D83" s="343">
        <v>12</v>
      </c>
      <c r="E83" s="343"/>
      <c r="F83" s="354">
        <f t="shared" si="9"/>
        <v>0</v>
      </c>
      <c r="G83" s="185"/>
    </row>
    <row r="84" spans="1:198" s="176" customFormat="1" ht="19.2" customHeight="1">
      <c r="A84" s="342" t="s">
        <v>705</v>
      </c>
      <c r="B84" s="343" t="s">
        <v>400</v>
      </c>
      <c r="C84" s="343" t="s">
        <v>388</v>
      </c>
      <c r="D84" s="343">
        <v>4</v>
      </c>
      <c r="E84" s="343"/>
      <c r="F84" s="354">
        <f t="shared" si="9"/>
        <v>0</v>
      </c>
      <c r="G84" s="185"/>
    </row>
    <row r="85" spans="1:198" s="176" customFormat="1" ht="18.600000000000001" customHeight="1">
      <c r="A85" s="342" t="s">
        <v>706</v>
      </c>
      <c r="B85" s="343" t="s">
        <v>401</v>
      </c>
      <c r="C85" s="343" t="s">
        <v>388</v>
      </c>
      <c r="D85" s="343">
        <f>D84</f>
        <v>4</v>
      </c>
      <c r="E85" s="343"/>
      <c r="F85" s="354">
        <f t="shared" si="9"/>
        <v>0</v>
      </c>
      <c r="G85" s="185"/>
    </row>
    <row r="86" spans="1:198" s="176" customFormat="1" ht="29.4" customHeight="1">
      <c r="A86" s="342" t="s">
        <v>707</v>
      </c>
      <c r="B86" s="343" t="s">
        <v>402</v>
      </c>
      <c r="C86" s="343" t="s">
        <v>34</v>
      </c>
      <c r="D86" s="343" t="s">
        <v>34</v>
      </c>
      <c r="E86" s="343"/>
      <c r="F86" s="354"/>
      <c r="G86" s="185"/>
    </row>
    <row r="87" spans="1:198" s="176" customFormat="1" ht="15.6">
      <c r="A87" s="342" t="s">
        <v>708</v>
      </c>
      <c r="B87" s="343" t="s">
        <v>404</v>
      </c>
      <c r="C87" s="343" t="s">
        <v>50</v>
      </c>
      <c r="D87" s="343">
        <f>D81</f>
        <v>35</v>
      </c>
      <c r="E87" s="343"/>
      <c r="F87" s="354">
        <f t="shared" si="9"/>
        <v>0</v>
      </c>
      <c r="G87" s="185"/>
    </row>
    <row r="88" spans="1:198" s="176" customFormat="1" ht="29.4" customHeight="1">
      <c r="A88" s="342" t="s">
        <v>709</v>
      </c>
      <c r="B88" s="343" t="s">
        <v>405</v>
      </c>
      <c r="C88" s="343" t="s">
        <v>50</v>
      </c>
      <c r="D88" s="343">
        <f>D87</f>
        <v>35</v>
      </c>
      <c r="E88" s="343"/>
      <c r="F88" s="354">
        <f t="shared" si="9"/>
        <v>0</v>
      </c>
      <c r="G88" s="185"/>
    </row>
    <row r="89" spans="1:198" s="176" customFormat="1" ht="15.6">
      <c r="A89" s="356"/>
      <c r="B89" s="345"/>
      <c r="C89" s="345"/>
      <c r="D89" s="345"/>
      <c r="E89" s="345"/>
      <c r="F89" s="354">
        <f t="shared" si="9"/>
        <v>0</v>
      </c>
      <c r="G89" s="185"/>
    </row>
    <row r="90" spans="1:198" s="174" customFormat="1" ht="15.6">
      <c r="A90" s="357">
        <v>2.4</v>
      </c>
      <c r="B90" s="335" t="s">
        <v>580</v>
      </c>
      <c r="C90" s="339"/>
      <c r="D90" s="339"/>
      <c r="E90" s="340"/>
      <c r="F90" s="354">
        <f t="shared" si="9"/>
        <v>0</v>
      </c>
      <c r="G90" s="18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3"/>
      <c r="CN90" s="173"/>
      <c r="CO90" s="173"/>
      <c r="CP90" s="173"/>
      <c r="CQ90" s="173"/>
      <c r="CR90" s="173"/>
      <c r="CS90" s="173"/>
      <c r="CT90" s="173"/>
      <c r="CU90" s="173"/>
      <c r="CV90" s="173"/>
      <c r="CW90" s="173"/>
      <c r="CX90" s="173"/>
      <c r="CY90" s="173"/>
      <c r="CZ90" s="173"/>
      <c r="DA90" s="173"/>
      <c r="DB90" s="173"/>
      <c r="DC90" s="173"/>
      <c r="DD90" s="173"/>
      <c r="DE90" s="173"/>
      <c r="DF90" s="173"/>
      <c r="DG90" s="173"/>
      <c r="DH90" s="173"/>
      <c r="DI90" s="173"/>
      <c r="DJ90" s="173"/>
      <c r="DK90" s="173"/>
      <c r="DL90" s="173"/>
      <c r="DM90" s="173"/>
      <c r="DN90" s="173"/>
      <c r="DO90" s="173"/>
      <c r="DP90" s="173"/>
      <c r="DQ90" s="173"/>
      <c r="DR90" s="173"/>
      <c r="DS90" s="173"/>
      <c r="DT90" s="173"/>
      <c r="DU90" s="173"/>
      <c r="DV90" s="173"/>
      <c r="DW90" s="173"/>
      <c r="DX90" s="173"/>
      <c r="DY90" s="173"/>
      <c r="DZ90" s="173"/>
      <c r="EA90" s="173"/>
      <c r="EB90" s="173"/>
      <c r="EC90" s="173"/>
      <c r="ED90" s="173"/>
      <c r="EE90" s="173"/>
      <c r="EF90" s="173"/>
      <c r="EG90" s="173"/>
      <c r="EH90" s="173"/>
      <c r="EI90" s="173"/>
      <c r="EJ90" s="173"/>
      <c r="EK90" s="173"/>
      <c r="EL90" s="173"/>
      <c r="EM90" s="173"/>
      <c r="EN90" s="173"/>
      <c r="EO90" s="173"/>
      <c r="EP90" s="173"/>
      <c r="EQ90" s="173"/>
      <c r="ER90" s="173"/>
      <c r="ES90" s="173"/>
      <c r="ET90" s="173"/>
      <c r="EU90" s="173"/>
      <c r="EV90" s="173"/>
      <c r="EW90" s="173"/>
      <c r="EX90" s="173"/>
      <c r="EY90" s="173"/>
      <c r="EZ90" s="173"/>
      <c r="FA90" s="173"/>
      <c r="FB90" s="173"/>
      <c r="FC90" s="173"/>
      <c r="FD90" s="173"/>
      <c r="FE90" s="173"/>
      <c r="FF90" s="173"/>
      <c r="FG90" s="173"/>
      <c r="FH90" s="173"/>
      <c r="FI90" s="173"/>
      <c r="FJ90" s="173"/>
      <c r="FK90" s="173"/>
      <c r="FL90" s="173"/>
      <c r="FM90" s="173"/>
      <c r="FN90" s="173"/>
      <c r="FO90" s="173"/>
      <c r="FP90" s="173"/>
      <c r="FQ90" s="173"/>
      <c r="FR90" s="173"/>
      <c r="FS90" s="173"/>
      <c r="FT90" s="173"/>
      <c r="FU90" s="173"/>
      <c r="FV90" s="173"/>
      <c r="FW90" s="173"/>
      <c r="FX90" s="173"/>
      <c r="FY90" s="173"/>
      <c r="FZ90" s="173"/>
      <c r="GA90" s="173"/>
      <c r="GB90" s="173"/>
      <c r="GC90" s="173"/>
      <c r="GD90" s="173"/>
      <c r="GE90" s="173"/>
      <c r="GF90" s="173"/>
      <c r="GG90" s="173"/>
      <c r="GH90" s="173"/>
      <c r="GI90" s="173"/>
      <c r="GJ90" s="173"/>
      <c r="GK90" s="173"/>
      <c r="GL90" s="173"/>
      <c r="GM90" s="173"/>
      <c r="GN90" s="173"/>
      <c r="GO90" s="173"/>
      <c r="GP90" s="173"/>
    </row>
    <row r="91" spans="1:198" s="176" customFormat="1" ht="29.4" customHeight="1">
      <c r="A91" s="358" t="s">
        <v>710</v>
      </c>
      <c r="B91" s="343" t="s">
        <v>557</v>
      </c>
      <c r="C91" s="359" t="s">
        <v>388</v>
      </c>
      <c r="D91" s="359">
        <v>2</v>
      </c>
      <c r="E91" s="359"/>
      <c r="F91" s="354">
        <f t="shared" si="9"/>
        <v>0</v>
      </c>
      <c r="G91" s="185"/>
    </row>
    <row r="92" spans="1:198" s="176" customFormat="1" ht="29.4" customHeight="1">
      <c r="A92" s="358" t="s">
        <v>711</v>
      </c>
      <c r="B92" s="343" t="s">
        <v>558</v>
      </c>
      <c r="C92" s="359" t="s">
        <v>50</v>
      </c>
      <c r="D92" s="359">
        <v>10.199999999999999</v>
      </c>
      <c r="E92" s="359"/>
      <c r="F92" s="354">
        <f t="shared" si="9"/>
        <v>0</v>
      </c>
      <c r="G92" s="185"/>
    </row>
    <row r="93" spans="1:198" s="176" customFormat="1" ht="15.6">
      <c r="A93" s="358" t="s">
        <v>712</v>
      </c>
      <c r="B93" s="343" t="s">
        <v>559</v>
      </c>
      <c r="C93" s="359" t="s">
        <v>50</v>
      </c>
      <c r="D93" s="359">
        <f>D92*2</f>
        <v>20.399999999999999</v>
      </c>
      <c r="E93" s="359"/>
      <c r="F93" s="354">
        <f t="shared" si="9"/>
        <v>0</v>
      </c>
      <c r="G93" s="185"/>
    </row>
    <row r="94" spans="1:198" s="176" customFormat="1" ht="15.6">
      <c r="A94" s="358" t="s">
        <v>713</v>
      </c>
      <c r="B94" s="343" t="s">
        <v>560</v>
      </c>
      <c r="C94" s="359" t="s">
        <v>50</v>
      </c>
      <c r="D94" s="359">
        <f>D93</f>
        <v>20.399999999999999</v>
      </c>
      <c r="E94" s="359"/>
      <c r="F94" s="354">
        <f t="shared" si="9"/>
        <v>0</v>
      </c>
      <c r="G94" s="185"/>
    </row>
    <row r="95" spans="1:198" s="176" customFormat="1" ht="15.6">
      <c r="A95" s="358" t="s">
        <v>34</v>
      </c>
      <c r="B95" s="345" t="s">
        <v>561</v>
      </c>
      <c r="C95" s="359" t="s">
        <v>34</v>
      </c>
      <c r="D95" s="359" t="s">
        <v>34</v>
      </c>
      <c r="E95" s="359"/>
      <c r="F95" s="354"/>
      <c r="G95" s="185"/>
    </row>
    <row r="96" spans="1:198" s="176" customFormat="1" ht="29.4" customHeight="1">
      <c r="A96" s="358" t="s">
        <v>714</v>
      </c>
      <c r="B96" s="343" t="s">
        <v>562</v>
      </c>
      <c r="C96" s="359" t="s">
        <v>34</v>
      </c>
      <c r="D96" s="359" t="s">
        <v>34</v>
      </c>
      <c r="E96" s="359"/>
      <c r="F96" s="354"/>
      <c r="G96" s="185"/>
    </row>
    <row r="97" spans="1:198" s="176" customFormat="1" ht="15.6">
      <c r="A97" s="358" t="s">
        <v>715</v>
      </c>
      <c r="B97" s="343" t="s">
        <v>563</v>
      </c>
      <c r="C97" s="359" t="s">
        <v>388</v>
      </c>
      <c r="D97" s="359">
        <v>2</v>
      </c>
      <c r="E97" s="359"/>
      <c r="F97" s="354">
        <f t="shared" si="9"/>
        <v>0</v>
      </c>
      <c r="G97" s="185"/>
    </row>
    <row r="98" spans="1:198" s="176" customFormat="1" ht="15.6">
      <c r="A98" s="358" t="s">
        <v>716</v>
      </c>
      <c r="B98" s="343" t="s">
        <v>564</v>
      </c>
      <c r="C98" s="359" t="s">
        <v>565</v>
      </c>
      <c r="D98" s="359">
        <v>3</v>
      </c>
      <c r="E98" s="359"/>
      <c r="F98" s="354">
        <f t="shared" si="9"/>
        <v>0</v>
      </c>
      <c r="G98" s="185"/>
    </row>
    <row r="99" spans="1:198" s="176" customFormat="1" ht="15.6">
      <c r="A99" s="358" t="s">
        <v>717</v>
      </c>
      <c r="B99" s="343" t="s">
        <v>566</v>
      </c>
      <c r="C99" s="359" t="s">
        <v>388</v>
      </c>
      <c r="D99" s="359">
        <v>2</v>
      </c>
      <c r="E99" s="359"/>
      <c r="F99" s="354">
        <f t="shared" si="9"/>
        <v>0</v>
      </c>
      <c r="G99" s="185"/>
    </row>
    <row r="100" spans="1:198" s="176" customFormat="1" ht="15.6">
      <c r="A100" s="358" t="s">
        <v>34</v>
      </c>
      <c r="B100" s="345" t="s">
        <v>567</v>
      </c>
      <c r="C100" s="359" t="s">
        <v>34</v>
      </c>
      <c r="D100" s="359" t="s">
        <v>34</v>
      </c>
      <c r="E100" s="359"/>
      <c r="F100" s="354"/>
      <c r="G100" s="185"/>
    </row>
    <row r="101" spans="1:198" s="176" customFormat="1" ht="29.4" customHeight="1">
      <c r="A101" s="358" t="s">
        <v>718</v>
      </c>
      <c r="B101" s="343" t="s">
        <v>568</v>
      </c>
      <c r="C101" s="359" t="s">
        <v>147</v>
      </c>
      <c r="D101" s="359" t="s">
        <v>442</v>
      </c>
      <c r="E101" s="359"/>
      <c r="F101" s="354">
        <f>E101</f>
        <v>0</v>
      </c>
      <c r="G101" s="185"/>
    </row>
    <row r="102" spans="1:198" s="172" customFormat="1" ht="15.6">
      <c r="A102" s="325">
        <v>2.5</v>
      </c>
      <c r="B102" s="335" t="s">
        <v>581</v>
      </c>
      <c r="C102" s="338"/>
      <c r="D102" s="339"/>
      <c r="E102" s="340"/>
      <c r="F102" s="354"/>
      <c r="G102" s="184"/>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5"/>
      <c r="BQ102" s="175"/>
      <c r="BR102" s="175"/>
      <c r="BS102" s="175"/>
      <c r="BT102" s="175"/>
      <c r="BU102" s="175"/>
      <c r="BV102" s="175"/>
      <c r="BW102" s="175"/>
      <c r="BX102" s="175"/>
      <c r="BY102" s="175"/>
      <c r="BZ102" s="175"/>
      <c r="CA102" s="175"/>
      <c r="CB102" s="175"/>
      <c r="CC102" s="175"/>
      <c r="CD102" s="175"/>
      <c r="CE102" s="175"/>
      <c r="CF102" s="175"/>
      <c r="CG102" s="175"/>
      <c r="CH102" s="175"/>
      <c r="CI102" s="175"/>
      <c r="CJ102" s="175"/>
      <c r="CK102" s="175"/>
      <c r="CL102" s="175"/>
      <c r="CM102" s="175"/>
      <c r="CN102" s="175"/>
      <c r="CO102" s="175"/>
      <c r="CP102" s="175"/>
      <c r="CQ102" s="175"/>
      <c r="CR102" s="175"/>
      <c r="CS102" s="175"/>
      <c r="CT102" s="175"/>
      <c r="CU102" s="175"/>
      <c r="CV102" s="175"/>
      <c r="CW102" s="175"/>
      <c r="CX102" s="175"/>
      <c r="CY102" s="175"/>
      <c r="CZ102" s="175"/>
      <c r="DA102" s="175"/>
      <c r="DB102" s="175"/>
      <c r="DC102" s="175"/>
      <c r="DD102" s="175"/>
      <c r="DE102" s="175"/>
      <c r="DF102" s="175"/>
      <c r="DG102" s="175"/>
      <c r="DH102" s="175"/>
      <c r="DI102" s="175"/>
      <c r="DJ102" s="175"/>
      <c r="DK102" s="175"/>
      <c r="DL102" s="175"/>
      <c r="DM102" s="175"/>
      <c r="DN102" s="175"/>
      <c r="DO102" s="175"/>
      <c r="DP102" s="175"/>
      <c r="DQ102" s="175"/>
      <c r="DR102" s="175"/>
      <c r="DS102" s="175"/>
      <c r="DT102" s="175"/>
      <c r="DU102" s="175"/>
      <c r="DV102" s="175"/>
      <c r="DW102" s="175"/>
      <c r="DX102" s="175"/>
      <c r="DY102" s="175"/>
      <c r="DZ102" s="175"/>
      <c r="EA102" s="175"/>
      <c r="EB102" s="175"/>
      <c r="EC102" s="175"/>
      <c r="ED102" s="175"/>
      <c r="EE102" s="175"/>
      <c r="EF102" s="175"/>
      <c r="EG102" s="175"/>
      <c r="EH102" s="175"/>
      <c r="EI102" s="175"/>
      <c r="EJ102" s="175"/>
      <c r="EK102" s="175"/>
      <c r="EL102" s="175"/>
      <c r="EM102" s="175"/>
      <c r="EN102" s="175"/>
      <c r="EO102" s="175"/>
      <c r="EP102" s="175"/>
      <c r="EQ102" s="175"/>
      <c r="ER102" s="175"/>
      <c r="ES102" s="175"/>
      <c r="ET102" s="175"/>
      <c r="EU102" s="175"/>
      <c r="EV102" s="175"/>
      <c r="EW102" s="175"/>
      <c r="EX102" s="175"/>
      <c r="EY102" s="175"/>
      <c r="EZ102" s="175"/>
      <c r="FA102" s="175"/>
      <c r="FB102" s="175"/>
      <c r="FC102" s="175"/>
      <c r="FD102" s="175"/>
      <c r="FE102" s="175"/>
      <c r="FF102" s="175"/>
      <c r="FG102" s="175"/>
      <c r="FH102" s="175"/>
      <c r="FI102" s="175"/>
      <c r="FJ102" s="175"/>
      <c r="FK102" s="175"/>
      <c r="FL102" s="175"/>
      <c r="FM102" s="175"/>
      <c r="FN102" s="175"/>
      <c r="FO102" s="175"/>
      <c r="FP102" s="175"/>
      <c r="FQ102" s="175"/>
      <c r="FR102" s="175"/>
      <c r="FS102" s="175"/>
      <c r="FT102" s="175"/>
      <c r="FU102" s="175"/>
      <c r="FV102" s="175"/>
      <c r="FW102" s="175"/>
      <c r="FX102" s="175"/>
      <c r="FY102" s="175"/>
      <c r="FZ102" s="175"/>
      <c r="GA102" s="175"/>
      <c r="GB102" s="175"/>
      <c r="GC102" s="175"/>
      <c r="GD102" s="175"/>
      <c r="GE102" s="175"/>
      <c r="GF102" s="175"/>
      <c r="GG102" s="175"/>
      <c r="GH102" s="175"/>
      <c r="GI102" s="175"/>
      <c r="GJ102" s="175"/>
      <c r="GK102" s="175"/>
      <c r="GL102" s="175"/>
      <c r="GM102" s="175"/>
      <c r="GN102" s="175"/>
      <c r="GO102" s="175"/>
      <c r="GP102" s="175"/>
    </row>
    <row r="103" spans="1:198" s="174" customFormat="1" ht="46.8">
      <c r="A103" s="331" t="s">
        <v>719</v>
      </c>
      <c r="B103" s="333" t="s">
        <v>569</v>
      </c>
      <c r="C103" s="332" t="s">
        <v>12</v>
      </c>
      <c r="D103" s="334">
        <v>4</v>
      </c>
      <c r="E103" s="328"/>
      <c r="F103" s="354">
        <f t="shared" si="9"/>
        <v>0</v>
      </c>
      <c r="G103" s="18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3"/>
      <c r="BR103" s="173"/>
      <c r="BS103" s="173"/>
      <c r="BT103" s="173"/>
      <c r="BU103" s="173"/>
      <c r="BV103" s="173"/>
      <c r="BW103" s="173"/>
      <c r="BX103" s="173"/>
      <c r="BY103" s="173"/>
      <c r="BZ103" s="173"/>
      <c r="CA103" s="173"/>
      <c r="CB103" s="173"/>
      <c r="CC103" s="173"/>
      <c r="CD103" s="173"/>
      <c r="CE103" s="173"/>
      <c r="CF103" s="173"/>
      <c r="CG103" s="173"/>
      <c r="CH103" s="173"/>
      <c r="CI103" s="173"/>
      <c r="CJ103" s="173"/>
      <c r="CK103" s="173"/>
      <c r="CL103" s="173"/>
      <c r="CM103" s="173"/>
      <c r="CN103" s="173"/>
      <c r="CO103" s="173"/>
      <c r="CP103" s="173"/>
      <c r="CQ103" s="173"/>
      <c r="CR103" s="173"/>
      <c r="CS103" s="173"/>
      <c r="CT103" s="173"/>
      <c r="CU103" s="173"/>
      <c r="CV103" s="173"/>
      <c r="CW103" s="173"/>
      <c r="CX103" s="173"/>
      <c r="CY103" s="173"/>
      <c r="CZ103" s="173"/>
      <c r="DA103" s="173"/>
      <c r="DB103" s="173"/>
      <c r="DC103" s="173"/>
      <c r="DD103" s="173"/>
      <c r="DE103" s="173"/>
      <c r="DF103" s="173"/>
      <c r="DG103" s="173"/>
      <c r="DH103" s="173"/>
      <c r="DI103" s="173"/>
      <c r="DJ103" s="173"/>
      <c r="DK103" s="173"/>
      <c r="DL103" s="173"/>
      <c r="DM103" s="173"/>
      <c r="DN103" s="173"/>
      <c r="DO103" s="173"/>
      <c r="DP103" s="173"/>
      <c r="DQ103" s="173"/>
      <c r="DR103" s="173"/>
      <c r="DS103" s="173"/>
      <c r="DT103" s="173"/>
      <c r="DU103" s="173"/>
      <c r="DV103" s="173"/>
      <c r="DW103" s="173"/>
      <c r="DX103" s="173"/>
      <c r="DY103" s="173"/>
      <c r="DZ103" s="173"/>
      <c r="EA103" s="173"/>
      <c r="EB103" s="173"/>
      <c r="EC103" s="173"/>
      <c r="ED103" s="173"/>
      <c r="EE103" s="173"/>
      <c r="EF103" s="173"/>
      <c r="EG103" s="173"/>
      <c r="EH103" s="173"/>
      <c r="EI103" s="173"/>
      <c r="EJ103" s="173"/>
      <c r="EK103" s="173"/>
      <c r="EL103" s="173"/>
      <c r="EM103" s="173"/>
      <c r="EN103" s="173"/>
      <c r="EO103" s="173"/>
      <c r="EP103" s="173"/>
      <c r="EQ103" s="173"/>
      <c r="ER103" s="173"/>
      <c r="ES103" s="173"/>
      <c r="ET103" s="173"/>
      <c r="EU103" s="173"/>
      <c r="EV103" s="173"/>
      <c r="EW103" s="173"/>
      <c r="EX103" s="173"/>
      <c r="EY103" s="173"/>
      <c r="EZ103" s="173"/>
      <c r="FA103" s="173"/>
      <c r="FB103" s="173"/>
      <c r="FC103" s="173"/>
      <c r="FD103" s="173"/>
      <c r="FE103" s="173"/>
      <c r="FF103" s="173"/>
      <c r="FG103" s="173"/>
      <c r="FH103" s="173"/>
      <c r="FI103" s="173"/>
      <c r="FJ103" s="173"/>
      <c r="FK103" s="173"/>
      <c r="FL103" s="173"/>
      <c r="FM103" s="173"/>
      <c r="FN103" s="173"/>
      <c r="FO103" s="173"/>
      <c r="FP103" s="173"/>
      <c r="FQ103" s="173"/>
      <c r="FR103" s="173"/>
      <c r="FS103" s="173"/>
      <c r="FT103" s="173"/>
      <c r="FU103" s="173"/>
      <c r="FV103" s="173"/>
      <c r="FW103" s="173"/>
      <c r="FX103" s="173"/>
      <c r="FY103" s="173"/>
      <c r="FZ103" s="173"/>
      <c r="GA103" s="173"/>
      <c r="GB103" s="173"/>
      <c r="GC103" s="173"/>
      <c r="GD103" s="173"/>
      <c r="GE103" s="173"/>
      <c r="GF103" s="173"/>
      <c r="GG103" s="173"/>
      <c r="GH103" s="173"/>
      <c r="GI103" s="173"/>
      <c r="GJ103" s="173"/>
      <c r="GK103" s="173"/>
      <c r="GL103" s="173"/>
      <c r="GM103" s="173"/>
      <c r="GN103" s="173"/>
      <c r="GO103" s="173"/>
      <c r="GP103" s="173"/>
    </row>
    <row r="104" spans="1:198" s="172" customFormat="1" ht="15.6">
      <c r="A104" s="325">
        <v>2.6</v>
      </c>
      <c r="B104" s="335" t="s">
        <v>18</v>
      </c>
      <c r="C104" s="338"/>
      <c r="D104" s="339"/>
      <c r="E104" s="340"/>
      <c r="F104" s="354">
        <f t="shared" si="9"/>
        <v>0</v>
      </c>
      <c r="G104" s="184"/>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c r="EB104" s="175"/>
      <c r="EC104" s="175"/>
      <c r="ED104" s="175"/>
      <c r="EE104" s="175"/>
      <c r="EF104" s="175"/>
      <c r="EG104" s="175"/>
      <c r="EH104" s="175"/>
      <c r="EI104" s="175"/>
      <c r="EJ104" s="175"/>
      <c r="EK104" s="175"/>
      <c r="EL104" s="175"/>
      <c r="EM104" s="175"/>
      <c r="EN104" s="175"/>
      <c r="EO104" s="175"/>
      <c r="EP104" s="175"/>
      <c r="EQ104" s="175"/>
      <c r="ER104" s="175"/>
      <c r="ES104" s="175"/>
      <c r="ET104" s="175"/>
      <c r="EU104" s="175"/>
      <c r="EV104" s="175"/>
      <c r="EW104" s="175"/>
      <c r="EX104" s="175"/>
      <c r="EY104" s="175"/>
      <c r="EZ104" s="175"/>
      <c r="FA104" s="175"/>
      <c r="FB104" s="175"/>
      <c r="FC104" s="175"/>
      <c r="FD104" s="175"/>
      <c r="FE104" s="175"/>
      <c r="FF104" s="175"/>
      <c r="FG104" s="175"/>
      <c r="FH104" s="175"/>
      <c r="FI104" s="175"/>
      <c r="FJ104" s="175"/>
      <c r="FK104" s="175"/>
      <c r="FL104" s="175"/>
      <c r="FM104" s="175"/>
      <c r="FN104" s="175"/>
      <c r="FO104" s="175"/>
      <c r="FP104" s="175"/>
      <c r="FQ104" s="175"/>
      <c r="FR104" s="175"/>
      <c r="FS104" s="175"/>
      <c r="FT104" s="175"/>
      <c r="FU104" s="175"/>
      <c r="FV104" s="175"/>
      <c r="FW104" s="175"/>
      <c r="FX104" s="175"/>
      <c r="FY104" s="175"/>
      <c r="FZ104" s="175"/>
      <c r="GA104" s="175"/>
      <c r="GB104" s="175"/>
      <c r="GC104" s="175"/>
      <c r="GD104" s="175"/>
      <c r="GE104" s="175"/>
      <c r="GF104" s="175"/>
      <c r="GG104" s="175"/>
      <c r="GH104" s="175"/>
      <c r="GI104" s="175"/>
      <c r="GJ104" s="175"/>
      <c r="GK104" s="175"/>
      <c r="GL104" s="175"/>
      <c r="GM104" s="175"/>
      <c r="GN104" s="175"/>
      <c r="GO104" s="175"/>
      <c r="GP104" s="175"/>
    </row>
    <row r="105" spans="1:198" s="176" customFormat="1" ht="19.8" customHeight="1">
      <c r="A105" s="360"/>
      <c r="B105" s="361" t="s">
        <v>570</v>
      </c>
      <c r="C105" s="362"/>
      <c r="D105" s="360"/>
      <c r="E105" s="360"/>
      <c r="F105" s="354">
        <f t="shared" si="9"/>
        <v>0</v>
      </c>
      <c r="G105" s="185"/>
    </row>
    <row r="106" spans="1:198" s="176" customFormat="1" ht="22.2" customHeight="1">
      <c r="A106" s="360" t="s">
        <v>720</v>
      </c>
      <c r="B106" s="363" t="s">
        <v>591</v>
      </c>
      <c r="C106" s="362" t="s">
        <v>571</v>
      </c>
      <c r="D106" s="360">
        <v>70</v>
      </c>
      <c r="E106" s="360"/>
      <c r="F106" s="354">
        <f t="shared" si="9"/>
        <v>0</v>
      </c>
      <c r="G106" s="185">
        <f>5.4*12.4</f>
        <v>66.960000000000008</v>
      </c>
    </row>
    <row r="107" spans="1:198" s="176" customFormat="1" ht="17.399999999999999">
      <c r="A107" s="360" t="s">
        <v>721</v>
      </c>
      <c r="B107" s="363" t="s">
        <v>592</v>
      </c>
      <c r="C107" s="362" t="s">
        <v>571</v>
      </c>
      <c r="D107" s="360">
        <v>75</v>
      </c>
      <c r="E107" s="360"/>
      <c r="F107" s="354">
        <f t="shared" si="9"/>
        <v>0</v>
      </c>
      <c r="G107" s="185">
        <f>2*12.4*2+2*5.4*2</f>
        <v>71.2</v>
      </c>
    </row>
    <row r="108" spans="1:198" s="177" customFormat="1" ht="15.6">
      <c r="A108" s="364"/>
      <c r="B108" s="365" t="s">
        <v>596</v>
      </c>
      <c r="C108" s="366"/>
      <c r="D108" s="364"/>
      <c r="E108" s="364"/>
      <c r="F108" s="353">
        <f>SUM(F75:F107)</f>
        <v>0</v>
      </c>
      <c r="G108" s="186"/>
    </row>
    <row r="109" spans="1:198" s="178" customFormat="1" ht="15.6">
      <c r="A109" s="367"/>
      <c r="B109" s="368"/>
      <c r="C109" s="369"/>
      <c r="D109" s="370"/>
      <c r="E109" s="371"/>
      <c r="F109" s="372">
        <f t="shared" ref="F109:F128" si="10">E109*D109</f>
        <v>0</v>
      </c>
      <c r="G109" s="187"/>
    </row>
    <row r="110" spans="1:198">
      <c r="A110" s="289" t="s">
        <v>0</v>
      </c>
      <c r="B110" s="290" t="s">
        <v>1</v>
      </c>
      <c r="C110" s="291" t="s">
        <v>2</v>
      </c>
      <c r="D110" s="292" t="s">
        <v>428</v>
      </c>
      <c r="E110" s="293" t="s">
        <v>369</v>
      </c>
      <c r="F110" s="294" t="s">
        <v>494</v>
      </c>
      <c r="G110" s="274"/>
    </row>
    <row r="111" spans="1:198" s="11" customFormat="1">
      <c r="A111" s="295"/>
      <c r="B111" s="296" t="s">
        <v>594</v>
      </c>
      <c r="C111" s="297"/>
      <c r="D111" s="298"/>
      <c r="E111" s="299"/>
      <c r="F111" s="300"/>
      <c r="G111" s="141"/>
    </row>
    <row r="112" spans="1:198" s="101" customFormat="1">
      <c r="A112" s="301"/>
      <c r="B112" s="302" t="s">
        <v>585</v>
      </c>
      <c r="C112" s="303"/>
      <c r="D112" s="285"/>
      <c r="E112" s="286"/>
      <c r="F112" s="304"/>
      <c r="G112" s="181"/>
    </row>
    <row r="113" spans="1:7" s="102" customFormat="1">
      <c r="A113" s="323"/>
      <c r="B113" s="373" t="s">
        <v>470</v>
      </c>
      <c r="C113" s="374"/>
      <c r="D113" s="375"/>
      <c r="E113" s="376"/>
      <c r="F113" s="324">
        <f>F108</f>
        <v>0</v>
      </c>
      <c r="G113" s="190"/>
    </row>
    <row r="114" spans="1:7" s="267" customFormat="1" ht="15.6">
      <c r="A114" s="268">
        <v>2.7</v>
      </c>
      <c r="B114" s="377" t="s">
        <v>194</v>
      </c>
      <c r="C114" s="272"/>
      <c r="D114" s="271"/>
      <c r="E114" s="272"/>
      <c r="F114" s="273">
        <f t="shared" si="10"/>
        <v>0</v>
      </c>
      <c r="G114" s="189"/>
    </row>
    <row r="115" spans="1:7" s="179" customFormat="1" ht="29.4" customHeight="1">
      <c r="A115" s="378"/>
      <c r="B115" s="269" t="s">
        <v>501</v>
      </c>
      <c r="C115" s="379"/>
      <c r="D115" s="380"/>
      <c r="E115" s="381"/>
      <c r="F115" s="372">
        <f t="shared" si="10"/>
        <v>0</v>
      </c>
      <c r="G115" s="188"/>
    </row>
    <row r="116" spans="1:7" s="179" customFormat="1" ht="20.399999999999999" customHeight="1">
      <c r="A116" s="378" t="s">
        <v>722</v>
      </c>
      <c r="B116" s="382" t="s">
        <v>572</v>
      </c>
      <c r="C116" s="379" t="s">
        <v>5</v>
      </c>
      <c r="D116" s="380">
        <v>6</v>
      </c>
      <c r="E116" s="381"/>
      <c r="F116" s="372">
        <f t="shared" si="10"/>
        <v>0</v>
      </c>
      <c r="G116" s="188"/>
    </row>
    <row r="117" spans="1:7" s="179" customFormat="1" ht="15.6">
      <c r="A117" s="378"/>
      <c r="B117" s="383" t="s">
        <v>199</v>
      </c>
      <c r="C117" s="379"/>
      <c r="D117" s="380"/>
      <c r="E117" s="381"/>
      <c r="F117" s="372">
        <f t="shared" si="10"/>
        <v>0</v>
      </c>
      <c r="G117" s="188"/>
    </row>
    <row r="118" spans="1:7" s="179" customFormat="1" ht="20.399999999999999" customHeight="1">
      <c r="A118" s="378" t="s">
        <v>723</v>
      </c>
      <c r="B118" s="382" t="s">
        <v>270</v>
      </c>
      <c r="C118" s="379" t="s">
        <v>12</v>
      </c>
      <c r="D118" s="380">
        <f>D116</f>
        <v>6</v>
      </c>
      <c r="E118" s="381"/>
      <c r="F118" s="372">
        <f t="shared" si="10"/>
        <v>0</v>
      </c>
      <c r="G118" s="188"/>
    </row>
    <row r="119" spans="1:7" s="179" customFormat="1" ht="15.6">
      <c r="A119" s="378"/>
      <c r="B119" s="377" t="s">
        <v>200</v>
      </c>
      <c r="C119" s="381"/>
      <c r="D119" s="380"/>
      <c r="E119" s="381"/>
      <c r="F119" s="372">
        <f t="shared" si="10"/>
        <v>0</v>
      </c>
      <c r="G119" s="188"/>
    </row>
    <row r="120" spans="1:7" s="179" customFormat="1" ht="29.4" customHeight="1">
      <c r="A120" s="378"/>
      <c r="B120" s="384" t="s">
        <v>502</v>
      </c>
      <c r="C120" s="379"/>
      <c r="D120" s="380"/>
      <c r="E120" s="381"/>
      <c r="F120" s="372">
        <f t="shared" si="10"/>
        <v>0</v>
      </c>
      <c r="G120" s="188"/>
    </row>
    <row r="121" spans="1:7" s="179" customFormat="1" ht="15.6">
      <c r="A121" s="378"/>
      <c r="B121" s="385" t="s">
        <v>207</v>
      </c>
      <c r="C121" s="379"/>
      <c r="D121" s="380"/>
      <c r="E121" s="381"/>
      <c r="F121" s="372">
        <f t="shared" si="10"/>
        <v>0</v>
      </c>
      <c r="G121" s="188"/>
    </row>
    <row r="122" spans="1:7" s="179" customFormat="1" ht="15.6">
      <c r="A122" s="378" t="s">
        <v>724</v>
      </c>
      <c r="B122" s="385" t="s">
        <v>208</v>
      </c>
      <c r="C122" s="379" t="s">
        <v>12</v>
      </c>
      <c r="D122" s="380">
        <v>2</v>
      </c>
      <c r="E122" s="381"/>
      <c r="F122" s="372">
        <f t="shared" si="10"/>
        <v>0</v>
      </c>
      <c r="G122" s="188"/>
    </row>
    <row r="123" spans="1:7" s="179" customFormat="1" ht="15.6">
      <c r="A123" s="378"/>
      <c r="B123" s="383" t="s">
        <v>573</v>
      </c>
      <c r="C123" s="381"/>
      <c r="D123" s="380"/>
      <c r="E123" s="381"/>
      <c r="F123" s="372">
        <f t="shared" si="10"/>
        <v>0</v>
      </c>
      <c r="G123" s="188"/>
    </row>
    <row r="124" spans="1:7" s="179" customFormat="1" ht="29.4" customHeight="1">
      <c r="A124" s="378"/>
      <c r="B124" s="382" t="s">
        <v>574</v>
      </c>
      <c r="C124" s="379"/>
      <c r="D124" s="380"/>
      <c r="E124" s="381"/>
      <c r="F124" s="372">
        <f t="shared" si="10"/>
        <v>0</v>
      </c>
      <c r="G124" s="188"/>
    </row>
    <row r="125" spans="1:7" s="179" customFormat="1" ht="15.6">
      <c r="A125" s="378" t="s">
        <v>725</v>
      </c>
      <c r="B125" s="385" t="s">
        <v>575</v>
      </c>
      <c r="C125" s="379" t="s">
        <v>4</v>
      </c>
      <c r="D125" s="380">
        <v>50</v>
      </c>
      <c r="E125" s="381"/>
      <c r="F125" s="372">
        <f t="shared" si="10"/>
        <v>0</v>
      </c>
      <c r="G125" s="188"/>
    </row>
    <row r="126" spans="1:7" s="267" customFormat="1" ht="15.6">
      <c r="A126" s="268">
        <v>2.8</v>
      </c>
      <c r="B126" s="269" t="s">
        <v>727</v>
      </c>
      <c r="C126" s="270"/>
      <c r="D126" s="271"/>
      <c r="E126" s="272"/>
      <c r="F126" s="273"/>
      <c r="G126" s="189"/>
    </row>
    <row r="127" spans="1:7" s="179" customFormat="1" ht="29.4" customHeight="1">
      <c r="A127" s="386"/>
      <c r="B127" s="368" t="s">
        <v>576</v>
      </c>
      <c r="C127" s="387"/>
      <c r="D127" s="380"/>
      <c r="E127" s="381"/>
      <c r="F127" s="372">
        <f t="shared" si="10"/>
        <v>0</v>
      </c>
      <c r="G127" s="188"/>
    </row>
    <row r="128" spans="1:7" s="179" customFormat="1" ht="15.6">
      <c r="A128" s="386" t="s">
        <v>478</v>
      </c>
      <c r="B128" s="388" t="s">
        <v>577</v>
      </c>
      <c r="C128" s="387" t="s">
        <v>578</v>
      </c>
      <c r="D128" s="380">
        <v>2</v>
      </c>
      <c r="E128" s="381"/>
      <c r="F128" s="372">
        <f t="shared" si="10"/>
        <v>0</v>
      </c>
      <c r="G128" s="188"/>
    </row>
    <row r="129" spans="1:7" s="180" customFormat="1" ht="15.6">
      <c r="A129" s="367">
        <v>2.9</v>
      </c>
      <c r="B129" s="389" t="s">
        <v>726</v>
      </c>
      <c r="C129" s="390"/>
      <c r="D129" s="271"/>
      <c r="E129" s="272"/>
      <c r="F129" s="273"/>
      <c r="G129" s="189"/>
    </row>
    <row r="130" spans="1:7" s="170" customFormat="1" ht="62.4">
      <c r="A130" s="386" t="s">
        <v>728</v>
      </c>
      <c r="B130" s="388" t="s">
        <v>593</v>
      </c>
      <c r="C130" s="387" t="s">
        <v>147</v>
      </c>
      <c r="D130" s="380" t="s">
        <v>442</v>
      </c>
      <c r="E130" s="381"/>
      <c r="F130" s="372"/>
      <c r="G130" s="188"/>
    </row>
    <row r="131" spans="1:7" s="180" customFormat="1" ht="15.6">
      <c r="A131" s="367"/>
      <c r="B131" s="391"/>
      <c r="C131" s="390"/>
      <c r="D131" s="271"/>
      <c r="E131" s="272"/>
      <c r="F131" s="392"/>
      <c r="G131" s="189"/>
    </row>
    <row r="132" spans="1:7" s="101" customFormat="1">
      <c r="A132" s="301"/>
      <c r="B132" s="302" t="s">
        <v>740</v>
      </c>
      <c r="C132" s="303"/>
      <c r="D132" s="285"/>
      <c r="E132" s="286"/>
      <c r="F132" s="324">
        <f>SUM(F112:F131)</f>
        <v>0</v>
      </c>
      <c r="G132" s="181"/>
    </row>
  </sheetData>
  <pageMargins left="0.7" right="0.7" top="0.75" bottom="0.75" header="0.3" footer="0.3"/>
  <pageSetup paperSize="9" scale="88" orientation="portrait" r:id="rId1"/>
  <rowBreaks count="2" manualBreakCount="2">
    <brk id="34" max="5" man="1"/>
    <brk id="10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P125"/>
  <sheetViews>
    <sheetView view="pageBreakPreview" zoomScale="102" zoomScaleNormal="100" zoomScaleSheetLayoutView="102" workbookViewId="0">
      <pane xSplit="1" ySplit="3" topLeftCell="B4" activePane="bottomRight" state="frozen"/>
      <selection pane="topRight" activeCell="B1" sqref="B1"/>
      <selection pane="bottomLeft" activeCell="A4" sqref="A4"/>
      <selection pane="bottomRight" activeCell="F125" sqref="A1:F125"/>
    </sheetView>
  </sheetViews>
  <sheetFormatPr defaultColWidth="9.109375" defaultRowHeight="14.4"/>
  <cols>
    <col min="1" max="1" width="6.5546875" style="191" bestFit="1" customWidth="1"/>
    <col min="2" max="2" width="51.88671875" style="147" customWidth="1"/>
    <col min="3" max="3" width="5.44140625" style="143" bestFit="1" customWidth="1"/>
    <col min="4" max="4" width="6.6640625" style="144" bestFit="1" customWidth="1"/>
    <col min="5" max="5" width="6" style="150" bestFit="1" customWidth="1"/>
    <col min="6" max="6" width="11.21875" style="192" bestFit="1" customWidth="1"/>
    <col min="7" max="7" width="12.6640625" style="140" bestFit="1" customWidth="1"/>
    <col min="8" max="17" width="9.109375" style="103"/>
    <col min="18" max="18" width="6.109375" style="103" customWidth="1"/>
    <col min="19" max="16384" width="9.109375" style="103"/>
  </cols>
  <sheetData>
    <row r="1" spans="1:9">
      <c r="A1" s="289" t="s">
        <v>0</v>
      </c>
      <c r="B1" s="290" t="s">
        <v>1</v>
      </c>
      <c r="C1" s="291" t="s">
        <v>2</v>
      </c>
      <c r="D1" s="292" t="s">
        <v>428</v>
      </c>
      <c r="E1" s="293" t="s">
        <v>369</v>
      </c>
      <c r="F1" s="294" t="s">
        <v>494</v>
      </c>
      <c r="G1" s="274"/>
    </row>
    <row r="2" spans="1:9" s="11" customFormat="1">
      <c r="A2" s="295"/>
      <c r="B2" s="296" t="s">
        <v>598</v>
      </c>
      <c r="C2" s="297"/>
      <c r="D2" s="298"/>
      <c r="E2" s="299"/>
      <c r="F2" s="300"/>
      <c r="G2" s="141"/>
    </row>
    <row r="3" spans="1:9" s="101" customFormat="1">
      <c r="A3" s="301"/>
      <c r="B3" s="302" t="s">
        <v>599</v>
      </c>
      <c r="C3" s="303"/>
      <c r="D3" s="285"/>
      <c r="E3" s="286"/>
      <c r="F3" s="304"/>
      <c r="G3" s="181"/>
    </row>
    <row r="4" spans="1:9" s="11" customFormat="1">
      <c r="A4" s="305"/>
      <c r="B4" s="306"/>
      <c r="C4" s="307"/>
      <c r="D4" s="308"/>
      <c r="E4" s="309"/>
      <c r="F4" s="310"/>
      <c r="G4" s="141"/>
    </row>
    <row r="5" spans="1:9" s="11" customFormat="1">
      <c r="A5" s="305">
        <v>3.1</v>
      </c>
      <c r="B5" s="296" t="s">
        <v>440</v>
      </c>
      <c r="C5" s="307"/>
      <c r="D5" s="308"/>
      <c r="E5" s="309"/>
      <c r="F5" s="310"/>
      <c r="G5" s="141"/>
    </row>
    <row r="6" spans="1:9" s="11" customFormat="1" ht="16.2">
      <c r="A6" s="305" t="s">
        <v>479</v>
      </c>
      <c r="B6" s="311" t="s">
        <v>145</v>
      </c>
      <c r="C6" s="308" t="s">
        <v>409</v>
      </c>
      <c r="D6" s="308">
        <v>165</v>
      </c>
      <c r="E6" s="309"/>
      <c r="F6" s="310">
        <f>D6*E6</f>
        <v>0</v>
      </c>
      <c r="G6" s="141">
        <f>19.2*8.5</f>
        <v>163.19999999999999</v>
      </c>
    </row>
    <row r="7" spans="1:9" s="11" customFormat="1">
      <c r="A7" s="305" t="s">
        <v>34</v>
      </c>
      <c r="B7" s="311" t="s">
        <v>146</v>
      </c>
      <c r="C7" s="307"/>
      <c r="D7" s="308"/>
      <c r="E7" s="309"/>
      <c r="F7" s="310">
        <f t="shared" ref="F7:F26" si="0">D7*E7</f>
        <v>0</v>
      </c>
      <c r="G7" s="141"/>
    </row>
    <row r="8" spans="1:9" s="11" customFormat="1" ht="28.8">
      <c r="A8" s="305" t="s">
        <v>480</v>
      </c>
      <c r="B8" s="311" t="s">
        <v>441</v>
      </c>
      <c r="C8" s="308" t="s">
        <v>409</v>
      </c>
      <c r="D8" s="308">
        <v>115</v>
      </c>
      <c r="E8" s="309"/>
      <c r="F8" s="310">
        <f t="shared" si="0"/>
        <v>0</v>
      </c>
      <c r="G8" s="141">
        <f>17.4*4+8.2*5</f>
        <v>110.6</v>
      </c>
    </row>
    <row r="9" spans="1:9" s="181" customFormat="1" ht="28.8">
      <c r="A9" s="283" t="s">
        <v>483</v>
      </c>
      <c r="B9" s="284" t="s">
        <v>742</v>
      </c>
      <c r="C9" s="285" t="s">
        <v>743</v>
      </c>
      <c r="D9" s="285">
        <v>12</v>
      </c>
      <c r="E9" s="286"/>
      <c r="F9" s="287">
        <f t="shared" si="0"/>
        <v>0</v>
      </c>
      <c r="G9" s="181">
        <f>0.4*0.4*(16.2*2+5.4*5)</f>
        <v>9.5040000000000013</v>
      </c>
    </row>
    <row r="10" spans="1:9" s="181" customFormat="1" ht="28.8">
      <c r="A10" s="283" t="s">
        <v>484</v>
      </c>
      <c r="B10" s="284" t="s">
        <v>744</v>
      </c>
      <c r="C10" s="285" t="s">
        <v>741</v>
      </c>
      <c r="D10" s="285">
        <v>25</v>
      </c>
      <c r="E10" s="286"/>
      <c r="F10" s="287">
        <f>D10*E10</f>
        <v>0</v>
      </c>
      <c r="G10" s="181">
        <f>0.4*(16.2*2+5.4*5)</f>
        <v>23.76</v>
      </c>
    </row>
    <row r="11" spans="1:9" s="151" customFormat="1">
      <c r="A11" s="301"/>
      <c r="B11" s="302" t="s">
        <v>30</v>
      </c>
      <c r="C11" s="303"/>
      <c r="D11" s="285"/>
      <c r="E11" s="286"/>
      <c r="F11" s="312"/>
      <c r="G11" s="182"/>
    </row>
    <row r="12" spans="1:9" s="11" customFormat="1" ht="28.8">
      <c r="A12" s="313" t="s">
        <v>485</v>
      </c>
      <c r="B12" s="311" t="s">
        <v>457</v>
      </c>
      <c r="C12" s="308" t="s">
        <v>409</v>
      </c>
      <c r="D12" s="308">
        <v>150</v>
      </c>
      <c r="E12" s="309"/>
      <c r="F12" s="310">
        <f t="shared" si="0"/>
        <v>0</v>
      </c>
      <c r="G12" s="141">
        <f>18.2*8.2</f>
        <v>149.23999999999998</v>
      </c>
    </row>
    <row r="13" spans="1:9" s="11" customFormat="1" ht="28.8">
      <c r="A13" s="305" t="s">
        <v>486</v>
      </c>
      <c r="B13" s="311" t="s">
        <v>368</v>
      </c>
      <c r="C13" s="308" t="s">
        <v>409</v>
      </c>
      <c r="D13" s="308">
        <f>D12</f>
        <v>150</v>
      </c>
      <c r="E13" s="309"/>
      <c r="F13" s="310">
        <f t="shared" si="0"/>
        <v>0</v>
      </c>
      <c r="G13" s="141"/>
    </row>
    <row r="14" spans="1:9" s="11" customFormat="1">
      <c r="A14" s="305"/>
      <c r="B14" s="296" t="s">
        <v>35</v>
      </c>
      <c r="C14" s="307"/>
      <c r="D14" s="308"/>
      <c r="E14" s="309"/>
      <c r="F14" s="310">
        <f t="shared" si="0"/>
        <v>0</v>
      </c>
      <c r="G14" s="141"/>
    </row>
    <row r="15" spans="1:9" s="11" customFormat="1">
      <c r="A15" s="305"/>
      <c r="B15" s="311" t="s">
        <v>36</v>
      </c>
      <c r="C15" s="307"/>
      <c r="D15" s="308"/>
      <c r="E15" s="309"/>
      <c r="F15" s="310">
        <f t="shared" si="0"/>
        <v>0</v>
      </c>
      <c r="G15" s="141"/>
      <c r="I15" s="11" t="e">
        <f>#REF!</f>
        <v>#REF!</v>
      </c>
    </row>
    <row r="16" spans="1:9" s="11" customFormat="1">
      <c r="A16" s="305"/>
      <c r="B16" s="311" t="s">
        <v>37</v>
      </c>
      <c r="C16" s="307"/>
      <c r="D16" s="308"/>
      <c r="E16" s="309"/>
      <c r="F16" s="310">
        <f t="shared" si="0"/>
        <v>0</v>
      </c>
      <c r="G16" s="141"/>
    </row>
    <row r="17" spans="1:7" s="11" customFormat="1" ht="16.2">
      <c r="A17" s="305" t="s">
        <v>487</v>
      </c>
      <c r="B17" s="311" t="s">
        <v>161</v>
      </c>
      <c r="C17" s="308" t="s">
        <v>409</v>
      </c>
      <c r="D17" s="308">
        <f>D13</f>
        <v>150</v>
      </c>
      <c r="E17" s="309"/>
      <c r="F17" s="310">
        <f t="shared" si="0"/>
        <v>0</v>
      </c>
      <c r="G17" s="141"/>
    </row>
    <row r="18" spans="1:7" s="11" customFormat="1">
      <c r="A18" s="305"/>
      <c r="B18" s="296" t="s">
        <v>38</v>
      </c>
      <c r="C18" s="307"/>
      <c r="D18" s="308"/>
      <c r="E18" s="309"/>
      <c r="F18" s="310">
        <f t="shared" si="0"/>
        <v>0</v>
      </c>
      <c r="G18" s="141"/>
    </row>
    <row r="19" spans="1:7" s="11" customFormat="1" ht="16.2">
      <c r="A19" s="305"/>
      <c r="B19" s="311" t="s">
        <v>39</v>
      </c>
      <c r="C19" s="308" t="s">
        <v>409</v>
      </c>
      <c r="D19" s="308">
        <f>D17</f>
        <v>150</v>
      </c>
      <c r="E19" s="309"/>
      <c r="F19" s="310">
        <f t="shared" si="0"/>
        <v>0</v>
      </c>
      <c r="G19" s="141"/>
    </row>
    <row r="20" spans="1:7" s="11" customFormat="1">
      <c r="A20" s="305" t="s">
        <v>488</v>
      </c>
      <c r="B20" s="311" t="s">
        <v>40</v>
      </c>
      <c r="C20" s="308"/>
      <c r="D20" s="308"/>
      <c r="E20" s="309"/>
      <c r="F20" s="310">
        <f t="shared" si="0"/>
        <v>0</v>
      </c>
      <c r="G20" s="141"/>
    </row>
    <row r="21" spans="1:7" s="11" customFormat="1">
      <c r="A21" s="305"/>
      <c r="B21" s="311" t="s">
        <v>41</v>
      </c>
      <c r="C21" s="307"/>
      <c r="D21" s="308"/>
      <c r="E21" s="309"/>
      <c r="F21" s="310">
        <f t="shared" si="0"/>
        <v>0</v>
      </c>
      <c r="G21" s="141"/>
    </row>
    <row r="22" spans="1:7" s="11" customFormat="1">
      <c r="A22" s="305"/>
      <c r="B22" s="311" t="s">
        <v>42</v>
      </c>
      <c r="C22" s="307"/>
      <c r="D22" s="308"/>
      <c r="E22" s="309"/>
      <c r="F22" s="310">
        <f t="shared" si="0"/>
        <v>0</v>
      </c>
      <c r="G22" s="141"/>
    </row>
    <row r="23" spans="1:7" s="11" customFormat="1">
      <c r="A23" s="305"/>
      <c r="B23" s="296" t="s">
        <v>447</v>
      </c>
      <c r="C23" s="307"/>
      <c r="D23" s="308"/>
      <c r="E23" s="309"/>
      <c r="F23" s="310">
        <f t="shared" si="0"/>
        <v>0</v>
      </c>
      <c r="G23" s="141"/>
    </row>
    <row r="24" spans="1:7" s="11" customFormat="1">
      <c r="A24" s="305" t="s">
        <v>489</v>
      </c>
      <c r="B24" s="311" t="s">
        <v>448</v>
      </c>
      <c r="C24" s="308" t="s">
        <v>449</v>
      </c>
      <c r="D24" s="308">
        <v>150</v>
      </c>
      <c r="E24" s="309"/>
      <c r="F24" s="310">
        <f t="shared" si="0"/>
        <v>0</v>
      </c>
      <c r="G24" s="141">
        <f>16.2*4+8.2*3</f>
        <v>89.399999999999991</v>
      </c>
    </row>
    <row r="25" spans="1:7" s="11" customFormat="1">
      <c r="A25" s="305"/>
      <c r="B25" s="296" t="s">
        <v>450</v>
      </c>
      <c r="C25" s="308"/>
      <c r="D25" s="308"/>
      <c r="E25" s="309"/>
      <c r="F25" s="310">
        <f t="shared" si="0"/>
        <v>0</v>
      </c>
      <c r="G25" s="141"/>
    </row>
    <row r="26" spans="1:7" s="11" customFormat="1" ht="28.8">
      <c r="A26" s="305" t="s">
        <v>490</v>
      </c>
      <c r="B26" s="311" t="s">
        <v>455</v>
      </c>
      <c r="C26" s="308" t="s">
        <v>409</v>
      </c>
      <c r="D26" s="308">
        <f>D29</f>
        <v>150</v>
      </c>
      <c r="E26" s="309"/>
      <c r="F26" s="310">
        <f t="shared" si="0"/>
        <v>0</v>
      </c>
      <c r="G26" s="141"/>
    </row>
    <row r="27" spans="1:7" s="11" customFormat="1">
      <c r="A27" s="305"/>
      <c r="B27" s="306" t="s">
        <v>443</v>
      </c>
      <c r="C27" s="307"/>
      <c r="D27" s="308"/>
      <c r="E27" s="309"/>
      <c r="F27" s="310"/>
      <c r="G27" s="141"/>
    </row>
    <row r="28" spans="1:7" s="11" customFormat="1" ht="28.8">
      <c r="A28" s="305"/>
      <c r="B28" s="314" t="s">
        <v>237</v>
      </c>
      <c r="C28" s="307"/>
      <c r="D28" s="308"/>
      <c r="E28" s="309"/>
      <c r="F28" s="310">
        <f t="shared" ref="F28:F29" si="1">D28*E28</f>
        <v>0</v>
      </c>
      <c r="G28" s="141"/>
    </row>
    <row r="29" spans="1:7" s="11" customFormat="1">
      <c r="A29" s="305" t="s">
        <v>491</v>
      </c>
      <c r="B29" s="311" t="s">
        <v>446</v>
      </c>
      <c r="C29" s="308" t="s">
        <v>33</v>
      </c>
      <c r="D29" s="308">
        <f>D19</f>
        <v>150</v>
      </c>
      <c r="E29" s="309"/>
      <c r="F29" s="310">
        <f t="shared" si="1"/>
        <v>0</v>
      </c>
      <c r="G29" s="141"/>
    </row>
    <row r="30" spans="1:7">
      <c r="A30" s="305"/>
      <c r="B30" s="296" t="s">
        <v>521</v>
      </c>
      <c r="C30" s="291"/>
      <c r="D30" s="292"/>
      <c r="E30" s="293"/>
      <c r="F30" s="294"/>
      <c r="G30" s="274"/>
    </row>
    <row r="31" spans="1:7">
      <c r="A31" s="305"/>
      <c r="B31" s="314" t="s">
        <v>522</v>
      </c>
      <c r="C31" s="307"/>
      <c r="D31" s="315"/>
      <c r="E31" s="309"/>
      <c r="F31" s="300">
        <f t="shared" ref="F31:F32" si="2">D31*E31</f>
        <v>0</v>
      </c>
      <c r="G31" s="274"/>
    </row>
    <row r="32" spans="1:7">
      <c r="A32" s="316" t="s">
        <v>619</v>
      </c>
      <c r="B32" s="311" t="s">
        <v>520</v>
      </c>
      <c r="C32" s="308" t="s">
        <v>33</v>
      </c>
      <c r="D32" s="315">
        <f>D29</f>
        <v>150</v>
      </c>
      <c r="E32" s="309"/>
      <c r="F32" s="300">
        <f t="shared" si="2"/>
        <v>0</v>
      </c>
      <c r="G32" s="274"/>
    </row>
    <row r="33" spans="1:198" s="58" customFormat="1">
      <c r="A33" s="317"/>
      <c r="B33" s="306" t="s">
        <v>583</v>
      </c>
      <c r="C33" s="318"/>
      <c r="D33" s="318"/>
      <c r="E33" s="319"/>
      <c r="F33" s="320">
        <f>SUM(F3:F32)</f>
        <v>0</v>
      </c>
      <c r="G33" s="142"/>
    </row>
    <row r="34" spans="1:198" s="58" customFormat="1">
      <c r="A34" s="317"/>
      <c r="B34" s="306"/>
      <c r="C34" s="318"/>
      <c r="D34" s="318"/>
      <c r="E34" s="319"/>
      <c r="F34" s="320"/>
      <c r="G34" s="142"/>
    </row>
    <row r="35" spans="1:198">
      <c r="A35" s="289" t="s">
        <v>0</v>
      </c>
      <c r="B35" s="290" t="s">
        <v>1</v>
      </c>
      <c r="C35" s="291" t="s">
        <v>2</v>
      </c>
      <c r="D35" s="292" t="s">
        <v>428</v>
      </c>
      <c r="E35" s="293" t="s">
        <v>369</v>
      </c>
      <c r="F35" s="294" t="s">
        <v>494</v>
      </c>
      <c r="G35" s="274"/>
    </row>
    <row r="36" spans="1:198" s="11" customFormat="1">
      <c r="A36" s="289"/>
      <c r="B36" s="290" t="s">
        <v>514</v>
      </c>
      <c r="C36" s="291"/>
      <c r="D36" s="292"/>
      <c r="E36" s="293"/>
      <c r="F36" s="294">
        <f>F33</f>
        <v>0</v>
      </c>
      <c r="G36" s="141"/>
    </row>
    <row r="37" spans="1:198" s="11" customFormat="1">
      <c r="A37" s="295"/>
      <c r="B37" s="296" t="s">
        <v>598</v>
      </c>
      <c r="C37" s="297"/>
      <c r="D37" s="298"/>
      <c r="E37" s="299"/>
      <c r="F37" s="300"/>
      <c r="G37" s="141"/>
    </row>
    <row r="38" spans="1:198" s="101" customFormat="1">
      <c r="A38" s="321"/>
      <c r="B38" s="302" t="s">
        <v>599</v>
      </c>
      <c r="C38" s="303"/>
      <c r="D38" s="285"/>
      <c r="E38" s="286"/>
      <c r="F38" s="304"/>
      <c r="G38" s="181"/>
    </row>
    <row r="39" spans="1:198" s="171" customFormat="1">
      <c r="A39" s="323">
        <v>3.2</v>
      </c>
      <c r="B39" s="302" t="s">
        <v>595</v>
      </c>
      <c r="C39" s="303"/>
      <c r="D39" s="285"/>
      <c r="E39" s="286"/>
      <c r="F39" s="324"/>
      <c r="G39" s="181"/>
    </row>
    <row r="40" spans="1:198" s="174" customFormat="1" ht="15.6">
      <c r="A40" s="325"/>
      <c r="B40" s="326" t="s">
        <v>542</v>
      </c>
      <c r="C40" s="327"/>
      <c r="D40" s="327"/>
      <c r="E40" s="328"/>
      <c r="F40" s="329"/>
      <c r="G40" s="18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173"/>
      <c r="CE40" s="173"/>
      <c r="CF40" s="173"/>
      <c r="CG40" s="173"/>
      <c r="CH40" s="173"/>
      <c r="CI40" s="173"/>
      <c r="CJ40" s="173"/>
      <c r="CK40" s="173"/>
      <c r="CL40" s="173"/>
      <c r="CM40" s="173"/>
      <c r="CN40" s="173"/>
      <c r="CO40" s="173"/>
      <c r="CP40" s="173"/>
      <c r="CQ40" s="173"/>
      <c r="CR40" s="173"/>
      <c r="CS40" s="173"/>
      <c r="CT40" s="173"/>
      <c r="CU40" s="173"/>
      <c r="CV40" s="173"/>
      <c r="CW40" s="173"/>
      <c r="CX40" s="173"/>
      <c r="CY40" s="173"/>
      <c r="CZ40" s="173"/>
      <c r="DA40" s="173"/>
      <c r="DB40" s="173"/>
      <c r="DC40" s="173"/>
      <c r="DD40" s="173"/>
      <c r="DE40" s="173"/>
      <c r="DF40" s="173"/>
      <c r="DG40" s="173"/>
      <c r="DH40" s="173"/>
      <c r="DI40" s="173"/>
      <c r="DJ40" s="173"/>
      <c r="DK40" s="173"/>
      <c r="DL40" s="173"/>
      <c r="DM40" s="173"/>
      <c r="DN40" s="173"/>
      <c r="DO40" s="173"/>
      <c r="DP40" s="173"/>
      <c r="DQ40" s="173"/>
      <c r="DR40" s="173"/>
      <c r="DS40" s="173"/>
      <c r="DT40" s="173"/>
      <c r="DU40" s="173"/>
      <c r="DV40" s="173"/>
      <c r="DW40" s="173"/>
      <c r="DX40" s="173"/>
      <c r="DY40" s="173"/>
      <c r="DZ40" s="173"/>
      <c r="EA40" s="173"/>
      <c r="EB40" s="173"/>
      <c r="EC40" s="173"/>
      <c r="ED40" s="173"/>
      <c r="EE40" s="173"/>
      <c r="EF40" s="173"/>
      <c r="EG40" s="173"/>
      <c r="EH40" s="173"/>
      <c r="EI40" s="173"/>
      <c r="EJ40" s="173"/>
      <c r="EK40" s="173"/>
      <c r="EL40" s="173"/>
      <c r="EM40" s="173"/>
      <c r="EN40" s="173"/>
      <c r="EO40" s="173"/>
      <c r="EP40" s="173"/>
      <c r="EQ40" s="173"/>
      <c r="ER40" s="173"/>
      <c r="ES40" s="173"/>
      <c r="ET40" s="173"/>
      <c r="EU40" s="173"/>
      <c r="EV40" s="173"/>
      <c r="EW40" s="173"/>
      <c r="EX40" s="173"/>
      <c r="EY40" s="173"/>
      <c r="EZ40" s="173"/>
      <c r="FA40" s="173"/>
      <c r="FB40" s="173"/>
      <c r="FC40" s="173"/>
      <c r="FD40" s="173"/>
      <c r="FE40" s="173"/>
      <c r="FF40" s="173"/>
      <c r="FG40" s="173"/>
      <c r="FH40" s="173"/>
      <c r="FI40" s="173"/>
      <c r="FJ40" s="173"/>
      <c r="FK40" s="173"/>
      <c r="FL40" s="173"/>
      <c r="FM40" s="173"/>
      <c r="FN40" s="173"/>
      <c r="FO40" s="173"/>
      <c r="FP40" s="173"/>
      <c r="FQ40" s="173"/>
      <c r="FR40" s="173"/>
      <c r="FS40" s="173"/>
      <c r="FT40" s="173"/>
      <c r="FU40" s="173"/>
      <c r="FV40" s="173"/>
      <c r="FW40" s="173"/>
      <c r="FX40" s="173"/>
      <c r="FY40" s="173"/>
      <c r="FZ40" s="173"/>
      <c r="GA40" s="173"/>
      <c r="GB40" s="173"/>
      <c r="GC40" s="173"/>
      <c r="GD40" s="173"/>
      <c r="GE40" s="173"/>
      <c r="GF40" s="173"/>
      <c r="GG40" s="173"/>
      <c r="GH40" s="173"/>
      <c r="GI40" s="173"/>
      <c r="GJ40" s="173"/>
      <c r="GK40" s="173"/>
      <c r="GL40" s="173"/>
      <c r="GM40" s="173"/>
      <c r="GN40" s="173"/>
      <c r="GO40" s="173"/>
      <c r="GP40" s="173"/>
    </row>
    <row r="41" spans="1:198" s="174" customFormat="1" ht="29.4" customHeight="1">
      <c r="A41" s="325"/>
      <c r="B41" s="330" t="s">
        <v>543</v>
      </c>
      <c r="C41" s="327"/>
      <c r="D41" s="327"/>
      <c r="E41" s="328"/>
      <c r="F41" s="329"/>
      <c r="G41" s="18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V41" s="173"/>
      <c r="BW41" s="173"/>
      <c r="BX41" s="173"/>
      <c r="BY41" s="173"/>
      <c r="BZ41" s="173"/>
      <c r="CA41" s="173"/>
      <c r="CB41" s="173"/>
      <c r="CC41" s="173"/>
      <c r="CD41" s="173"/>
      <c r="CE41" s="173"/>
      <c r="CF41" s="173"/>
      <c r="CG41" s="173"/>
      <c r="CH41" s="173"/>
      <c r="CI41" s="173"/>
      <c r="CJ41" s="173"/>
      <c r="CK41" s="173"/>
      <c r="CL41" s="173"/>
      <c r="CM41" s="173"/>
      <c r="CN41" s="173"/>
      <c r="CO41" s="173"/>
      <c r="CP41" s="173"/>
      <c r="CQ41" s="173"/>
      <c r="CR41" s="173"/>
      <c r="CS41" s="173"/>
      <c r="CT41" s="173"/>
      <c r="CU41" s="173"/>
      <c r="CV41" s="173"/>
      <c r="CW41" s="173"/>
      <c r="CX41" s="173"/>
      <c r="CY41" s="173"/>
      <c r="CZ41" s="173"/>
      <c r="DA41" s="173"/>
      <c r="DB41" s="173"/>
      <c r="DC41" s="173"/>
      <c r="DD41" s="173"/>
      <c r="DE41" s="173"/>
      <c r="DF41" s="173"/>
      <c r="DG41" s="173"/>
      <c r="DH41" s="173"/>
      <c r="DI41" s="173"/>
      <c r="DJ41" s="173"/>
      <c r="DK41" s="173"/>
      <c r="DL41" s="173"/>
      <c r="DM41" s="173"/>
      <c r="DN41" s="173"/>
      <c r="DO41" s="173"/>
      <c r="DP41" s="173"/>
      <c r="DQ41" s="173"/>
      <c r="DR41" s="173"/>
      <c r="DS41" s="173"/>
      <c r="DT41" s="173"/>
      <c r="DU41" s="173"/>
      <c r="DV41" s="173"/>
      <c r="DW41" s="173"/>
      <c r="DX41" s="173"/>
      <c r="DY41" s="173"/>
      <c r="DZ41" s="173"/>
      <c r="EA41" s="173"/>
      <c r="EB41" s="173"/>
      <c r="EC41" s="173"/>
      <c r="ED41" s="173"/>
      <c r="EE41" s="173"/>
      <c r="EF41" s="173"/>
      <c r="EG41" s="173"/>
      <c r="EH41" s="173"/>
      <c r="EI41" s="173"/>
      <c r="EJ41" s="173"/>
      <c r="EK41" s="173"/>
      <c r="EL41" s="173"/>
      <c r="EM41" s="173"/>
      <c r="EN41" s="173"/>
      <c r="EO41" s="173"/>
      <c r="EP41" s="173"/>
      <c r="EQ41" s="173"/>
      <c r="ER41" s="173"/>
      <c r="ES41" s="173"/>
      <c r="ET41" s="173"/>
      <c r="EU41" s="173"/>
      <c r="EV41" s="173"/>
      <c r="EW41" s="173"/>
      <c r="EX41" s="173"/>
      <c r="EY41" s="173"/>
      <c r="EZ41" s="173"/>
      <c r="FA41" s="173"/>
      <c r="FB41" s="173"/>
      <c r="FC41" s="173"/>
      <c r="FD41" s="173"/>
      <c r="FE41" s="173"/>
      <c r="FF41" s="173"/>
      <c r="FG41" s="173"/>
      <c r="FH41" s="173"/>
      <c r="FI41" s="173"/>
      <c r="FJ41" s="173"/>
      <c r="FK41" s="173"/>
      <c r="FL41" s="173"/>
      <c r="FM41" s="173"/>
      <c r="FN41" s="173"/>
      <c r="FO41" s="173"/>
      <c r="FP41" s="173"/>
      <c r="FQ41" s="173"/>
      <c r="FR41" s="173"/>
      <c r="FS41" s="173"/>
      <c r="FT41" s="173"/>
      <c r="FU41" s="173"/>
      <c r="FV41" s="173"/>
      <c r="FW41" s="173"/>
      <c r="FX41" s="173"/>
      <c r="FY41" s="173"/>
      <c r="FZ41" s="173"/>
      <c r="GA41" s="173"/>
      <c r="GB41" s="173"/>
      <c r="GC41" s="173"/>
      <c r="GD41" s="173"/>
      <c r="GE41" s="173"/>
      <c r="GF41" s="173"/>
      <c r="GG41" s="173"/>
      <c r="GH41" s="173"/>
      <c r="GI41" s="173"/>
      <c r="GJ41" s="173"/>
      <c r="GK41" s="173"/>
      <c r="GL41" s="173"/>
      <c r="GM41" s="173"/>
      <c r="GN41" s="173"/>
      <c r="GO41" s="173"/>
      <c r="GP41" s="173"/>
    </row>
    <row r="42" spans="1:198" s="174" customFormat="1" ht="15.6">
      <c r="A42" s="331"/>
      <c r="B42" s="330" t="s">
        <v>544</v>
      </c>
      <c r="C42" s="332"/>
      <c r="D42" s="332"/>
      <c r="E42" s="328"/>
      <c r="F42" s="329"/>
      <c r="G42" s="18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c r="CA42" s="173"/>
      <c r="CB42" s="173"/>
      <c r="CC42" s="173"/>
      <c r="CD42" s="173"/>
      <c r="CE42" s="173"/>
      <c r="CF42" s="173"/>
      <c r="CG42" s="173"/>
      <c r="CH42" s="173"/>
      <c r="CI42" s="173"/>
      <c r="CJ42" s="173"/>
      <c r="CK42" s="173"/>
      <c r="CL42" s="173"/>
      <c r="CM42" s="173"/>
      <c r="CN42" s="173"/>
      <c r="CO42" s="173"/>
      <c r="CP42" s="173"/>
      <c r="CQ42" s="173"/>
      <c r="CR42" s="173"/>
      <c r="CS42" s="173"/>
      <c r="CT42" s="173"/>
      <c r="CU42" s="173"/>
      <c r="CV42" s="173"/>
      <c r="CW42" s="173"/>
      <c r="CX42" s="173"/>
      <c r="CY42" s="173"/>
      <c r="CZ42" s="173"/>
      <c r="DA42" s="173"/>
      <c r="DB42" s="173"/>
      <c r="DC42" s="173"/>
      <c r="DD42" s="173"/>
      <c r="DE42" s="173"/>
      <c r="DF42" s="173"/>
      <c r="DG42" s="173"/>
      <c r="DH42" s="173"/>
      <c r="DI42" s="173"/>
      <c r="DJ42" s="173"/>
      <c r="DK42" s="173"/>
      <c r="DL42" s="173"/>
      <c r="DM42" s="173"/>
      <c r="DN42" s="173"/>
      <c r="DO42" s="173"/>
      <c r="DP42" s="173"/>
      <c r="DQ42" s="173"/>
      <c r="DR42" s="173"/>
      <c r="DS42" s="173"/>
      <c r="DT42" s="173"/>
      <c r="DU42" s="173"/>
      <c r="DV42" s="173"/>
      <c r="DW42" s="173"/>
      <c r="DX42" s="173"/>
      <c r="DY42" s="173"/>
      <c r="DZ42" s="173"/>
      <c r="EA42" s="173"/>
      <c r="EB42" s="173"/>
      <c r="EC42" s="173"/>
      <c r="ED42" s="173"/>
      <c r="EE42" s="173"/>
      <c r="EF42" s="173"/>
      <c r="EG42" s="173"/>
      <c r="EH42" s="173"/>
      <c r="EI42" s="173"/>
      <c r="EJ42" s="173"/>
      <c r="EK42" s="173"/>
      <c r="EL42" s="173"/>
      <c r="EM42" s="173"/>
      <c r="EN42" s="173"/>
      <c r="EO42" s="173"/>
      <c r="EP42" s="173"/>
      <c r="EQ42" s="173"/>
      <c r="ER42" s="173"/>
      <c r="ES42" s="173"/>
      <c r="ET42" s="173"/>
      <c r="EU42" s="173"/>
      <c r="EV42" s="173"/>
      <c r="EW42" s="173"/>
      <c r="EX42" s="173"/>
      <c r="EY42" s="173"/>
      <c r="EZ42" s="173"/>
      <c r="FA42" s="173"/>
      <c r="FB42" s="173"/>
      <c r="FC42" s="173"/>
      <c r="FD42" s="173"/>
      <c r="FE42" s="173"/>
      <c r="FF42" s="173"/>
      <c r="FG42" s="173"/>
      <c r="FH42" s="173"/>
      <c r="FI42" s="173"/>
      <c r="FJ42" s="173"/>
      <c r="FK42" s="173"/>
      <c r="FL42" s="173"/>
      <c r="FM42" s="173"/>
      <c r="FN42" s="173"/>
      <c r="FO42" s="173"/>
      <c r="FP42" s="173"/>
      <c r="FQ42" s="173"/>
      <c r="FR42" s="173"/>
      <c r="FS42" s="173"/>
      <c r="FT42" s="173"/>
      <c r="FU42" s="173"/>
      <c r="FV42" s="173"/>
      <c r="FW42" s="173"/>
      <c r="FX42" s="173"/>
      <c r="FY42" s="173"/>
      <c r="FZ42" s="173"/>
      <c r="GA42" s="173"/>
      <c r="GB42" s="173"/>
      <c r="GC42" s="173"/>
      <c r="GD42" s="173"/>
      <c r="GE42" s="173"/>
      <c r="GF42" s="173"/>
      <c r="GG42" s="173"/>
      <c r="GH42" s="173"/>
      <c r="GI42" s="173"/>
      <c r="GJ42" s="173"/>
      <c r="GK42" s="173"/>
      <c r="GL42" s="173"/>
      <c r="GM42" s="173"/>
      <c r="GN42" s="173"/>
      <c r="GO42" s="173"/>
      <c r="GP42" s="173"/>
    </row>
    <row r="43" spans="1:198" s="174" customFormat="1" ht="15.6">
      <c r="A43" s="331" t="s">
        <v>481</v>
      </c>
      <c r="B43" s="333" t="s">
        <v>545</v>
      </c>
      <c r="C43" s="332" t="s">
        <v>513</v>
      </c>
      <c r="D43" s="332">
        <v>50</v>
      </c>
      <c r="E43" s="331"/>
      <c r="F43" s="329">
        <f>D43*E43</f>
        <v>0</v>
      </c>
      <c r="G43" s="183">
        <f>15.2*2+5.4*3</f>
        <v>46.6</v>
      </c>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3"/>
      <c r="BF43" s="173"/>
      <c r="BG43" s="173"/>
      <c r="BH43" s="173"/>
      <c r="BI43" s="173"/>
      <c r="BJ43" s="173"/>
      <c r="BK43" s="173"/>
      <c r="BL43" s="173"/>
      <c r="BM43" s="173"/>
      <c r="BN43" s="173"/>
      <c r="BO43" s="173"/>
      <c r="BP43" s="173"/>
      <c r="BQ43" s="173"/>
      <c r="BR43" s="173"/>
      <c r="BS43" s="173"/>
      <c r="BT43" s="173"/>
      <c r="BU43" s="173"/>
      <c r="BV43" s="173"/>
      <c r="BW43" s="173"/>
      <c r="BX43" s="173"/>
      <c r="BY43" s="173"/>
      <c r="BZ43" s="173"/>
      <c r="CA43" s="173"/>
      <c r="CB43" s="173"/>
      <c r="CC43" s="173"/>
      <c r="CD43" s="173"/>
      <c r="CE43" s="173"/>
      <c r="CF43" s="173"/>
      <c r="CG43" s="173"/>
      <c r="CH43" s="173"/>
      <c r="CI43" s="173"/>
      <c r="CJ43" s="173"/>
      <c r="CK43" s="173"/>
      <c r="CL43" s="173"/>
      <c r="CM43" s="173"/>
      <c r="CN43" s="173"/>
      <c r="CO43" s="173"/>
      <c r="CP43" s="173"/>
      <c r="CQ43" s="173"/>
      <c r="CR43" s="173"/>
      <c r="CS43" s="173"/>
      <c r="CT43" s="173"/>
      <c r="CU43" s="173"/>
      <c r="CV43" s="173"/>
      <c r="CW43" s="173"/>
      <c r="CX43" s="173"/>
      <c r="CY43" s="173"/>
      <c r="CZ43" s="173"/>
      <c r="DA43" s="173"/>
      <c r="DB43" s="173"/>
      <c r="DC43" s="173"/>
      <c r="DD43" s="173"/>
      <c r="DE43" s="173"/>
      <c r="DF43" s="173"/>
      <c r="DG43" s="173"/>
      <c r="DH43" s="173"/>
      <c r="DI43" s="173"/>
      <c r="DJ43" s="173"/>
      <c r="DK43" s="173"/>
      <c r="DL43" s="173"/>
      <c r="DM43" s="173"/>
      <c r="DN43" s="173"/>
      <c r="DO43" s="173"/>
      <c r="DP43" s="173"/>
      <c r="DQ43" s="173"/>
      <c r="DR43" s="173"/>
      <c r="DS43" s="173"/>
      <c r="DT43" s="173"/>
      <c r="DU43" s="173"/>
      <c r="DV43" s="173"/>
      <c r="DW43" s="173"/>
      <c r="DX43" s="173"/>
      <c r="DY43" s="173"/>
      <c r="DZ43" s="173"/>
      <c r="EA43" s="173"/>
      <c r="EB43" s="173"/>
      <c r="EC43" s="173"/>
      <c r="ED43" s="173"/>
      <c r="EE43" s="173"/>
      <c r="EF43" s="173"/>
      <c r="EG43" s="173"/>
      <c r="EH43" s="173"/>
      <c r="EI43" s="173"/>
      <c r="EJ43" s="173"/>
      <c r="EK43" s="173"/>
      <c r="EL43" s="173"/>
      <c r="EM43" s="173"/>
      <c r="EN43" s="173"/>
      <c r="EO43" s="173"/>
      <c r="EP43" s="173"/>
      <c r="EQ43" s="173"/>
      <c r="ER43" s="173"/>
      <c r="ES43" s="173"/>
      <c r="ET43" s="173"/>
      <c r="EU43" s="173"/>
      <c r="EV43" s="173"/>
      <c r="EW43" s="173"/>
      <c r="EX43" s="173"/>
      <c r="EY43" s="173"/>
      <c r="EZ43" s="173"/>
      <c r="FA43" s="173"/>
      <c r="FB43" s="173"/>
      <c r="FC43" s="173"/>
      <c r="FD43" s="173"/>
      <c r="FE43" s="173"/>
      <c r="FF43" s="173"/>
      <c r="FG43" s="173"/>
      <c r="FH43" s="173"/>
      <c r="FI43" s="173"/>
      <c r="FJ43" s="173"/>
      <c r="FK43" s="173"/>
      <c r="FL43" s="173"/>
      <c r="FM43" s="173"/>
      <c r="FN43" s="173"/>
      <c r="FO43" s="173"/>
      <c r="FP43" s="173"/>
      <c r="FQ43" s="173"/>
      <c r="FR43" s="173"/>
      <c r="FS43" s="173"/>
      <c r="FT43" s="173"/>
      <c r="FU43" s="173"/>
      <c r="FV43" s="173"/>
      <c r="FW43" s="173"/>
      <c r="FX43" s="173"/>
      <c r="FY43" s="173"/>
      <c r="FZ43" s="173"/>
      <c r="GA43" s="173"/>
      <c r="GB43" s="173"/>
      <c r="GC43" s="173"/>
      <c r="GD43" s="173"/>
      <c r="GE43" s="173"/>
      <c r="GF43" s="173"/>
      <c r="GG43" s="173"/>
      <c r="GH43" s="173"/>
      <c r="GI43" s="173"/>
      <c r="GJ43" s="173"/>
      <c r="GK43" s="173"/>
      <c r="GL43" s="173"/>
      <c r="GM43" s="173"/>
      <c r="GN43" s="173"/>
      <c r="GO43" s="173"/>
      <c r="GP43" s="173"/>
    </row>
    <row r="44" spans="1:198" s="174" customFormat="1" ht="29.4" customHeight="1">
      <c r="A44" s="331" t="s">
        <v>530</v>
      </c>
      <c r="B44" s="333" t="s">
        <v>586</v>
      </c>
      <c r="C44" s="332" t="s">
        <v>513</v>
      </c>
      <c r="D44" s="334">
        <v>140</v>
      </c>
      <c r="E44" s="331"/>
      <c r="F44" s="329">
        <f t="shared" ref="F44:F56" si="3">D44*E44</f>
        <v>0</v>
      </c>
      <c r="G44" s="183">
        <f>(15.4*2+4.5*3)*3</f>
        <v>132.89999999999998</v>
      </c>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3"/>
      <c r="DJ44" s="173"/>
      <c r="DK44" s="173"/>
      <c r="DL44" s="173"/>
      <c r="DM44" s="173"/>
      <c r="DN44" s="173"/>
      <c r="DO44" s="173"/>
      <c r="DP44" s="173"/>
      <c r="DQ44" s="173"/>
      <c r="DR44" s="173"/>
      <c r="DS44" s="173"/>
      <c r="DT44" s="173"/>
      <c r="DU44" s="173"/>
      <c r="DV44" s="173"/>
      <c r="DW44" s="173"/>
      <c r="DX44" s="173"/>
      <c r="DY44" s="173"/>
      <c r="DZ44" s="173"/>
      <c r="EA44" s="173"/>
      <c r="EB44" s="173"/>
      <c r="EC44" s="173"/>
      <c r="ED44" s="173"/>
      <c r="EE44" s="173"/>
      <c r="EF44" s="173"/>
      <c r="EG44" s="173"/>
      <c r="EH44" s="173"/>
      <c r="EI44" s="173"/>
      <c r="EJ44" s="173"/>
      <c r="EK44" s="173"/>
      <c r="EL44" s="173"/>
      <c r="EM44" s="173"/>
      <c r="EN44" s="173"/>
      <c r="EO44" s="173"/>
      <c r="EP44" s="173"/>
      <c r="EQ44" s="173"/>
      <c r="ER44" s="173"/>
      <c r="ES44" s="173"/>
      <c r="ET44" s="173"/>
      <c r="EU44" s="173"/>
      <c r="EV44" s="173"/>
      <c r="EW44" s="173"/>
      <c r="EX44" s="173"/>
      <c r="EY44" s="173"/>
      <c r="EZ44" s="173"/>
      <c r="FA44" s="173"/>
      <c r="FB44" s="173"/>
      <c r="FC44" s="173"/>
      <c r="FD44" s="173"/>
      <c r="FE44" s="173"/>
      <c r="FF44" s="173"/>
      <c r="FG44" s="173"/>
      <c r="FH44" s="173"/>
      <c r="FI44" s="173"/>
      <c r="FJ44" s="173"/>
      <c r="FK44" s="173"/>
      <c r="FL44" s="173"/>
      <c r="FM44" s="173"/>
      <c r="FN44" s="173"/>
      <c r="FO44" s="173"/>
      <c r="FP44" s="173"/>
      <c r="FQ44" s="173"/>
      <c r="FR44" s="173"/>
      <c r="FS44" s="173"/>
      <c r="FT44" s="173"/>
      <c r="FU44" s="173"/>
      <c r="FV44" s="173"/>
      <c r="FW44" s="173"/>
      <c r="FX44" s="173"/>
      <c r="FY44" s="173"/>
      <c r="FZ44" s="173"/>
      <c r="GA44" s="173"/>
      <c r="GB44" s="173"/>
      <c r="GC44" s="173"/>
      <c r="GD44" s="173"/>
      <c r="GE44" s="173"/>
      <c r="GF44" s="173"/>
      <c r="GG44" s="173"/>
      <c r="GH44" s="173"/>
      <c r="GI44" s="173"/>
      <c r="GJ44" s="173"/>
      <c r="GK44" s="173"/>
      <c r="GL44" s="173"/>
      <c r="GM44" s="173"/>
      <c r="GN44" s="173"/>
      <c r="GO44" s="173"/>
      <c r="GP44" s="173"/>
    </row>
    <row r="45" spans="1:198" s="174" customFormat="1" ht="15.6">
      <c r="A45" s="331"/>
      <c r="B45" s="335" t="s">
        <v>546</v>
      </c>
      <c r="C45" s="332"/>
      <c r="D45" s="334"/>
      <c r="E45" s="331"/>
      <c r="F45" s="329">
        <f t="shared" si="3"/>
        <v>0</v>
      </c>
      <c r="G45" s="18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3"/>
      <c r="BY45" s="173"/>
      <c r="BZ45" s="173"/>
      <c r="CA45" s="173"/>
      <c r="CB45" s="173"/>
      <c r="CC45" s="173"/>
      <c r="CD45" s="173"/>
      <c r="CE45" s="173"/>
      <c r="CF45" s="173"/>
      <c r="CG45" s="173"/>
      <c r="CH45" s="173"/>
      <c r="CI45" s="173"/>
      <c r="CJ45" s="173"/>
      <c r="CK45" s="173"/>
      <c r="CL45" s="173"/>
      <c r="CM45" s="173"/>
      <c r="CN45" s="173"/>
      <c r="CO45" s="173"/>
      <c r="CP45" s="173"/>
      <c r="CQ45" s="173"/>
      <c r="CR45" s="173"/>
      <c r="CS45" s="173"/>
      <c r="CT45" s="173"/>
      <c r="CU45" s="173"/>
      <c r="CV45" s="173"/>
      <c r="CW45" s="173"/>
      <c r="CX45" s="173"/>
      <c r="CY45" s="173"/>
      <c r="CZ45" s="173"/>
      <c r="DA45" s="173"/>
      <c r="DB45" s="173"/>
      <c r="DC45" s="173"/>
      <c r="DD45" s="173"/>
      <c r="DE45" s="173"/>
      <c r="DF45" s="173"/>
      <c r="DG45" s="173"/>
      <c r="DH45" s="173"/>
      <c r="DI45" s="173"/>
      <c r="DJ45" s="173"/>
      <c r="DK45" s="173"/>
      <c r="DL45" s="173"/>
      <c r="DM45" s="173"/>
      <c r="DN45" s="173"/>
      <c r="DO45" s="173"/>
      <c r="DP45" s="173"/>
      <c r="DQ45" s="173"/>
      <c r="DR45" s="173"/>
      <c r="DS45" s="173"/>
      <c r="DT45" s="173"/>
      <c r="DU45" s="173"/>
      <c r="DV45" s="173"/>
      <c r="DW45" s="173"/>
      <c r="DX45" s="173"/>
      <c r="DY45" s="173"/>
      <c r="DZ45" s="173"/>
      <c r="EA45" s="173"/>
      <c r="EB45" s="173"/>
      <c r="EC45" s="173"/>
      <c r="ED45" s="173"/>
      <c r="EE45" s="173"/>
      <c r="EF45" s="173"/>
      <c r="EG45" s="173"/>
      <c r="EH45" s="173"/>
      <c r="EI45" s="173"/>
      <c r="EJ45" s="173"/>
      <c r="EK45" s="173"/>
      <c r="EL45" s="173"/>
      <c r="EM45" s="173"/>
      <c r="EN45" s="173"/>
      <c r="EO45" s="173"/>
      <c r="EP45" s="173"/>
      <c r="EQ45" s="173"/>
      <c r="ER45" s="173"/>
      <c r="ES45" s="173"/>
      <c r="ET45" s="173"/>
      <c r="EU45" s="173"/>
      <c r="EV45" s="173"/>
      <c r="EW45" s="173"/>
      <c r="EX45" s="173"/>
      <c r="EY45" s="173"/>
      <c r="EZ45" s="173"/>
      <c r="FA45" s="173"/>
      <c r="FB45" s="173"/>
      <c r="FC45" s="173"/>
      <c r="FD45" s="173"/>
      <c r="FE45" s="173"/>
      <c r="FF45" s="173"/>
      <c r="FG45" s="173"/>
      <c r="FH45" s="173"/>
      <c r="FI45" s="173"/>
      <c r="FJ45" s="173"/>
      <c r="FK45" s="173"/>
      <c r="FL45" s="173"/>
      <c r="FM45" s="173"/>
      <c r="FN45" s="173"/>
      <c r="FO45" s="173"/>
      <c r="FP45" s="173"/>
      <c r="FQ45" s="173"/>
      <c r="FR45" s="173"/>
      <c r="FS45" s="173"/>
      <c r="FT45" s="173"/>
      <c r="FU45" s="173"/>
      <c r="FV45" s="173"/>
      <c r="FW45" s="173"/>
      <c r="FX45" s="173"/>
      <c r="FY45" s="173"/>
      <c r="FZ45" s="173"/>
      <c r="GA45" s="173"/>
      <c r="GB45" s="173"/>
      <c r="GC45" s="173"/>
      <c r="GD45" s="173"/>
      <c r="GE45" s="173"/>
      <c r="GF45" s="173"/>
      <c r="GG45" s="173"/>
      <c r="GH45" s="173"/>
      <c r="GI45" s="173"/>
      <c r="GJ45" s="173"/>
      <c r="GK45" s="173"/>
      <c r="GL45" s="173"/>
      <c r="GM45" s="173"/>
      <c r="GN45" s="173"/>
      <c r="GO45" s="173"/>
      <c r="GP45" s="173"/>
    </row>
    <row r="46" spans="1:198" s="288" customFormat="1" ht="49.8" customHeight="1">
      <c r="A46" s="336" t="s">
        <v>482</v>
      </c>
      <c r="B46" s="333" t="s">
        <v>745</v>
      </c>
      <c r="C46" s="327" t="s">
        <v>513</v>
      </c>
      <c r="D46" s="327">
        <v>35</v>
      </c>
      <c r="E46" s="328"/>
      <c r="F46" s="337">
        <f>D46*E46</f>
        <v>0</v>
      </c>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183"/>
      <c r="DP46" s="183"/>
      <c r="DQ46" s="183"/>
      <c r="DR46" s="183"/>
      <c r="DS46" s="183"/>
      <c r="DT46" s="183"/>
      <c r="DU46" s="183"/>
      <c r="DV46" s="183"/>
      <c r="DW46" s="183"/>
      <c r="DX46" s="183"/>
      <c r="DY46" s="183"/>
      <c r="DZ46" s="183"/>
      <c r="EA46" s="183"/>
      <c r="EB46" s="183"/>
      <c r="EC46" s="183"/>
      <c r="ED46" s="183"/>
      <c r="EE46" s="183"/>
      <c r="EF46" s="183"/>
      <c r="EG46" s="183"/>
      <c r="EH46" s="183"/>
      <c r="EI46" s="183"/>
      <c r="EJ46" s="183"/>
      <c r="EK46" s="183"/>
      <c r="EL46" s="183"/>
      <c r="EM46" s="183"/>
      <c r="EN46" s="183"/>
      <c r="EO46" s="183"/>
      <c r="EP46" s="183"/>
      <c r="EQ46" s="183"/>
      <c r="ER46" s="183"/>
      <c r="ES46" s="183"/>
      <c r="ET46" s="183"/>
      <c r="EU46" s="183"/>
      <c r="EV46" s="183"/>
      <c r="EW46" s="183"/>
      <c r="EX46" s="183"/>
      <c r="EY46" s="183"/>
      <c r="EZ46" s="183"/>
      <c r="FA46" s="183"/>
      <c r="FB46" s="183"/>
      <c r="FC46" s="183"/>
      <c r="FD46" s="183"/>
      <c r="FE46" s="183"/>
      <c r="FF46" s="183"/>
      <c r="FG46" s="183"/>
      <c r="FH46" s="183"/>
      <c r="FI46" s="183"/>
      <c r="FJ46" s="183"/>
      <c r="FK46" s="183"/>
      <c r="FL46" s="183"/>
      <c r="FM46" s="183"/>
      <c r="FN46" s="183"/>
      <c r="FO46" s="183"/>
      <c r="FP46" s="183"/>
      <c r="FQ46" s="183"/>
      <c r="FR46" s="183"/>
      <c r="FS46" s="183"/>
      <c r="FT46" s="183"/>
      <c r="FU46" s="183"/>
      <c r="FV46" s="183"/>
      <c r="FW46" s="183"/>
      <c r="FX46" s="183"/>
      <c r="FY46" s="183"/>
      <c r="FZ46" s="183"/>
      <c r="GA46" s="183"/>
      <c r="GB46" s="183"/>
      <c r="GC46" s="183"/>
      <c r="GD46" s="183"/>
      <c r="GE46" s="183"/>
      <c r="GF46" s="183"/>
      <c r="GG46" s="183"/>
      <c r="GH46" s="183"/>
      <c r="GI46" s="183"/>
      <c r="GJ46" s="183"/>
      <c r="GK46" s="183"/>
      <c r="GL46" s="183"/>
      <c r="GM46" s="183"/>
      <c r="GN46" s="183"/>
      <c r="GO46" s="183"/>
      <c r="GP46" s="183"/>
    </row>
    <row r="47" spans="1:198" s="174" customFormat="1" ht="15.6">
      <c r="A47" s="331" t="s">
        <v>527</v>
      </c>
      <c r="B47" s="333" t="s">
        <v>589</v>
      </c>
      <c r="C47" s="332" t="s">
        <v>588</v>
      </c>
      <c r="D47" s="334">
        <v>8</v>
      </c>
      <c r="E47" s="331"/>
      <c r="F47" s="329">
        <f t="shared" si="3"/>
        <v>0</v>
      </c>
      <c r="G47" s="183">
        <f>15.3/2.5</f>
        <v>6.12</v>
      </c>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3"/>
      <c r="CC47" s="173"/>
      <c r="CD47" s="173"/>
      <c r="CE47" s="173"/>
      <c r="CF47" s="173"/>
      <c r="CG47" s="173"/>
      <c r="CH47" s="173"/>
      <c r="CI47" s="173"/>
      <c r="CJ47" s="173"/>
      <c r="CK47" s="173"/>
      <c r="CL47" s="173"/>
      <c r="CM47" s="173"/>
      <c r="CN47" s="173"/>
      <c r="CO47" s="173"/>
      <c r="CP47" s="173"/>
      <c r="CQ47" s="173"/>
      <c r="CR47" s="173"/>
      <c r="CS47" s="173"/>
      <c r="CT47" s="173"/>
      <c r="CU47" s="173"/>
      <c r="CV47" s="173"/>
      <c r="CW47" s="173"/>
      <c r="CX47" s="173"/>
      <c r="CY47" s="173"/>
      <c r="CZ47" s="173"/>
      <c r="DA47" s="173"/>
      <c r="DB47" s="173"/>
      <c r="DC47" s="173"/>
      <c r="DD47" s="173"/>
      <c r="DE47" s="173"/>
      <c r="DF47" s="173"/>
      <c r="DG47" s="173"/>
      <c r="DH47" s="173"/>
      <c r="DI47" s="173"/>
      <c r="DJ47" s="173"/>
      <c r="DK47" s="173"/>
      <c r="DL47" s="173"/>
      <c r="DM47" s="173"/>
      <c r="DN47" s="173"/>
      <c r="DO47" s="173"/>
      <c r="DP47" s="173"/>
      <c r="DQ47" s="173"/>
      <c r="DR47" s="173"/>
      <c r="DS47" s="173"/>
      <c r="DT47" s="173"/>
      <c r="DU47" s="173"/>
      <c r="DV47" s="173"/>
      <c r="DW47" s="173"/>
      <c r="DX47" s="173"/>
      <c r="DY47" s="173"/>
      <c r="DZ47" s="173"/>
      <c r="EA47" s="173"/>
      <c r="EB47" s="173"/>
      <c r="EC47" s="173"/>
      <c r="ED47" s="173"/>
      <c r="EE47" s="173"/>
      <c r="EF47" s="173"/>
      <c r="EG47" s="173"/>
      <c r="EH47" s="173"/>
      <c r="EI47" s="173"/>
      <c r="EJ47" s="173"/>
      <c r="EK47" s="173"/>
      <c r="EL47" s="173"/>
      <c r="EM47" s="173"/>
      <c r="EN47" s="173"/>
      <c r="EO47" s="173"/>
      <c r="EP47" s="173"/>
      <c r="EQ47" s="173"/>
      <c r="ER47" s="173"/>
      <c r="ES47" s="173"/>
      <c r="ET47" s="173"/>
      <c r="EU47" s="173"/>
      <c r="EV47" s="173"/>
      <c r="EW47" s="173"/>
      <c r="EX47" s="173"/>
      <c r="EY47" s="173"/>
      <c r="EZ47" s="173"/>
      <c r="FA47" s="173"/>
      <c r="FB47" s="173"/>
      <c r="FC47" s="173"/>
      <c r="FD47" s="173"/>
      <c r="FE47" s="173"/>
      <c r="FF47" s="173"/>
      <c r="FG47" s="173"/>
      <c r="FH47" s="173"/>
      <c r="FI47" s="173"/>
      <c r="FJ47" s="173"/>
      <c r="FK47" s="173"/>
      <c r="FL47" s="173"/>
      <c r="FM47" s="173"/>
      <c r="FN47" s="173"/>
      <c r="FO47" s="173"/>
      <c r="FP47" s="173"/>
      <c r="FQ47" s="173"/>
      <c r="FR47" s="173"/>
      <c r="FS47" s="173"/>
      <c r="FT47" s="173"/>
      <c r="FU47" s="173"/>
      <c r="FV47" s="173"/>
      <c r="FW47" s="173"/>
      <c r="FX47" s="173"/>
      <c r="FY47" s="173"/>
      <c r="FZ47" s="173"/>
      <c r="GA47" s="173"/>
      <c r="GB47" s="173"/>
      <c r="GC47" s="173"/>
      <c r="GD47" s="173"/>
      <c r="GE47" s="173"/>
      <c r="GF47" s="173"/>
      <c r="GG47" s="173"/>
      <c r="GH47" s="173"/>
      <c r="GI47" s="173"/>
      <c r="GJ47" s="173"/>
      <c r="GK47" s="173"/>
      <c r="GL47" s="173"/>
      <c r="GM47" s="173"/>
      <c r="GN47" s="173"/>
      <c r="GO47" s="173"/>
      <c r="GP47" s="173"/>
    </row>
    <row r="48" spans="1:198" s="174" customFormat="1" ht="15.6">
      <c r="A48" s="331"/>
      <c r="B48" s="335" t="s">
        <v>547</v>
      </c>
      <c r="C48" s="332"/>
      <c r="D48" s="334"/>
      <c r="E48" s="331"/>
      <c r="F48" s="329">
        <f t="shared" si="3"/>
        <v>0</v>
      </c>
      <c r="G48" s="18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3"/>
      <c r="BX48" s="173"/>
      <c r="BY48" s="173"/>
      <c r="BZ48" s="173"/>
      <c r="CA48" s="173"/>
      <c r="CB48" s="173"/>
      <c r="CC48" s="173"/>
      <c r="CD48" s="173"/>
      <c r="CE48" s="173"/>
      <c r="CF48" s="173"/>
      <c r="CG48" s="173"/>
      <c r="CH48" s="173"/>
      <c r="CI48" s="173"/>
      <c r="CJ48" s="173"/>
      <c r="CK48" s="173"/>
      <c r="CL48" s="173"/>
      <c r="CM48" s="173"/>
      <c r="CN48" s="173"/>
      <c r="CO48" s="173"/>
      <c r="CP48" s="173"/>
      <c r="CQ48" s="173"/>
      <c r="CR48" s="173"/>
      <c r="CS48" s="173"/>
      <c r="CT48" s="173"/>
      <c r="CU48" s="173"/>
      <c r="CV48" s="173"/>
      <c r="CW48" s="173"/>
      <c r="CX48" s="173"/>
      <c r="CY48" s="173"/>
      <c r="CZ48" s="173"/>
      <c r="DA48" s="173"/>
      <c r="DB48" s="173"/>
      <c r="DC48" s="173"/>
      <c r="DD48" s="173"/>
      <c r="DE48" s="173"/>
      <c r="DF48" s="173"/>
      <c r="DG48" s="173"/>
      <c r="DH48" s="173"/>
      <c r="DI48" s="173"/>
      <c r="DJ48" s="173"/>
      <c r="DK48" s="173"/>
      <c r="DL48" s="173"/>
      <c r="DM48" s="173"/>
      <c r="DN48" s="173"/>
      <c r="DO48" s="173"/>
      <c r="DP48" s="173"/>
      <c r="DQ48" s="173"/>
      <c r="DR48" s="173"/>
      <c r="DS48" s="173"/>
      <c r="DT48" s="173"/>
      <c r="DU48" s="173"/>
      <c r="DV48" s="173"/>
      <c r="DW48" s="173"/>
      <c r="DX48" s="173"/>
      <c r="DY48" s="173"/>
      <c r="DZ48" s="173"/>
      <c r="EA48" s="173"/>
      <c r="EB48" s="173"/>
      <c r="EC48" s="173"/>
      <c r="ED48" s="173"/>
      <c r="EE48" s="173"/>
      <c r="EF48" s="173"/>
      <c r="EG48" s="173"/>
      <c r="EH48" s="173"/>
      <c r="EI48" s="173"/>
      <c r="EJ48" s="173"/>
      <c r="EK48" s="173"/>
      <c r="EL48" s="173"/>
      <c r="EM48" s="173"/>
      <c r="EN48" s="173"/>
      <c r="EO48" s="173"/>
      <c r="EP48" s="173"/>
      <c r="EQ48" s="173"/>
      <c r="ER48" s="173"/>
      <c r="ES48" s="173"/>
      <c r="ET48" s="173"/>
      <c r="EU48" s="173"/>
      <c r="EV48" s="173"/>
      <c r="EW48" s="173"/>
      <c r="EX48" s="173"/>
      <c r="EY48" s="173"/>
      <c r="EZ48" s="173"/>
      <c r="FA48" s="173"/>
      <c r="FB48" s="173"/>
      <c r="FC48" s="173"/>
      <c r="FD48" s="173"/>
      <c r="FE48" s="173"/>
      <c r="FF48" s="173"/>
      <c r="FG48" s="173"/>
      <c r="FH48" s="173"/>
      <c r="FI48" s="173"/>
      <c r="FJ48" s="173"/>
      <c r="FK48" s="173"/>
      <c r="FL48" s="173"/>
      <c r="FM48" s="173"/>
      <c r="FN48" s="173"/>
      <c r="FO48" s="173"/>
      <c r="FP48" s="173"/>
      <c r="FQ48" s="173"/>
      <c r="FR48" s="173"/>
      <c r="FS48" s="173"/>
      <c r="FT48" s="173"/>
      <c r="FU48" s="173"/>
      <c r="FV48" s="173"/>
      <c r="FW48" s="173"/>
      <c r="FX48" s="173"/>
      <c r="FY48" s="173"/>
      <c r="FZ48" s="173"/>
      <c r="GA48" s="173"/>
      <c r="GB48" s="173"/>
      <c r="GC48" s="173"/>
      <c r="GD48" s="173"/>
      <c r="GE48" s="173"/>
      <c r="GF48" s="173"/>
      <c r="GG48" s="173"/>
      <c r="GH48" s="173"/>
      <c r="GI48" s="173"/>
      <c r="GJ48" s="173"/>
      <c r="GK48" s="173"/>
      <c r="GL48" s="173"/>
      <c r="GM48" s="173"/>
      <c r="GN48" s="173"/>
      <c r="GO48" s="173"/>
      <c r="GP48" s="173"/>
    </row>
    <row r="49" spans="1:198" s="174" customFormat="1" ht="29.4" customHeight="1">
      <c r="A49" s="331" t="s">
        <v>528</v>
      </c>
      <c r="B49" s="333" t="s">
        <v>587</v>
      </c>
      <c r="C49" s="332" t="s">
        <v>33</v>
      </c>
      <c r="D49" s="334">
        <v>150</v>
      </c>
      <c r="E49" s="331"/>
      <c r="F49" s="329">
        <f t="shared" si="3"/>
        <v>0</v>
      </c>
      <c r="G49" s="183">
        <f>(4.5*2+15.4*2)*3.6</f>
        <v>143.28</v>
      </c>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3"/>
      <c r="CI49" s="173"/>
      <c r="CJ49" s="173"/>
      <c r="CK49" s="173"/>
      <c r="CL49" s="173"/>
      <c r="CM49" s="173"/>
      <c r="CN49" s="173"/>
      <c r="CO49" s="173"/>
      <c r="CP49" s="173"/>
      <c r="CQ49" s="173"/>
      <c r="CR49" s="173"/>
      <c r="CS49" s="173"/>
      <c r="CT49" s="173"/>
      <c r="CU49" s="173"/>
      <c r="CV49" s="173"/>
      <c r="CW49" s="173"/>
      <c r="CX49" s="173"/>
      <c r="CY49" s="173"/>
      <c r="CZ49" s="173"/>
      <c r="DA49" s="173"/>
      <c r="DB49" s="173"/>
      <c r="DC49" s="173"/>
      <c r="DD49" s="173"/>
      <c r="DE49" s="173"/>
      <c r="DF49" s="173"/>
      <c r="DG49" s="173"/>
      <c r="DH49" s="173"/>
      <c r="DI49" s="173"/>
      <c r="DJ49" s="173"/>
      <c r="DK49" s="173"/>
      <c r="DL49" s="173"/>
      <c r="DM49" s="173"/>
      <c r="DN49" s="173"/>
      <c r="DO49" s="173"/>
      <c r="DP49" s="173"/>
      <c r="DQ49" s="173"/>
      <c r="DR49" s="173"/>
      <c r="DS49" s="173"/>
      <c r="DT49" s="173"/>
      <c r="DU49" s="173"/>
      <c r="DV49" s="173"/>
      <c r="DW49" s="173"/>
      <c r="DX49" s="173"/>
      <c r="DY49" s="173"/>
      <c r="DZ49" s="173"/>
      <c r="EA49" s="173"/>
      <c r="EB49" s="173"/>
      <c r="EC49" s="173"/>
      <c r="ED49" s="173"/>
      <c r="EE49" s="173"/>
      <c r="EF49" s="173"/>
      <c r="EG49" s="173"/>
      <c r="EH49" s="173"/>
      <c r="EI49" s="173"/>
      <c r="EJ49" s="173"/>
      <c r="EK49" s="173"/>
      <c r="EL49" s="173"/>
      <c r="EM49" s="173"/>
      <c r="EN49" s="173"/>
      <c r="EO49" s="173"/>
      <c r="EP49" s="173"/>
      <c r="EQ49" s="173"/>
      <c r="ER49" s="173"/>
      <c r="ES49" s="173"/>
      <c r="ET49" s="173"/>
      <c r="EU49" s="173"/>
      <c r="EV49" s="173"/>
      <c r="EW49" s="173"/>
      <c r="EX49" s="173"/>
      <c r="EY49" s="173"/>
      <c r="EZ49" s="173"/>
      <c r="FA49" s="173"/>
      <c r="FB49" s="173"/>
      <c r="FC49" s="173"/>
      <c r="FD49" s="173"/>
      <c r="FE49" s="173"/>
      <c r="FF49" s="173"/>
      <c r="FG49" s="173"/>
      <c r="FH49" s="173"/>
      <c r="FI49" s="173"/>
      <c r="FJ49" s="173"/>
      <c r="FK49" s="173"/>
      <c r="FL49" s="173"/>
      <c r="FM49" s="173"/>
      <c r="FN49" s="173"/>
      <c r="FO49" s="173"/>
      <c r="FP49" s="173"/>
      <c r="FQ49" s="173"/>
      <c r="FR49" s="173"/>
      <c r="FS49" s="173"/>
      <c r="FT49" s="173"/>
      <c r="FU49" s="173"/>
      <c r="FV49" s="173"/>
      <c r="FW49" s="173"/>
      <c r="FX49" s="173"/>
      <c r="FY49" s="173"/>
      <c r="FZ49" s="173"/>
      <c r="GA49" s="173"/>
      <c r="GB49" s="173"/>
      <c r="GC49" s="173"/>
      <c r="GD49" s="173"/>
      <c r="GE49" s="173"/>
      <c r="GF49" s="173"/>
      <c r="GG49" s="173"/>
      <c r="GH49" s="173"/>
      <c r="GI49" s="173"/>
      <c r="GJ49" s="173"/>
      <c r="GK49" s="173"/>
      <c r="GL49" s="173"/>
      <c r="GM49" s="173"/>
      <c r="GN49" s="173"/>
      <c r="GO49" s="173"/>
      <c r="GP49" s="173"/>
    </row>
    <row r="50" spans="1:198" s="174" customFormat="1" ht="29.4" customHeight="1">
      <c r="A50" s="331" t="s">
        <v>529</v>
      </c>
      <c r="B50" s="333" t="s">
        <v>548</v>
      </c>
      <c r="C50" s="332" t="s">
        <v>33</v>
      </c>
      <c r="D50" s="334">
        <f>D49</f>
        <v>150</v>
      </c>
      <c r="E50" s="331"/>
      <c r="F50" s="329">
        <f t="shared" si="3"/>
        <v>0</v>
      </c>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3"/>
      <c r="BR50" s="173"/>
      <c r="BS50" s="173"/>
      <c r="BT50" s="173"/>
      <c r="BU50" s="173"/>
      <c r="BV50" s="173"/>
      <c r="BW50" s="173"/>
      <c r="BX50" s="173"/>
      <c r="BY50" s="173"/>
      <c r="BZ50" s="173"/>
      <c r="CA50" s="173"/>
      <c r="CB50" s="173"/>
      <c r="CC50" s="173"/>
      <c r="CD50" s="173"/>
      <c r="CE50" s="173"/>
      <c r="CF50" s="173"/>
      <c r="CG50" s="173"/>
      <c r="CH50" s="173"/>
      <c r="CI50" s="173"/>
      <c r="CJ50" s="173"/>
      <c r="CK50" s="173"/>
      <c r="CL50" s="173"/>
      <c r="CM50" s="173"/>
      <c r="CN50" s="173"/>
      <c r="CO50" s="173"/>
      <c r="CP50" s="173"/>
      <c r="CQ50" s="173"/>
      <c r="CR50" s="173"/>
      <c r="CS50" s="173"/>
      <c r="CT50" s="173"/>
      <c r="CU50" s="173"/>
      <c r="CV50" s="173"/>
      <c r="CW50" s="173"/>
      <c r="CX50" s="173"/>
      <c r="CY50" s="173"/>
      <c r="CZ50" s="173"/>
      <c r="DA50" s="173"/>
      <c r="DB50" s="173"/>
      <c r="DC50" s="173"/>
      <c r="DD50" s="173"/>
      <c r="DE50" s="173"/>
      <c r="DF50" s="173"/>
      <c r="DG50" s="173"/>
      <c r="DH50" s="173"/>
      <c r="DI50" s="173"/>
      <c r="DJ50" s="173"/>
      <c r="DK50" s="173"/>
      <c r="DL50" s="173"/>
      <c r="DM50" s="173"/>
      <c r="DN50" s="173"/>
      <c r="DO50" s="173"/>
      <c r="DP50" s="173"/>
      <c r="DQ50" s="173"/>
      <c r="DR50" s="173"/>
      <c r="DS50" s="173"/>
      <c r="DT50" s="173"/>
      <c r="DU50" s="173"/>
      <c r="DV50" s="173"/>
      <c r="DW50" s="173"/>
      <c r="DX50" s="173"/>
      <c r="DY50" s="173"/>
      <c r="DZ50" s="173"/>
      <c r="EA50" s="173"/>
      <c r="EB50" s="173"/>
      <c r="EC50" s="173"/>
      <c r="ED50" s="173"/>
      <c r="EE50" s="173"/>
      <c r="EF50" s="173"/>
      <c r="EG50" s="173"/>
      <c r="EH50" s="173"/>
      <c r="EI50" s="173"/>
      <c r="EJ50" s="173"/>
      <c r="EK50" s="173"/>
      <c r="EL50" s="173"/>
      <c r="EM50" s="173"/>
      <c r="EN50" s="173"/>
      <c r="EO50" s="173"/>
      <c r="EP50" s="173"/>
      <c r="EQ50" s="173"/>
      <c r="ER50" s="173"/>
      <c r="ES50" s="173"/>
      <c r="ET50" s="173"/>
      <c r="EU50" s="173"/>
      <c r="EV50" s="173"/>
      <c r="EW50" s="173"/>
      <c r="EX50" s="173"/>
      <c r="EY50" s="173"/>
      <c r="EZ50" s="173"/>
      <c r="FA50" s="173"/>
      <c r="FB50" s="173"/>
      <c r="FC50" s="173"/>
      <c r="FD50" s="173"/>
      <c r="FE50" s="173"/>
      <c r="FF50" s="173"/>
      <c r="FG50" s="173"/>
      <c r="FH50" s="173"/>
      <c r="FI50" s="173"/>
      <c r="FJ50" s="173"/>
      <c r="FK50" s="173"/>
      <c r="FL50" s="173"/>
      <c r="FM50" s="173"/>
      <c r="FN50" s="173"/>
      <c r="FO50" s="173"/>
      <c r="FP50" s="173"/>
      <c r="FQ50" s="173"/>
      <c r="FR50" s="173"/>
      <c r="FS50" s="173"/>
      <c r="FT50" s="173"/>
      <c r="FU50" s="173"/>
      <c r="FV50" s="173"/>
      <c r="FW50" s="173"/>
      <c r="FX50" s="173"/>
      <c r="FY50" s="173"/>
      <c r="FZ50" s="173"/>
      <c r="GA50" s="173"/>
      <c r="GB50" s="173"/>
      <c r="GC50" s="173"/>
      <c r="GD50" s="173"/>
      <c r="GE50" s="173"/>
      <c r="GF50" s="173"/>
      <c r="GG50" s="173"/>
      <c r="GH50" s="173"/>
      <c r="GI50" s="173"/>
      <c r="GJ50" s="173"/>
      <c r="GK50" s="173"/>
      <c r="GL50" s="173"/>
      <c r="GM50" s="173"/>
      <c r="GN50" s="173"/>
      <c r="GO50" s="173"/>
      <c r="GP50" s="173"/>
    </row>
    <row r="51" spans="1:198" s="172" customFormat="1" ht="15.6">
      <c r="A51" s="325"/>
      <c r="B51" s="335" t="s">
        <v>549</v>
      </c>
      <c r="C51" s="338"/>
      <c r="D51" s="339"/>
      <c r="E51" s="325"/>
      <c r="F51" s="329">
        <f t="shared" si="3"/>
        <v>0</v>
      </c>
      <c r="G51" s="184"/>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c r="BY51" s="175"/>
      <c r="BZ51" s="175"/>
      <c r="CA51" s="175"/>
      <c r="CB51" s="175"/>
      <c r="CC51" s="175"/>
      <c r="CD51" s="175"/>
      <c r="CE51" s="175"/>
      <c r="CF51" s="175"/>
      <c r="CG51" s="175"/>
      <c r="CH51" s="175"/>
      <c r="CI51" s="175"/>
      <c r="CJ51" s="175"/>
      <c r="CK51" s="175"/>
      <c r="CL51" s="175"/>
      <c r="CM51" s="175"/>
      <c r="CN51" s="175"/>
      <c r="CO51" s="175"/>
      <c r="CP51" s="175"/>
      <c r="CQ51" s="175"/>
      <c r="CR51" s="175"/>
      <c r="CS51" s="175"/>
      <c r="CT51" s="175"/>
      <c r="CU51" s="175"/>
      <c r="CV51" s="175"/>
      <c r="CW51" s="175"/>
      <c r="CX51" s="175"/>
      <c r="CY51" s="175"/>
      <c r="CZ51" s="175"/>
      <c r="DA51" s="175"/>
      <c r="DB51" s="175"/>
      <c r="DC51" s="175"/>
      <c r="DD51" s="175"/>
      <c r="DE51" s="175"/>
      <c r="DF51" s="175"/>
      <c r="DG51" s="175"/>
      <c r="DH51" s="175"/>
      <c r="DI51" s="175"/>
      <c r="DJ51" s="175"/>
      <c r="DK51" s="175"/>
      <c r="DL51" s="175"/>
      <c r="DM51" s="175"/>
      <c r="DN51" s="175"/>
      <c r="DO51" s="175"/>
      <c r="DP51" s="175"/>
      <c r="DQ51" s="175"/>
      <c r="DR51" s="175"/>
      <c r="DS51" s="175"/>
      <c r="DT51" s="175"/>
      <c r="DU51" s="175"/>
      <c r="DV51" s="175"/>
      <c r="DW51" s="175"/>
      <c r="DX51" s="175"/>
      <c r="DY51" s="175"/>
      <c r="DZ51" s="175"/>
      <c r="EA51" s="175"/>
      <c r="EB51" s="175"/>
      <c r="EC51" s="175"/>
      <c r="ED51" s="175"/>
      <c r="EE51" s="175"/>
      <c r="EF51" s="175"/>
      <c r="EG51" s="175"/>
      <c r="EH51" s="175"/>
      <c r="EI51" s="175"/>
      <c r="EJ51" s="175"/>
      <c r="EK51" s="175"/>
      <c r="EL51" s="175"/>
      <c r="EM51" s="175"/>
      <c r="EN51" s="175"/>
      <c r="EO51" s="175"/>
      <c r="EP51" s="175"/>
      <c r="EQ51" s="175"/>
      <c r="ER51" s="175"/>
      <c r="ES51" s="175"/>
      <c r="ET51" s="175"/>
      <c r="EU51" s="175"/>
      <c r="EV51" s="175"/>
      <c r="EW51" s="175"/>
      <c r="EX51" s="175"/>
      <c r="EY51" s="175"/>
      <c r="EZ51" s="175"/>
      <c r="FA51" s="175"/>
      <c r="FB51" s="175"/>
      <c r="FC51" s="175"/>
      <c r="FD51" s="175"/>
      <c r="FE51" s="175"/>
      <c r="FF51" s="175"/>
      <c r="FG51" s="175"/>
      <c r="FH51" s="175"/>
      <c r="FI51" s="175"/>
      <c r="FJ51" s="175"/>
      <c r="FK51" s="175"/>
      <c r="FL51" s="175"/>
      <c r="FM51" s="175"/>
      <c r="FN51" s="175"/>
      <c r="FO51" s="175"/>
      <c r="FP51" s="175"/>
      <c r="FQ51" s="175"/>
      <c r="FR51" s="175"/>
      <c r="FS51" s="175"/>
      <c r="FT51" s="175"/>
      <c r="FU51" s="175"/>
      <c r="FV51" s="175"/>
      <c r="FW51" s="175"/>
      <c r="FX51" s="175"/>
      <c r="FY51" s="175"/>
      <c r="FZ51" s="175"/>
      <c r="GA51" s="175"/>
      <c r="GB51" s="175"/>
      <c r="GC51" s="175"/>
      <c r="GD51" s="175"/>
      <c r="GE51" s="175"/>
      <c r="GF51" s="175"/>
      <c r="GG51" s="175"/>
      <c r="GH51" s="175"/>
      <c r="GI51" s="175"/>
      <c r="GJ51" s="175"/>
      <c r="GK51" s="175"/>
      <c r="GL51" s="175"/>
      <c r="GM51" s="175"/>
      <c r="GN51" s="175"/>
      <c r="GO51" s="175"/>
      <c r="GP51" s="175"/>
    </row>
    <row r="52" spans="1:198" s="174" customFormat="1" ht="31.2">
      <c r="A52" s="331" t="s">
        <v>531</v>
      </c>
      <c r="B52" s="333" t="s">
        <v>579</v>
      </c>
      <c r="C52" s="332" t="s">
        <v>33</v>
      </c>
      <c r="D52" s="332">
        <v>200</v>
      </c>
      <c r="E52" s="331"/>
      <c r="F52" s="329">
        <f t="shared" si="3"/>
        <v>0</v>
      </c>
      <c r="G52" s="183">
        <f>(4.5*6+14.2*2)*3.6</f>
        <v>199.44</v>
      </c>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3"/>
      <c r="BR52" s="173"/>
      <c r="BS52" s="173"/>
      <c r="BT52" s="173"/>
      <c r="BU52" s="173"/>
      <c r="BV52" s="173"/>
      <c r="BW52" s="173"/>
      <c r="BX52" s="173"/>
      <c r="BY52" s="173"/>
      <c r="BZ52" s="173"/>
      <c r="CA52" s="173"/>
      <c r="CB52" s="173"/>
      <c r="CC52" s="173"/>
      <c r="CD52" s="173"/>
      <c r="CE52" s="173"/>
      <c r="CF52" s="173"/>
      <c r="CG52" s="173"/>
      <c r="CH52" s="173"/>
      <c r="CI52" s="173"/>
      <c r="CJ52" s="173"/>
      <c r="CK52" s="173"/>
      <c r="CL52" s="173"/>
      <c r="CM52" s="173"/>
      <c r="CN52" s="173"/>
      <c r="CO52" s="173"/>
      <c r="CP52" s="173"/>
      <c r="CQ52" s="173"/>
      <c r="CR52" s="173"/>
      <c r="CS52" s="173"/>
      <c r="CT52" s="173"/>
      <c r="CU52" s="173"/>
      <c r="CV52" s="173"/>
      <c r="CW52" s="173"/>
      <c r="CX52" s="173"/>
      <c r="CY52" s="173"/>
      <c r="CZ52" s="173"/>
      <c r="DA52" s="173"/>
      <c r="DB52" s="173"/>
      <c r="DC52" s="173"/>
      <c r="DD52" s="173"/>
      <c r="DE52" s="173"/>
      <c r="DF52" s="173"/>
      <c r="DG52" s="173"/>
      <c r="DH52" s="173"/>
      <c r="DI52" s="173"/>
      <c r="DJ52" s="173"/>
      <c r="DK52" s="173"/>
      <c r="DL52" s="173"/>
      <c r="DM52" s="173"/>
      <c r="DN52" s="173"/>
      <c r="DO52" s="173"/>
      <c r="DP52" s="173"/>
      <c r="DQ52" s="173"/>
      <c r="DR52" s="173"/>
      <c r="DS52" s="173"/>
      <c r="DT52" s="173"/>
      <c r="DU52" s="173"/>
      <c r="DV52" s="173"/>
      <c r="DW52" s="173"/>
      <c r="DX52" s="173"/>
      <c r="DY52" s="173"/>
      <c r="DZ52" s="173"/>
      <c r="EA52" s="173"/>
      <c r="EB52" s="173"/>
      <c r="EC52" s="173"/>
      <c r="ED52" s="173"/>
      <c r="EE52" s="173"/>
      <c r="EF52" s="173"/>
      <c r="EG52" s="173"/>
      <c r="EH52" s="173"/>
      <c r="EI52" s="173"/>
      <c r="EJ52" s="173"/>
      <c r="EK52" s="173"/>
      <c r="EL52" s="173"/>
      <c r="EM52" s="173"/>
      <c r="EN52" s="173"/>
      <c r="EO52" s="173"/>
      <c r="EP52" s="173"/>
      <c r="EQ52" s="173"/>
      <c r="ER52" s="173"/>
      <c r="ES52" s="173"/>
      <c r="ET52" s="173"/>
      <c r="EU52" s="173"/>
      <c r="EV52" s="173"/>
      <c r="EW52" s="173"/>
      <c r="EX52" s="173"/>
      <c r="EY52" s="173"/>
      <c r="EZ52" s="173"/>
      <c r="FA52" s="173"/>
      <c r="FB52" s="173"/>
      <c r="FC52" s="173"/>
      <c r="FD52" s="173"/>
      <c r="FE52" s="173"/>
      <c r="FF52" s="173"/>
      <c r="FG52" s="173"/>
      <c r="FH52" s="173"/>
      <c r="FI52" s="173"/>
      <c r="FJ52" s="173"/>
      <c r="FK52" s="173"/>
      <c r="FL52" s="173"/>
      <c r="FM52" s="173"/>
      <c r="FN52" s="173"/>
      <c r="FO52" s="173"/>
      <c r="FP52" s="173"/>
      <c r="FQ52" s="173"/>
      <c r="FR52" s="173"/>
      <c r="FS52" s="173"/>
      <c r="FT52" s="173"/>
      <c r="FU52" s="173"/>
      <c r="FV52" s="173"/>
      <c r="FW52" s="173"/>
      <c r="FX52" s="173"/>
      <c r="FY52" s="173"/>
      <c r="FZ52" s="173"/>
      <c r="GA52" s="173"/>
      <c r="GB52" s="173"/>
      <c r="GC52" s="173"/>
      <c r="GD52" s="173"/>
      <c r="GE52" s="173"/>
      <c r="GF52" s="173"/>
      <c r="GG52" s="173"/>
      <c r="GH52" s="173"/>
      <c r="GI52" s="173"/>
      <c r="GJ52" s="173"/>
      <c r="GK52" s="173"/>
      <c r="GL52" s="173"/>
      <c r="GM52" s="173"/>
      <c r="GN52" s="173"/>
      <c r="GO52" s="173"/>
      <c r="GP52" s="173"/>
    </row>
    <row r="53" spans="1:198" s="174" customFormat="1" ht="29.4" customHeight="1">
      <c r="A53" s="331" t="s">
        <v>532</v>
      </c>
      <c r="B53" s="333" t="s">
        <v>552</v>
      </c>
      <c r="C53" s="332" t="s">
        <v>33</v>
      </c>
      <c r="D53" s="332">
        <f>D52</f>
        <v>200</v>
      </c>
      <c r="E53" s="328"/>
      <c r="F53" s="329">
        <f t="shared" si="3"/>
        <v>0</v>
      </c>
      <c r="G53" s="18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73"/>
      <c r="BS53" s="173"/>
      <c r="BT53" s="173"/>
      <c r="BU53" s="173"/>
      <c r="BV53" s="173"/>
      <c r="BW53" s="173"/>
      <c r="BX53" s="173"/>
      <c r="BY53" s="173"/>
      <c r="BZ53" s="173"/>
      <c r="CA53" s="173"/>
      <c r="CB53" s="173"/>
      <c r="CC53" s="173"/>
      <c r="CD53" s="173"/>
      <c r="CE53" s="173"/>
      <c r="CF53" s="173"/>
      <c r="CG53" s="173"/>
      <c r="CH53" s="173"/>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3"/>
      <c r="DF53" s="173"/>
      <c r="DG53" s="173"/>
      <c r="DH53" s="173"/>
      <c r="DI53" s="173"/>
      <c r="DJ53" s="173"/>
      <c r="DK53" s="173"/>
      <c r="DL53" s="173"/>
      <c r="DM53" s="173"/>
      <c r="DN53" s="173"/>
      <c r="DO53" s="173"/>
      <c r="DP53" s="173"/>
      <c r="DQ53" s="173"/>
      <c r="DR53" s="173"/>
      <c r="DS53" s="173"/>
      <c r="DT53" s="173"/>
      <c r="DU53" s="173"/>
      <c r="DV53" s="173"/>
      <c r="DW53" s="173"/>
      <c r="DX53" s="173"/>
      <c r="DY53" s="173"/>
      <c r="DZ53" s="173"/>
      <c r="EA53" s="173"/>
      <c r="EB53" s="173"/>
      <c r="EC53" s="173"/>
      <c r="ED53" s="173"/>
      <c r="EE53" s="173"/>
      <c r="EF53" s="173"/>
      <c r="EG53" s="173"/>
      <c r="EH53" s="173"/>
      <c r="EI53" s="173"/>
      <c r="EJ53" s="173"/>
      <c r="EK53" s="173"/>
      <c r="EL53" s="173"/>
      <c r="EM53" s="173"/>
      <c r="EN53" s="173"/>
      <c r="EO53" s="173"/>
      <c r="EP53" s="173"/>
      <c r="EQ53" s="173"/>
      <c r="ER53" s="173"/>
      <c r="ES53" s="173"/>
      <c r="ET53" s="173"/>
      <c r="EU53" s="173"/>
      <c r="EV53" s="173"/>
      <c r="EW53" s="173"/>
      <c r="EX53" s="173"/>
      <c r="EY53" s="173"/>
      <c r="EZ53" s="173"/>
      <c r="FA53" s="173"/>
      <c r="FB53" s="173"/>
      <c r="FC53" s="173"/>
      <c r="FD53" s="173"/>
      <c r="FE53" s="173"/>
      <c r="FF53" s="173"/>
      <c r="FG53" s="173"/>
      <c r="FH53" s="173"/>
      <c r="FI53" s="173"/>
      <c r="FJ53" s="173"/>
      <c r="FK53" s="173"/>
      <c r="FL53" s="173"/>
      <c r="FM53" s="173"/>
      <c r="FN53" s="173"/>
      <c r="FO53" s="173"/>
      <c r="FP53" s="173"/>
      <c r="FQ53" s="173"/>
      <c r="FR53" s="173"/>
      <c r="FS53" s="173"/>
      <c r="FT53" s="173"/>
      <c r="FU53" s="173"/>
      <c r="FV53" s="173"/>
      <c r="FW53" s="173"/>
      <c r="FX53" s="173"/>
      <c r="FY53" s="173"/>
      <c r="FZ53" s="173"/>
      <c r="GA53" s="173"/>
      <c r="GB53" s="173"/>
      <c r="GC53" s="173"/>
      <c r="GD53" s="173"/>
      <c r="GE53" s="173"/>
      <c r="GF53" s="173"/>
      <c r="GG53" s="173"/>
      <c r="GH53" s="173"/>
      <c r="GI53" s="173"/>
      <c r="GJ53" s="173"/>
      <c r="GK53" s="173"/>
      <c r="GL53" s="173"/>
      <c r="GM53" s="173"/>
      <c r="GN53" s="173"/>
      <c r="GO53" s="173"/>
      <c r="GP53" s="173"/>
    </row>
    <row r="54" spans="1:198" s="174" customFormat="1" ht="15.6">
      <c r="A54" s="331"/>
      <c r="B54" s="335" t="s">
        <v>550</v>
      </c>
      <c r="C54" s="332"/>
      <c r="D54" s="332"/>
      <c r="E54" s="328"/>
      <c r="F54" s="329">
        <f t="shared" si="3"/>
        <v>0</v>
      </c>
      <c r="G54" s="18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3"/>
      <c r="BR54" s="173"/>
      <c r="BS54" s="173"/>
      <c r="BT54" s="173"/>
      <c r="BU54" s="173"/>
      <c r="BV54" s="173"/>
      <c r="BW54" s="173"/>
      <c r="BX54" s="173"/>
      <c r="BY54" s="173"/>
      <c r="BZ54" s="173"/>
      <c r="CA54" s="173"/>
      <c r="CB54" s="173"/>
      <c r="CC54" s="173"/>
      <c r="CD54" s="173"/>
      <c r="CE54" s="173"/>
      <c r="CF54" s="173"/>
      <c r="CG54" s="173"/>
      <c r="CH54" s="173"/>
      <c r="CI54" s="173"/>
      <c r="CJ54" s="173"/>
      <c r="CK54" s="173"/>
      <c r="CL54" s="173"/>
      <c r="CM54" s="173"/>
      <c r="CN54" s="173"/>
      <c r="CO54" s="173"/>
      <c r="CP54" s="173"/>
      <c r="CQ54" s="173"/>
      <c r="CR54" s="173"/>
      <c r="CS54" s="173"/>
      <c r="CT54" s="173"/>
      <c r="CU54" s="173"/>
      <c r="CV54" s="173"/>
      <c r="CW54" s="173"/>
      <c r="CX54" s="173"/>
      <c r="CY54" s="173"/>
      <c r="CZ54" s="173"/>
      <c r="DA54" s="173"/>
      <c r="DB54" s="173"/>
      <c r="DC54" s="173"/>
      <c r="DD54" s="173"/>
      <c r="DE54" s="173"/>
      <c r="DF54" s="173"/>
      <c r="DG54" s="173"/>
      <c r="DH54" s="173"/>
      <c r="DI54" s="173"/>
      <c r="DJ54" s="173"/>
      <c r="DK54" s="173"/>
      <c r="DL54" s="173"/>
      <c r="DM54" s="173"/>
      <c r="DN54" s="173"/>
      <c r="DO54" s="173"/>
      <c r="DP54" s="173"/>
      <c r="DQ54" s="173"/>
      <c r="DR54" s="173"/>
      <c r="DS54" s="173"/>
      <c r="DT54" s="173"/>
      <c r="DU54" s="173"/>
      <c r="DV54" s="173"/>
      <c r="DW54" s="173"/>
      <c r="DX54" s="173"/>
      <c r="DY54" s="173"/>
      <c r="DZ54" s="173"/>
      <c r="EA54" s="173"/>
      <c r="EB54" s="173"/>
      <c r="EC54" s="173"/>
      <c r="ED54" s="173"/>
      <c r="EE54" s="173"/>
      <c r="EF54" s="173"/>
      <c r="EG54" s="173"/>
      <c r="EH54" s="173"/>
      <c r="EI54" s="173"/>
      <c r="EJ54" s="173"/>
      <c r="EK54" s="173"/>
      <c r="EL54" s="173"/>
      <c r="EM54" s="173"/>
      <c r="EN54" s="173"/>
      <c r="EO54" s="173"/>
      <c r="EP54" s="173"/>
      <c r="EQ54" s="173"/>
      <c r="ER54" s="173"/>
      <c r="ES54" s="173"/>
      <c r="ET54" s="173"/>
      <c r="EU54" s="173"/>
      <c r="EV54" s="173"/>
      <c r="EW54" s="173"/>
      <c r="EX54" s="173"/>
      <c r="EY54" s="173"/>
      <c r="EZ54" s="173"/>
      <c r="FA54" s="173"/>
      <c r="FB54" s="173"/>
      <c r="FC54" s="173"/>
      <c r="FD54" s="173"/>
      <c r="FE54" s="173"/>
      <c r="FF54" s="173"/>
      <c r="FG54" s="173"/>
      <c r="FH54" s="173"/>
      <c r="FI54" s="173"/>
      <c r="FJ54" s="173"/>
      <c r="FK54" s="173"/>
      <c r="FL54" s="173"/>
      <c r="FM54" s="173"/>
      <c r="FN54" s="173"/>
      <c r="FO54" s="173"/>
      <c r="FP54" s="173"/>
      <c r="FQ54" s="173"/>
      <c r="FR54" s="173"/>
      <c r="FS54" s="173"/>
      <c r="FT54" s="173"/>
      <c r="FU54" s="173"/>
      <c r="FV54" s="173"/>
      <c r="FW54" s="173"/>
      <c r="FX54" s="173"/>
      <c r="FY54" s="173"/>
      <c r="FZ54" s="173"/>
      <c r="GA54" s="173"/>
      <c r="GB54" s="173"/>
      <c r="GC54" s="173"/>
      <c r="GD54" s="173"/>
      <c r="GE54" s="173"/>
      <c r="GF54" s="173"/>
      <c r="GG54" s="173"/>
      <c r="GH54" s="173"/>
      <c r="GI54" s="173"/>
      <c r="GJ54" s="173"/>
      <c r="GK54" s="173"/>
      <c r="GL54" s="173"/>
      <c r="GM54" s="173"/>
      <c r="GN54" s="173"/>
      <c r="GO54" s="173"/>
      <c r="GP54" s="173"/>
    </row>
    <row r="55" spans="1:198" s="174" customFormat="1" ht="29.4" customHeight="1">
      <c r="A55" s="331" t="s">
        <v>533</v>
      </c>
      <c r="B55" s="333" t="s">
        <v>551</v>
      </c>
      <c r="C55" s="332" t="s">
        <v>33</v>
      </c>
      <c r="D55" s="334">
        <v>70</v>
      </c>
      <c r="E55" s="328"/>
      <c r="F55" s="329">
        <f t="shared" si="3"/>
        <v>0</v>
      </c>
      <c r="G55" s="183">
        <f>4.5*15.4</f>
        <v>69.3</v>
      </c>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3"/>
      <c r="BR55" s="173"/>
      <c r="BS55" s="173"/>
      <c r="BT55" s="173"/>
      <c r="BU55" s="173"/>
      <c r="BV55" s="173"/>
      <c r="BW55" s="173"/>
      <c r="BX55" s="173"/>
      <c r="BY55" s="173"/>
      <c r="BZ55" s="173"/>
      <c r="CA55" s="173"/>
      <c r="CB55" s="173"/>
      <c r="CC55" s="173"/>
      <c r="CD55" s="173"/>
      <c r="CE55" s="173"/>
      <c r="CF55" s="173"/>
      <c r="CG55" s="173"/>
      <c r="CH55" s="173"/>
      <c r="CI55" s="173"/>
      <c r="CJ55" s="173"/>
      <c r="CK55" s="173"/>
      <c r="CL55" s="173"/>
      <c r="CM55" s="173"/>
      <c r="CN55" s="173"/>
      <c r="CO55" s="173"/>
      <c r="CP55" s="173"/>
      <c r="CQ55" s="173"/>
      <c r="CR55" s="173"/>
      <c r="CS55" s="173"/>
      <c r="CT55" s="173"/>
      <c r="CU55" s="173"/>
      <c r="CV55" s="173"/>
      <c r="CW55" s="173"/>
      <c r="CX55" s="173"/>
      <c r="CY55" s="173"/>
      <c r="CZ55" s="173"/>
      <c r="DA55" s="173"/>
      <c r="DB55" s="173"/>
      <c r="DC55" s="173"/>
      <c r="DD55" s="173"/>
      <c r="DE55" s="173"/>
      <c r="DF55" s="173"/>
      <c r="DG55" s="173"/>
      <c r="DH55" s="173"/>
      <c r="DI55" s="173"/>
      <c r="DJ55" s="173"/>
      <c r="DK55" s="173"/>
      <c r="DL55" s="173"/>
      <c r="DM55" s="173"/>
      <c r="DN55" s="173"/>
      <c r="DO55" s="173"/>
      <c r="DP55" s="173"/>
      <c r="DQ55" s="173"/>
      <c r="DR55" s="173"/>
      <c r="DS55" s="173"/>
      <c r="DT55" s="173"/>
      <c r="DU55" s="173"/>
      <c r="DV55" s="173"/>
      <c r="DW55" s="173"/>
      <c r="DX55" s="173"/>
      <c r="DY55" s="173"/>
      <c r="DZ55" s="173"/>
      <c r="EA55" s="173"/>
      <c r="EB55" s="173"/>
      <c r="EC55" s="173"/>
      <c r="ED55" s="173"/>
      <c r="EE55" s="173"/>
      <c r="EF55" s="173"/>
      <c r="EG55" s="173"/>
      <c r="EH55" s="173"/>
      <c r="EI55" s="173"/>
      <c r="EJ55" s="173"/>
      <c r="EK55" s="173"/>
      <c r="EL55" s="173"/>
      <c r="EM55" s="173"/>
      <c r="EN55" s="173"/>
      <c r="EO55" s="173"/>
      <c r="EP55" s="173"/>
      <c r="EQ55" s="173"/>
      <c r="ER55" s="173"/>
      <c r="ES55" s="173"/>
      <c r="ET55" s="173"/>
      <c r="EU55" s="173"/>
      <c r="EV55" s="173"/>
      <c r="EW55" s="173"/>
      <c r="EX55" s="173"/>
      <c r="EY55" s="173"/>
      <c r="EZ55" s="173"/>
      <c r="FA55" s="173"/>
      <c r="FB55" s="173"/>
      <c r="FC55" s="173"/>
      <c r="FD55" s="173"/>
      <c r="FE55" s="173"/>
      <c r="FF55" s="173"/>
      <c r="FG55" s="173"/>
      <c r="FH55" s="173"/>
      <c r="FI55" s="173"/>
      <c r="FJ55" s="173"/>
      <c r="FK55" s="173"/>
      <c r="FL55" s="173"/>
      <c r="FM55" s="173"/>
      <c r="FN55" s="173"/>
      <c r="FO55" s="173"/>
      <c r="FP55" s="173"/>
      <c r="FQ55" s="173"/>
      <c r="FR55" s="173"/>
      <c r="FS55" s="173"/>
      <c r="FT55" s="173"/>
      <c r="FU55" s="173"/>
      <c r="FV55" s="173"/>
      <c r="FW55" s="173"/>
      <c r="FX55" s="173"/>
      <c r="FY55" s="173"/>
      <c r="FZ55" s="173"/>
      <c r="GA55" s="173"/>
      <c r="GB55" s="173"/>
      <c r="GC55" s="173"/>
      <c r="GD55" s="173"/>
      <c r="GE55" s="173"/>
      <c r="GF55" s="173"/>
      <c r="GG55" s="173"/>
      <c r="GH55" s="173"/>
      <c r="GI55" s="173"/>
      <c r="GJ55" s="173"/>
      <c r="GK55" s="173"/>
      <c r="GL55" s="173"/>
      <c r="GM55" s="173"/>
      <c r="GN55" s="173"/>
      <c r="GO55" s="173"/>
      <c r="GP55" s="173"/>
    </row>
    <row r="56" spans="1:198" s="174" customFormat="1" ht="29.4" customHeight="1">
      <c r="A56" s="331" t="s">
        <v>534</v>
      </c>
      <c r="B56" s="333" t="s">
        <v>552</v>
      </c>
      <c r="C56" s="332" t="s">
        <v>33</v>
      </c>
      <c r="D56" s="334">
        <f>D55</f>
        <v>70</v>
      </c>
      <c r="E56" s="328"/>
      <c r="F56" s="329">
        <f t="shared" si="3"/>
        <v>0</v>
      </c>
      <c r="G56" s="18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3"/>
      <c r="BR56" s="173"/>
      <c r="BS56" s="173"/>
      <c r="BT56" s="173"/>
      <c r="BU56" s="173"/>
      <c r="BV56" s="173"/>
      <c r="BW56" s="173"/>
      <c r="BX56" s="173"/>
      <c r="BY56" s="173"/>
      <c r="BZ56" s="173"/>
      <c r="CA56" s="173"/>
      <c r="CB56" s="173"/>
      <c r="CC56" s="173"/>
      <c r="CD56" s="173"/>
      <c r="CE56" s="173"/>
      <c r="CF56" s="173"/>
      <c r="CG56" s="173"/>
      <c r="CH56" s="173"/>
      <c r="CI56" s="173"/>
      <c r="CJ56" s="173"/>
      <c r="CK56" s="173"/>
      <c r="CL56" s="173"/>
      <c r="CM56" s="173"/>
      <c r="CN56" s="173"/>
      <c r="CO56" s="173"/>
      <c r="CP56" s="173"/>
      <c r="CQ56" s="173"/>
      <c r="CR56" s="173"/>
      <c r="CS56" s="173"/>
      <c r="CT56" s="173"/>
      <c r="CU56" s="173"/>
      <c r="CV56" s="173"/>
      <c r="CW56" s="173"/>
      <c r="CX56" s="173"/>
      <c r="CY56" s="173"/>
      <c r="CZ56" s="173"/>
      <c r="DA56" s="173"/>
      <c r="DB56" s="173"/>
      <c r="DC56" s="173"/>
      <c r="DD56" s="173"/>
      <c r="DE56" s="173"/>
      <c r="DF56" s="173"/>
      <c r="DG56" s="173"/>
      <c r="DH56" s="173"/>
      <c r="DI56" s="173"/>
      <c r="DJ56" s="173"/>
      <c r="DK56" s="173"/>
      <c r="DL56" s="173"/>
      <c r="DM56" s="173"/>
      <c r="DN56" s="173"/>
      <c r="DO56" s="173"/>
      <c r="DP56" s="173"/>
      <c r="DQ56" s="173"/>
      <c r="DR56" s="173"/>
      <c r="DS56" s="173"/>
      <c r="DT56" s="173"/>
      <c r="DU56" s="173"/>
      <c r="DV56" s="173"/>
      <c r="DW56" s="173"/>
      <c r="DX56" s="173"/>
      <c r="DY56" s="173"/>
      <c r="DZ56" s="173"/>
      <c r="EA56" s="173"/>
      <c r="EB56" s="173"/>
      <c r="EC56" s="173"/>
      <c r="ED56" s="173"/>
      <c r="EE56" s="173"/>
      <c r="EF56" s="173"/>
      <c r="EG56" s="173"/>
      <c r="EH56" s="173"/>
      <c r="EI56" s="173"/>
      <c r="EJ56" s="173"/>
      <c r="EK56" s="173"/>
      <c r="EL56" s="173"/>
      <c r="EM56" s="173"/>
      <c r="EN56" s="173"/>
      <c r="EO56" s="173"/>
      <c r="EP56" s="173"/>
      <c r="EQ56" s="173"/>
      <c r="ER56" s="173"/>
      <c r="ES56" s="173"/>
      <c r="ET56" s="173"/>
      <c r="EU56" s="173"/>
      <c r="EV56" s="173"/>
      <c r="EW56" s="173"/>
      <c r="EX56" s="173"/>
      <c r="EY56" s="173"/>
      <c r="EZ56" s="173"/>
      <c r="FA56" s="173"/>
      <c r="FB56" s="173"/>
      <c r="FC56" s="173"/>
      <c r="FD56" s="173"/>
      <c r="FE56" s="173"/>
      <c r="FF56" s="173"/>
      <c r="FG56" s="173"/>
      <c r="FH56" s="173"/>
      <c r="FI56" s="173"/>
      <c r="FJ56" s="173"/>
      <c r="FK56" s="173"/>
      <c r="FL56" s="173"/>
      <c r="FM56" s="173"/>
      <c r="FN56" s="173"/>
      <c r="FO56" s="173"/>
      <c r="FP56" s="173"/>
      <c r="FQ56" s="173"/>
      <c r="FR56" s="173"/>
      <c r="FS56" s="173"/>
      <c r="FT56" s="173"/>
      <c r="FU56" s="173"/>
      <c r="FV56" s="173"/>
      <c r="FW56" s="173"/>
      <c r="FX56" s="173"/>
      <c r="FY56" s="173"/>
      <c r="FZ56" s="173"/>
      <c r="GA56" s="173"/>
      <c r="GB56" s="173"/>
      <c r="GC56" s="173"/>
      <c r="GD56" s="173"/>
      <c r="GE56" s="173"/>
      <c r="GF56" s="173"/>
      <c r="GG56" s="173"/>
      <c r="GH56" s="173"/>
      <c r="GI56" s="173"/>
      <c r="GJ56" s="173"/>
      <c r="GK56" s="173"/>
      <c r="GL56" s="173"/>
      <c r="GM56" s="173"/>
      <c r="GN56" s="173"/>
      <c r="GO56" s="173"/>
      <c r="GP56" s="173"/>
    </row>
    <row r="57" spans="1:198" s="174" customFormat="1" ht="15.6">
      <c r="A57" s="325">
        <v>3.3</v>
      </c>
      <c r="B57" s="335" t="s">
        <v>553</v>
      </c>
      <c r="C57" s="332"/>
      <c r="D57" s="332"/>
      <c r="E57" s="328"/>
      <c r="F57" s="329"/>
      <c r="G57" s="18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3"/>
      <c r="BR57" s="173"/>
      <c r="BS57" s="173"/>
      <c r="BT57" s="173"/>
      <c r="BU57" s="173"/>
      <c r="BV57" s="173"/>
      <c r="BW57" s="173"/>
      <c r="BX57" s="173"/>
      <c r="BY57" s="173"/>
      <c r="BZ57" s="173"/>
      <c r="CA57" s="173"/>
      <c r="CB57" s="173"/>
      <c r="CC57" s="173"/>
      <c r="CD57" s="173"/>
      <c r="CE57" s="173"/>
      <c r="CF57" s="173"/>
      <c r="CG57" s="173"/>
      <c r="CH57" s="173"/>
      <c r="CI57" s="173"/>
      <c r="CJ57" s="173"/>
      <c r="CK57" s="173"/>
      <c r="CL57" s="173"/>
      <c r="CM57" s="173"/>
      <c r="CN57" s="173"/>
      <c r="CO57" s="173"/>
      <c r="CP57" s="173"/>
      <c r="CQ57" s="173"/>
      <c r="CR57" s="173"/>
      <c r="CS57" s="173"/>
      <c r="CT57" s="173"/>
      <c r="CU57" s="173"/>
      <c r="CV57" s="173"/>
      <c r="CW57" s="173"/>
      <c r="CX57" s="173"/>
      <c r="CY57" s="173"/>
      <c r="CZ57" s="173"/>
      <c r="DA57" s="173"/>
      <c r="DB57" s="173"/>
      <c r="DC57" s="173"/>
      <c r="DD57" s="173"/>
      <c r="DE57" s="173"/>
      <c r="DF57" s="173"/>
      <c r="DG57" s="173"/>
      <c r="DH57" s="173"/>
      <c r="DI57" s="173"/>
      <c r="DJ57" s="173"/>
      <c r="DK57" s="173"/>
      <c r="DL57" s="173"/>
      <c r="DM57" s="173"/>
      <c r="DN57" s="173"/>
      <c r="DO57" s="173"/>
      <c r="DP57" s="173"/>
      <c r="DQ57" s="173"/>
      <c r="DR57" s="173"/>
      <c r="DS57" s="173"/>
      <c r="DT57" s="173"/>
      <c r="DU57" s="173"/>
      <c r="DV57" s="173"/>
      <c r="DW57" s="173"/>
      <c r="DX57" s="173"/>
      <c r="DY57" s="173"/>
      <c r="DZ57" s="173"/>
      <c r="EA57" s="173"/>
      <c r="EB57" s="173"/>
      <c r="EC57" s="173"/>
      <c r="ED57" s="173"/>
      <c r="EE57" s="173"/>
      <c r="EF57" s="173"/>
      <c r="EG57" s="173"/>
      <c r="EH57" s="173"/>
      <c r="EI57" s="173"/>
      <c r="EJ57" s="173"/>
      <c r="EK57" s="173"/>
      <c r="EL57" s="173"/>
      <c r="EM57" s="173"/>
      <c r="EN57" s="173"/>
      <c r="EO57" s="173"/>
      <c r="EP57" s="173"/>
      <c r="EQ57" s="173"/>
      <c r="ER57" s="173"/>
      <c r="ES57" s="173"/>
      <c r="ET57" s="173"/>
      <c r="EU57" s="173"/>
      <c r="EV57" s="173"/>
      <c r="EW57" s="173"/>
      <c r="EX57" s="173"/>
      <c r="EY57" s="173"/>
      <c r="EZ57" s="173"/>
      <c r="FA57" s="173"/>
      <c r="FB57" s="173"/>
      <c r="FC57" s="173"/>
      <c r="FD57" s="173"/>
      <c r="FE57" s="173"/>
      <c r="FF57" s="173"/>
      <c r="FG57" s="173"/>
      <c r="FH57" s="173"/>
      <c r="FI57" s="173"/>
      <c r="FJ57" s="173"/>
      <c r="FK57" s="173"/>
      <c r="FL57" s="173"/>
      <c r="FM57" s="173"/>
      <c r="FN57" s="173"/>
      <c r="FO57" s="173"/>
      <c r="FP57" s="173"/>
      <c r="FQ57" s="173"/>
      <c r="FR57" s="173"/>
      <c r="FS57" s="173"/>
      <c r="FT57" s="173"/>
      <c r="FU57" s="173"/>
      <c r="FV57" s="173"/>
      <c r="FW57" s="173"/>
      <c r="FX57" s="173"/>
      <c r="FY57" s="173"/>
      <c r="FZ57" s="173"/>
      <c r="GA57" s="173"/>
      <c r="GB57" s="173"/>
      <c r="GC57" s="173"/>
      <c r="GD57" s="173"/>
      <c r="GE57" s="173"/>
      <c r="GF57" s="173"/>
      <c r="GG57" s="173"/>
      <c r="GH57" s="173"/>
      <c r="GI57" s="173"/>
      <c r="GJ57" s="173"/>
      <c r="GK57" s="173"/>
      <c r="GL57" s="173"/>
      <c r="GM57" s="173"/>
      <c r="GN57" s="173"/>
      <c r="GO57" s="173"/>
      <c r="GP57" s="173"/>
    </row>
    <row r="58" spans="1:198" s="176" customFormat="1" ht="29.4" customHeight="1">
      <c r="A58" s="342" t="s">
        <v>34</v>
      </c>
      <c r="B58" s="330" t="s">
        <v>554</v>
      </c>
      <c r="C58" s="343" t="s">
        <v>34</v>
      </c>
      <c r="D58" s="343"/>
      <c r="E58" s="343"/>
      <c r="F58" s="344"/>
      <c r="G58" s="185"/>
    </row>
    <row r="59" spans="1:198" s="174" customFormat="1" ht="33" customHeight="1">
      <c r="A59" s="331" t="s">
        <v>535</v>
      </c>
      <c r="B59" s="333" t="s">
        <v>555</v>
      </c>
      <c r="C59" s="332" t="s">
        <v>33</v>
      </c>
      <c r="D59" s="332">
        <v>230</v>
      </c>
      <c r="E59" s="328"/>
      <c r="F59" s="329">
        <f>D59*E59</f>
        <v>0</v>
      </c>
      <c r="G59" s="183">
        <f>7.2*15.5*2</f>
        <v>223.20000000000002</v>
      </c>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173"/>
      <c r="BY59" s="173"/>
      <c r="BZ59" s="173"/>
      <c r="CA59" s="173"/>
      <c r="CB59" s="173"/>
      <c r="CC59" s="173"/>
      <c r="CD59" s="173"/>
      <c r="CE59" s="173"/>
      <c r="CF59" s="173"/>
      <c r="CG59" s="173"/>
      <c r="CH59" s="173"/>
      <c r="CI59" s="173"/>
      <c r="CJ59" s="173"/>
      <c r="CK59" s="173"/>
      <c r="CL59" s="173"/>
      <c r="CM59" s="173"/>
      <c r="CN59" s="173"/>
      <c r="CO59" s="173"/>
      <c r="CP59" s="173"/>
      <c r="CQ59" s="173"/>
      <c r="CR59" s="173"/>
      <c r="CS59" s="173"/>
      <c r="CT59" s="173"/>
      <c r="CU59" s="173"/>
      <c r="CV59" s="173"/>
      <c r="CW59" s="173"/>
      <c r="CX59" s="173"/>
      <c r="CY59" s="173"/>
      <c r="CZ59" s="173"/>
      <c r="DA59" s="173"/>
      <c r="DB59" s="173"/>
      <c r="DC59" s="173"/>
      <c r="DD59" s="173"/>
      <c r="DE59" s="173"/>
      <c r="DF59" s="173"/>
      <c r="DG59" s="173"/>
      <c r="DH59" s="173"/>
      <c r="DI59" s="173"/>
      <c r="DJ59" s="173"/>
      <c r="DK59" s="173"/>
      <c r="DL59" s="173"/>
      <c r="DM59" s="173"/>
      <c r="DN59" s="173"/>
      <c r="DO59" s="173"/>
      <c r="DP59" s="173"/>
      <c r="DQ59" s="173"/>
      <c r="DR59" s="173"/>
      <c r="DS59" s="173"/>
      <c r="DT59" s="173"/>
      <c r="DU59" s="173"/>
      <c r="DV59" s="173"/>
      <c r="DW59" s="173"/>
      <c r="DX59" s="173"/>
      <c r="DY59" s="173"/>
      <c r="DZ59" s="173"/>
      <c r="EA59" s="173"/>
      <c r="EB59" s="173"/>
      <c r="EC59" s="173"/>
      <c r="ED59" s="173"/>
      <c r="EE59" s="173"/>
      <c r="EF59" s="173"/>
      <c r="EG59" s="173"/>
      <c r="EH59" s="173"/>
      <c r="EI59" s="173"/>
      <c r="EJ59" s="173"/>
      <c r="EK59" s="173"/>
      <c r="EL59" s="173"/>
      <c r="EM59" s="173"/>
      <c r="EN59" s="173"/>
      <c r="EO59" s="173"/>
      <c r="EP59" s="173"/>
      <c r="EQ59" s="173"/>
      <c r="ER59" s="173"/>
      <c r="ES59" s="173"/>
      <c r="ET59" s="173"/>
      <c r="EU59" s="173"/>
      <c r="EV59" s="173"/>
      <c r="EW59" s="173"/>
      <c r="EX59" s="173"/>
      <c r="EY59" s="173"/>
      <c r="EZ59" s="173"/>
      <c r="FA59" s="173"/>
      <c r="FB59" s="173"/>
      <c r="FC59" s="173"/>
      <c r="FD59" s="173"/>
      <c r="FE59" s="173"/>
      <c r="FF59" s="173"/>
      <c r="FG59" s="173"/>
      <c r="FH59" s="173"/>
      <c r="FI59" s="173"/>
      <c r="FJ59" s="173"/>
      <c r="FK59" s="173"/>
      <c r="FL59" s="173"/>
      <c r="FM59" s="173"/>
      <c r="FN59" s="173"/>
      <c r="FO59" s="173"/>
      <c r="FP59" s="173"/>
      <c r="FQ59" s="173"/>
      <c r="FR59" s="173"/>
      <c r="FS59" s="173"/>
      <c r="FT59" s="173"/>
      <c r="FU59" s="173"/>
      <c r="FV59" s="173"/>
      <c r="FW59" s="173"/>
      <c r="FX59" s="173"/>
      <c r="FY59" s="173"/>
      <c r="FZ59" s="173"/>
      <c r="GA59" s="173"/>
      <c r="GB59" s="173"/>
      <c r="GC59" s="173"/>
      <c r="GD59" s="173"/>
      <c r="GE59" s="173"/>
      <c r="GF59" s="173"/>
      <c r="GG59" s="173"/>
      <c r="GH59" s="173"/>
      <c r="GI59" s="173"/>
      <c r="GJ59" s="173"/>
      <c r="GK59" s="173"/>
      <c r="GL59" s="173"/>
      <c r="GM59" s="173"/>
      <c r="GN59" s="173"/>
      <c r="GO59" s="173"/>
      <c r="GP59" s="173"/>
    </row>
    <row r="60" spans="1:198" s="176" customFormat="1" ht="19.2" customHeight="1">
      <c r="A60" s="342" t="s">
        <v>536</v>
      </c>
      <c r="B60" s="343" t="s">
        <v>380</v>
      </c>
      <c r="C60" s="343" t="s">
        <v>50</v>
      </c>
      <c r="D60" s="343">
        <v>475</v>
      </c>
      <c r="E60" s="343"/>
      <c r="F60" s="329">
        <f t="shared" ref="F60:F65" si="4">D60*E60</f>
        <v>0</v>
      </c>
      <c r="G60" s="185">
        <f>2*(4.3+8.1+4.5)*14</f>
        <v>473.19999999999993</v>
      </c>
      <c r="I60" s="176">
        <f>15.4/1.2</f>
        <v>12.833333333333334</v>
      </c>
    </row>
    <row r="61" spans="1:198" s="176" customFormat="1" ht="19.2" customHeight="1">
      <c r="A61" s="331" t="s">
        <v>650</v>
      </c>
      <c r="B61" s="343" t="s">
        <v>381</v>
      </c>
      <c r="C61" s="343" t="s">
        <v>50</v>
      </c>
      <c r="D61" s="343">
        <v>190</v>
      </c>
      <c r="E61" s="343"/>
      <c r="F61" s="329">
        <f t="shared" si="4"/>
        <v>0</v>
      </c>
      <c r="G61" s="185">
        <f>7.2/1.2*2*15.4</f>
        <v>184.8</v>
      </c>
    </row>
    <row r="62" spans="1:198" s="176" customFormat="1" ht="19.2" customHeight="1">
      <c r="A62" s="342" t="s">
        <v>651</v>
      </c>
      <c r="B62" s="343" t="s">
        <v>382</v>
      </c>
      <c r="C62" s="343" t="s">
        <v>50</v>
      </c>
      <c r="D62" s="343">
        <v>26</v>
      </c>
      <c r="E62" s="343"/>
      <c r="F62" s="329">
        <f t="shared" si="4"/>
        <v>0</v>
      </c>
      <c r="G62" s="185"/>
    </row>
    <row r="63" spans="1:198" s="176" customFormat="1" ht="19.2" customHeight="1">
      <c r="A63" s="331" t="s">
        <v>652</v>
      </c>
      <c r="B63" s="343" t="s">
        <v>383</v>
      </c>
      <c r="C63" s="343" t="s">
        <v>50</v>
      </c>
      <c r="D63" s="343">
        <v>45</v>
      </c>
      <c r="E63" s="343"/>
      <c r="F63" s="329">
        <f t="shared" si="4"/>
        <v>0</v>
      </c>
      <c r="G63" s="185">
        <f>15.4*2+6.5*2</f>
        <v>43.8</v>
      </c>
    </row>
    <row r="64" spans="1:198" s="176" customFormat="1" ht="19.2" customHeight="1">
      <c r="A64" s="342" t="s">
        <v>653</v>
      </c>
      <c r="B64" s="343" t="s">
        <v>384</v>
      </c>
      <c r="C64" s="343" t="s">
        <v>50</v>
      </c>
      <c r="D64" s="343">
        <v>7</v>
      </c>
      <c r="E64" s="343"/>
      <c r="F64" s="329">
        <f t="shared" si="4"/>
        <v>0</v>
      </c>
      <c r="G64" s="185"/>
    </row>
    <row r="65" spans="1:198" s="176" customFormat="1" ht="19.2" customHeight="1">
      <c r="A65" s="331" t="s">
        <v>654</v>
      </c>
      <c r="B65" s="343" t="s">
        <v>385</v>
      </c>
      <c r="C65" s="343" t="s">
        <v>50</v>
      </c>
      <c r="D65" s="343">
        <f>D63</f>
        <v>45</v>
      </c>
      <c r="E65" s="343"/>
      <c r="F65" s="329">
        <f t="shared" si="4"/>
        <v>0</v>
      </c>
      <c r="G65" s="185"/>
    </row>
    <row r="66" spans="1:198" s="176" customFormat="1" ht="15.6">
      <c r="A66" s="342"/>
      <c r="B66" s="345" t="s">
        <v>469</v>
      </c>
      <c r="C66" s="343"/>
      <c r="D66" s="343"/>
      <c r="E66" s="343"/>
      <c r="F66" s="346">
        <f>SUM(F36:F65)</f>
        <v>0</v>
      </c>
      <c r="G66" s="185"/>
    </row>
    <row r="67" spans="1:198" s="171" customFormat="1">
      <c r="A67" s="347" t="s">
        <v>0</v>
      </c>
      <c r="B67" s="348" t="s">
        <v>1</v>
      </c>
      <c r="C67" s="349" t="s">
        <v>2</v>
      </c>
      <c r="D67" s="350" t="s">
        <v>428</v>
      </c>
      <c r="E67" s="351" t="s">
        <v>369</v>
      </c>
      <c r="F67" s="352" t="s">
        <v>494</v>
      </c>
      <c r="G67" s="181"/>
    </row>
    <row r="68" spans="1:198" s="171" customFormat="1" ht="15.6">
      <c r="A68" s="347"/>
      <c r="B68" s="348" t="s">
        <v>470</v>
      </c>
      <c r="C68" s="349"/>
      <c r="D68" s="350"/>
      <c r="E68" s="351"/>
      <c r="F68" s="353">
        <f>F66</f>
        <v>0</v>
      </c>
      <c r="G68" s="181"/>
    </row>
    <row r="69" spans="1:198" s="176" customFormat="1" ht="15.6">
      <c r="A69" s="342" t="s">
        <v>34</v>
      </c>
      <c r="B69" s="345" t="s">
        <v>389</v>
      </c>
      <c r="C69" s="343" t="s">
        <v>34</v>
      </c>
      <c r="D69" s="343" t="s">
        <v>34</v>
      </c>
      <c r="E69" s="343"/>
      <c r="F69" s="354"/>
      <c r="G69" s="185"/>
    </row>
    <row r="70" spans="1:198" s="174" customFormat="1" ht="29.4" customHeight="1">
      <c r="A70" s="331" t="s">
        <v>655</v>
      </c>
      <c r="B70" s="333" t="s">
        <v>590</v>
      </c>
      <c r="C70" s="332" t="s">
        <v>33</v>
      </c>
      <c r="D70" s="334">
        <v>85</v>
      </c>
      <c r="E70" s="328"/>
      <c r="F70" s="329">
        <f t="shared" ref="F70:F71" si="5">D70*E70</f>
        <v>0</v>
      </c>
      <c r="G70" s="183">
        <f>(4.5+15.4)*2*2</f>
        <v>79.599999999999994</v>
      </c>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3"/>
      <c r="BR70" s="173"/>
      <c r="BS70" s="173"/>
      <c r="BT70" s="173"/>
      <c r="BU70" s="173"/>
      <c r="BV70" s="173"/>
      <c r="BW70" s="173"/>
      <c r="BX70" s="173"/>
      <c r="BY70" s="173"/>
      <c r="BZ70" s="173"/>
      <c r="CA70" s="173"/>
      <c r="CB70" s="173"/>
      <c r="CC70" s="173"/>
      <c r="CD70" s="173"/>
      <c r="CE70" s="173"/>
      <c r="CF70" s="173"/>
      <c r="CG70" s="173"/>
      <c r="CH70" s="173"/>
      <c r="CI70" s="173"/>
      <c r="CJ70" s="173"/>
      <c r="CK70" s="173"/>
      <c r="CL70" s="173"/>
      <c r="CM70" s="173"/>
      <c r="CN70" s="173"/>
      <c r="CO70" s="173"/>
      <c r="CP70" s="173"/>
      <c r="CQ70" s="173"/>
      <c r="CR70" s="173"/>
      <c r="CS70" s="173"/>
      <c r="CT70" s="173"/>
      <c r="CU70" s="173"/>
      <c r="CV70" s="173"/>
      <c r="CW70" s="173"/>
      <c r="CX70" s="173"/>
      <c r="CY70" s="173"/>
      <c r="CZ70" s="173"/>
      <c r="DA70" s="173"/>
      <c r="DB70" s="173"/>
      <c r="DC70" s="173"/>
      <c r="DD70" s="173"/>
      <c r="DE70" s="173"/>
      <c r="DF70" s="173"/>
      <c r="DG70" s="173"/>
      <c r="DH70" s="173"/>
      <c r="DI70" s="173"/>
      <c r="DJ70" s="173"/>
      <c r="DK70" s="173"/>
      <c r="DL70" s="173"/>
      <c r="DM70" s="173"/>
      <c r="DN70" s="173"/>
      <c r="DO70" s="173"/>
      <c r="DP70" s="173"/>
      <c r="DQ70" s="173"/>
      <c r="DR70" s="173"/>
      <c r="DS70" s="173"/>
      <c r="DT70" s="173"/>
      <c r="DU70" s="173"/>
      <c r="DV70" s="173"/>
      <c r="DW70" s="173"/>
      <c r="DX70" s="173"/>
      <c r="DY70" s="173"/>
      <c r="DZ70" s="173"/>
      <c r="EA70" s="173"/>
      <c r="EB70" s="173"/>
      <c r="EC70" s="173"/>
      <c r="ED70" s="173"/>
      <c r="EE70" s="173"/>
      <c r="EF70" s="173"/>
      <c r="EG70" s="173"/>
      <c r="EH70" s="173"/>
      <c r="EI70" s="173"/>
      <c r="EJ70" s="173"/>
      <c r="EK70" s="173"/>
      <c r="EL70" s="173"/>
      <c r="EM70" s="173"/>
      <c r="EN70" s="173"/>
      <c r="EO70" s="173"/>
      <c r="EP70" s="173"/>
      <c r="EQ70" s="173"/>
      <c r="ER70" s="173"/>
      <c r="ES70" s="173"/>
      <c r="ET70" s="173"/>
      <c r="EU70" s="173"/>
      <c r="EV70" s="173"/>
      <c r="EW70" s="173"/>
      <c r="EX70" s="173"/>
      <c r="EY70" s="173"/>
      <c r="EZ70" s="173"/>
      <c r="FA70" s="173"/>
      <c r="FB70" s="173"/>
      <c r="FC70" s="173"/>
      <c r="FD70" s="173"/>
      <c r="FE70" s="173"/>
      <c r="FF70" s="173"/>
      <c r="FG70" s="173"/>
      <c r="FH70" s="173"/>
      <c r="FI70" s="173"/>
      <c r="FJ70" s="173"/>
      <c r="FK70" s="173"/>
      <c r="FL70" s="173"/>
      <c r="FM70" s="173"/>
      <c r="FN70" s="173"/>
      <c r="FO70" s="173"/>
      <c r="FP70" s="173"/>
      <c r="FQ70" s="173"/>
      <c r="FR70" s="173"/>
      <c r="FS70" s="173"/>
      <c r="FT70" s="173"/>
      <c r="FU70" s="173"/>
      <c r="FV70" s="173"/>
      <c r="FW70" s="173"/>
      <c r="FX70" s="173"/>
      <c r="FY70" s="173"/>
      <c r="FZ70" s="173"/>
      <c r="GA70" s="173"/>
      <c r="GB70" s="173"/>
      <c r="GC70" s="173"/>
      <c r="GD70" s="173"/>
      <c r="GE70" s="173"/>
      <c r="GF70" s="173"/>
      <c r="GG70" s="173"/>
      <c r="GH70" s="173"/>
      <c r="GI70" s="173"/>
      <c r="GJ70" s="173"/>
      <c r="GK70" s="173"/>
      <c r="GL70" s="173"/>
      <c r="GM70" s="173"/>
      <c r="GN70" s="173"/>
      <c r="GO70" s="173"/>
      <c r="GP70" s="173"/>
    </row>
    <row r="71" spans="1:198" s="174" customFormat="1" ht="29.4" customHeight="1">
      <c r="A71" s="331" t="s">
        <v>656</v>
      </c>
      <c r="B71" s="333" t="s">
        <v>552</v>
      </c>
      <c r="C71" s="332" t="s">
        <v>33</v>
      </c>
      <c r="D71" s="334">
        <f>D70</f>
        <v>85</v>
      </c>
      <c r="E71" s="328"/>
      <c r="F71" s="329">
        <f t="shared" si="5"/>
        <v>0</v>
      </c>
      <c r="G71" s="18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3"/>
      <c r="BR71" s="173"/>
      <c r="BS71" s="173"/>
      <c r="BT71" s="173"/>
      <c r="BU71" s="173"/>
      <c r="BV71" s="173"/>
      <c r="BW71" s="173"/>
      <c r="BX71" s="173"/>
      <c r="BY71" s="173"/>
      <c r="BZ71" s="173"/>
      <c r="CA71" s="173"/>
      <c r="CB71" s="173"/>
      <c r="CC71" s="173"/>
      <c r="CD71" s="173"/>
      <c r="CE71" s="173"/>
      <c r="CF71" s="173"/>
      <c r="CG71" s="173"/>
      <c r="CH71" s="173"/>
      <c r="CI71" s="173"/>
      <c r="CJ71" s="173"/>
      <c r="CK71" s="173"/>
      <c r="CL71" s="173"/>
      <c r="CM71" s="173"/>
      <c r="CN71" s="173"/>
      <c r="CO71" s="173"/>
      <c r="CP71" s="173"/>
      <c r="CQ71" s="173"/>
      <c r="CR71" s="173"/>
      <c r="CS71" s="173"/>
      <c r="CT71" s="173"/>
      <c r="CU71" s="173"/>
      <c r="CV71" s="173"/>
      <c r="CW71" s="173"/>
      <c r="CX71" s="173"/>
      <c r="CY71" s="173"/>
      <c r="CZ71" s="173"/>
      <c r="DA71" s="173"/>
      <c r="DB71" s="173"/>
      <c r="DC71" s="173"/>
      <c r="DD71" s="173"/>
      <c r="DE71" s="173"/>
      <c r="DF71" s="173"/>
      <c r="DG71" s="173"/>
      <c r="DH71" s="173"/>
      <c r="DI71" s="173"/>
      <c r="DJ71" s="173"/>
      <c r="DK71" s="173"/>
      <c r="DL71" s="173"/>
      <c r="DM71" s="173"/>
      <c r="DN71" s="173"/>
      <c r="DO71" s="173"/>
      <c r="DP71" s="173"/>
      <c r="DQ71" s="173"/>
      <c r="DR71" s="173"/>
      <c r="DS71" s="173"/>
      <c r="DT71" s="173"/>
      <c r="DU71" s="173"/>
      <c r="DV71" s="173"/>
      <c r="DW71" s="173"/>
      <c r="DX71" s="173"/>
      <c r="DY71" s="173"/>
      <c r="DZ71" s="173"/>
      <c r="EA71" s="173"/>
      <c r="EB71" s="173"/>
      <c r="EC71" s="173"/>
      <c r="ED71" s="173"/>
      <c r="EE71" s="173"/>
      <c r="EF71" s="173"/>
      <c r="EG71" s="173"/>
      <c r="EH71" s="173"/>
      <c r="EI71" s="173"/>
      <c r="EJ71" s="173"/>
      <c r="EK71" s="173"/>
      <c r="EL71" s="173"/>
      <c r="EM71" s="173"/>
      <c r="EN71" s="173"/>
      <c r="EO71" s="173"/>
      <c r="EP71" s="173"/>
      <c r="EQ71" s="173"/>
      <c r="ER71" s="173"/>
      <c r="ES71" s="173"/>
      <c r="ET71" s="173"/>
      <c r="EU71" s="173"/>
      <c r="EV71" s="173"/>
      <c r="EW71" s="173"/>
      <c r="EX71" s="173"/>
      <c r="EY71" s="173"/>
      <c r="EZ71" s="173"/>
      <c r="FA71" s="173"/>
      <c r="FB71" s="173"/>
      <c r="FC71" s="173"/>
      <c r="FD71" s="173"/>
      <c r="FE71" s="173"/>
      <c r="FF71" s="173"/>
      <c r="FG71" s="173"/>
      <c r="FH71" s="173"/>
      <c r="FI71" s="173"/>
      <c r="FJ71" s="173"/>
      <c r="FK71" s="173"/>
      <c r="FL71" s="173"/>
      <c r="FM71" s="173"/>
      <c r="FN71" s="173"/>
      <c r="FO71" s="173"/>
      <c r="FP71" s="173"/>
      <c r="FQ71" s="173"/>
      <c r="FR71" s="173"/>
      <c r="FS71" s="173"/>
      <c r="FT71" s="173"/>
      <c r="FU71" s="173"/>
      <c r="FV71" s="173"/>
      <c r="FW71" s="173"/>
      <c r="FX71" s="173"/>
      <c r="FY71" s="173"/>
      <c r="FZ71" s="173"/>
      <c r="GA71" s="173"/>
      <c r="GB71" s="173"/>
      <c r="GC71" s="173"/>
      <c r="GD71" s="173"/>
      <c r="GE71" s="173"/>
      <c r="GF71" s="173"/>
      <c r="GG71" s="173"/>
      <c r="GH71" s="173"/>
      <c r="GI71" s="173"/>
      <c r="GJ71" s="173"/>
      <c r="GK71" s="173"/>
      <c r="GL71" s="173"/>
      <c r="GM71" s="173"/>
      <c r="GN71" s="173"/>
      <c r="GO71" s="173"/>
      <c r="GP71" s="173"/>
    </row>
    <row r="72" spans="1:198" s="176" customFormat="1" ht="15.6">
      <c r="A72" s="342" t="s">
        <v>657</v>
      </c>
      <c r="B72" s="343" t="s">
        <v>392</v>
      </c>
      <c r="C72" s="343" t="s">
        <v>50</v>
      </c>
      <c r="D72" s="343">
        <v>35</v>
      </c>
      <c r="E72" s="343"/>
      <c r="F72" s="354">
        <f t="shared" ref="F72:F107" si="6">E72*D72</f>
        <v>0</v>
      </c>
      <c r="G72" s="185">
        <f>4.5*2+15.4*2</f>
        <v>39.799999999999997</v>
      </c>
    </row>
    <row r="73" spans="1:198" s="176" customFormat="1" ht="15.6">
      <c r="A73" s="355" t="s">
        <v>34</v>
      </c>
      <c r="B73" s="345" t="s">
        <v>396</v>
      </c>
      <c r="C73" s="343" t="s">
        <v>34</v>
      </c>
      <c r="D73" s="343" t="s">
        <v>34</v>
      </c>
      <c r="E73" s="343"/>
      <c r="F73" s="354"/>
      <c r="G73" s="185"/>
    </row>
    <row r="74" spans="1:198" s="176" customFormat="1" ht="29.4" customHeight="1">
      <c r="A74" s="355" t="s">
        <v>658</v>
      </c>
      <c r="B74" s="343" t="s">
        <v>397</v>
      </c>
      <c r="C74" s="343" t="s">
        <v>50</v>
      </c>
      <c r="D74" s="343">
        <f>D72</f>
        <v>35</v>
      </c>
      <c r="E74" s="343"/>
      <c r="F74" s="354">
        <f t="shared" si="6"/>
        <v>0</v>
      </c>
      <c r="G74" s="185"/>
    </row>
    <row r="75" spans="1:198" s="176" customFormat="1" ht="15.6">
      <c r="A75" s="342" t="s">
        <v>34</v>
      </c>
      <c r="B75" s="345" t="s">
        <v>556</v>
      </c>
      <c r="C75" s="343" t="s">
        <v>34</v>
      </c>
      <c r="D75" s="343" t="s">
        <v>34</v>
      </c>
      <c r="E75" s="343"/>
      <c r="F75" s="354"/>
      <c r="G75" s="185"/>
    </row>
    <row r="76" spans="1:198" s="176" customFormat="1" ht="29.4" customHeight="1">
      <c r="A76" s="342" t="s">
        <v>658</v>
      </c>
      <c r="B76" s="343" t="s">
        <v>399</v>
      </c>
      <c r="C76" s="343" t="s">
        <v>50</v>
      </c>
      <c r="D76" s="343">
        <v>12</v>
      </c>
      <c r="E76" s="343"/>
      <c r="F76" s="354">
        <f t="shared" si="6"/>
        <v>0</v>
      </c>
      <c r="G76" s="185"/>
    </row>
    <row r="77" spans="1:198" s="176" customFormat="1" ht="19.2" customHeight="1">
      <c r="A77" s="342" t="s">
        <v>659</v>
      </c>
      <c r="B77" s="343" t="s">
        <v>400</v>
      </c>
      <c r="C77" s="343" t="s">
        <v>388</v>
      </c>
      <c r="D77" s="343">
        <v>4</v>
      </c>
      <c r="E77" s="343"/>
      <c r="F77" s="354">
        <f t="shared" si="6"/>
        <v>0</v>
      </c>
      <c r="G77" s="185"/>
    </row>
    <row r="78" spans="1:198" s="176" customFormat="1" ht="18.600000000000001" customHeight="1">
      <c r="A78" s="342" t="s">
        <v>660</v>
      </c>
      <c r="B78" s="343" t="s">
        <v>401</v>
      </c>
      <c r="C78" s="343" t="s">
        <v>388</v>
      </c>
      <c r="D78" s="343">
        <f>D77</f>
        <v>4</v>
      </c>
      <c r="E78" s="343"/>
      <c r="F78" s="354">
        <f t="shared" si="6"/>
        <v>0</v>
      </c>
      <c r="G78" s="185"/>
    </row>
    <row r="79" spans="1:198" s="176" customFormat="1" ht="29.4" customHeight="1">
      <c r="A79" s="342" t="s">
        <v>661</v>
      </c>
      <c r="B79" s="343" t="s">
        <v>402</v>
      </c>
      <c r="C79" s="343" t="s">
        <v>34</v>
      </c>
      <c r="D79" s="343" t="s">
        <v>34</v>
      </c>
      <c r="E79" s="343"/>
      <c r="F79" s="354"/>
      <c r="G79" s="185"/>
    </row>
    <row r="80" spans="1:198" s="176" customFormat="1" ht="15.6">
      <c r="A80" s="342" t="s">
        <v>662</v>
      </c>
      <c r="B80" s="343" t="s">
        <v>404</v>
      </c>
      <c r="C80" s="343" t="s">
        <v>50</v>
      </c>
      <c r="D80" s="343">
        <f>D74</f>
        <v>35</v>
      </c>
      <c r="E80" s="343"/>
      <c r="F80" s="354">
        <f t="shared" si="6"/>
        <v>0</v>
      </c>
      <c r="G80" s="185"/>
    </row>
    <row r="81" spans="1:198" s="176" customFormat="1" ht="18.600000000000001" customHeight="1">
      <c r="A81" s="342" t="s">
        <v>663</v>
      </c>
      <c r="B81" s="343" t="s">
        <v>405</v>
      </c>
      <c r="C81" s="343" t="s">
        <v>50</v>
      </c>
      <c r="D81" s="343">
        <f>D80</f>
        <v>35</v>
      </c>
      <c r="E81" s="343"/>
      <c r="F81" s="354">
        <f t="shared" si="6"/>
        <v>0</v>
      </c>
      <c r="G81" s="185"/>
    </row>
    <row r="82" spans="1:198" s="176" customFormat="1" ht="15.6">
      <c r="A82" s="356"/>
      <c r="B82" s="345"/>
      <c r="C82" s="345"/>
      <c r="D82" s="345"/>
      <c r="E82" s="345"/>
      <c r="F82" s="354">
        <f t="shared" si="6"/>
        <v>0</v>
      </c>
      <c r="G82" s="185"/>
    </row>
    <row r="83" spans="1:198" s="174" customFormat="1" ht="15.6">
      <c r="A83" s="357">
        <v>1.4</v>
      </c>
      <c r="B83" s="335" t="s">
        <v>580</v>
      </c>
      <c r="C83" s="339"/>
      <c r="D83" s="339"/>
      <c r="E83" s="340"/>
      <c r="F83" s="354">
        <f t="shared" si="6"/>
        <v>0</v>
      </c>
      <c r="G83" s="183"/>
      <c r="H83" s="173"/>
      <c r="I83" s="173"/>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3"/>
      <c r="BC83" s="173"/>
      <c r="BD83" s="173"/>
      <c r="BE83" s="173"/>
      <c r="BF83" s="173"/>
      <c r="BG83" s="173"/>
      <c r="BH83" s="173"/>
      <c r="BI83" s="173"/>
      <c r="BJ83" s="173"/>
      <c r="BK83" s="173"/>
      <c r="BL83" s="173"/>
      <c r="BM83" s="173"/>
      <c r="BN83" s="173"/>
      <c r="BO83" s="173"/>
      <c r="BP83" s="173"/>
      <c r="BQ83" s="173"/>
      <c r="BR83" s="173"/>
      <c r="BS83" s="173"/>
      <c r="BT83" s="173"/>
      <c r="BU83" s="173"/>
      <c r="BV83" s="173"/>
      <c r="BW83" s="173"/>
      <c r="BX83" s="173"/>
      <c r="BY83" s="173"/>
      <c r="BZ83" s="173"/>
      <c r="CA83" s="173"/>
      <c r="CB83" s="173"/>
      <c r="CC83" s="173"/>
      <c r="CD83" s="173"/>
      <c r="CE83" s="173"/>
      <c r="CF83" s="173"/>
      <c r="CG83" s="173"/>
      <c r="CH83" s="173"/>
      <c r="CI83" s="173"/>
      <c r="CJ83" s="173"/>
      <c r="CK83" s="173"/>
      <c r="CL83" s="173"/>
      <c r="CM83" s="173"/>
      <c r="CN83" s="173"/>
      <c r="CO83" s="173"/>
      <c r="CP83" s="173"/>
      <c r="CQ83" s="173"/>
      <c r="CR83" s="173"/>
      <c r="CS83" s="173"/>
      <c r="CT83" s="173"/>
      <c r="CU83" s="173"/>
      <c r="CV83" s="173"/>
      <c r="CW83" s="173"/>
      <c r="CX83" s="173"/>
      <c r="CY83" s="173"/>
      <c r="CZ83" s="173"/>
      <c r="DA83" s="173"/>
      <c r="DB83" s="173"/>
      <c r="DC83" s="173"/>
      <c r="DD83" s="173"/>
      <c r="DE83" s="173"/>
      <c r="DF83" s="173"/>
      <c r="DG83" s="173"/>
      <c r="DH83" s="173"/>
      <c r="DI83" s="173"/>
      <c r="DJ83" s="173"/>
      <c r="DK83" s="173"/>
      <c r="DL83" s="173"/>
      <c r="DM83" s="173"/>
      <c r="DN83" s="173"/>
      <c r="DO83" s="173"/>
      <c r="DP83" s="173"/>
      <c r="DQ83" s="173"/>
      <c r="DR83" s="173"/>
      <c r="DS83" s="173"/>
      <c r="DT83" s="173"/>
      <c r="DU83" s="173"/>
      <c r="DV83" s="173"/>
      <c r="DW83" s="173"/>
      <c r="DX83" s="173"/>
      <c r="DY83" s="173"/>
      <c r="DZ83" s="173"/>
      <c r="EA83" s="173"/>
      <c r="EB83" s="173"/>
      <c r="EC83" s="173"/>
      <c r="ED83" s="173"/>
      <c r="EE83" s="173"/>
      <c r="EF83" s="173"/>
      <c r="EG83" s="173"/>
      <c r="EH83" s="173"/>
      <c r="EI83" s="173"/>
      <c r="EJ83" s="173"/>
      <c r="EK83" s="173"/>
      <c r="EL83" s="173"/>
      <c r="EM83" s="173"/>
      <c r="EN83" s="173"/>
      <c r="EO83" s="173"/>
      <c r="EP83" s="173"/>
      <c r="EQ83" s="173"/>
      <c r="ER83" s="173"/>
      <c r="ES83" s="173"/>
      <c r="ET83" s="173"/>
      <c r="EU83" s="173"/>
      <c r="EV83" s="173"/>
      <c r="EW83" s="173"/>
      <c r="EX83" s="173"/>
      <c r="EY83" s="173"/>
      <c r="EZ83" s="173"/>
      <c r="FA83" s="173"/>
      <c r="FB83" s="173"/>
      <c r="FC83" s="173"/>
      <c r="FD83" s="173"/>
      <c r="FE83" s="173"/>
      <c r="FF83" s="173"/>
      <c r="FG83" s="173"/>
      <c r="FH83" s="173"/>
      <c r="FI83" s="173"/>
      <c r="FJ83" s="173"/>
      <c r="FK83" s="173"/>
      <c r="FL83" s="173"/>
      <c r="FM83" s="173"/>
      <c r="FN83" s="173"/>
      <c r="FO83" s="173"/>
      <c r="FP83" s="173"/>
      <c r="FQ83" s="173"/>
      <c r="FR83" s="173"/>
      <c r="FS83" s="173"/>
      <c r="FT83" s="173"/>
      <c r="FU83" s="173"/>
      <c r="FV83" s="173"/>
      <c r="FW83" s="173"/>
      <c r="FX83" s="173"/>
      <c r="FY83" s="173"/>
      <c r="FZ83" s="173"/>
      <c r="GA83" s="173"/>
      <c r="GB83" s="173"/>
      <c r="GC83" s="173"/>
      <c r="GD83" s="173"/>
      <c r="GE83" s="173"/>
      <c r="GF83" s="173"/>
      <c r="GG83" s="173"/>
      <c r="GH83" s="173"/>
      <c r="GI83" s="173"/>
      <c r="GJ83" s="173"/>
      <c r="GK83" s="173"/>
      <c r="GL83" s="173"/>
      <c r="GM83" s="173"/>
      <c r="GN83" s="173"/>
      <c r="GO83" s="173"/>
      <c r="GP83" s="173"/>
    </row>
    <row r="84" spans="1:198" s="176" customFormat="1" ht="29.4" customHeight="1">
      <c r="A84" s="358" t="s">
        <v>537</v>
      </c>
      <c r="B84" s="343" t="s">
        <v>557</v>
      </c>
      <c r="C84" s="359" t="s">
        <v>388</v>
      </c>
      <c r="D84" s="359">
        <v>3</v>
      </c>
      <c r="E84" s="359"/>
      <c r="F84" s="354">
        <f t="shared" si="6"/>
        <v>0</v>
      </c>
      <c r="G84" s="185"/>
    </row>
    <row r="85" spans="1:198" s="176" customFormat="1" ht="29.4" customHeight="1">
      <c r="A85" s="358" t="s">
        <v>538</v>
      </c>
      <c r="B85" s="343" t="s">
        <v>558</v>
      </c>
      <c r="C85" s="359" t="s">
        <v>50</v>
      </c>
      <c r="D85" s="359">
        <f>5.1*3</f>
        <v>15.299999999999999</v>
      </c>
      <c r="E85" s="359"/>
      <c r="F85" s="354">
        <f t="shared" si="6"/>
        <v>0</v>
      </c>
      <c r="G85" s="185"/>
    </row>
    <row r="86" spans="1:198" s="176" customFormat="1" ht="15.6">
      <c r="A86" s="358" t="s">
        <v>621</v>
      </c>
      <c r="B86" s="343" t="s">
        <v>559</v>
      </c>
      <c r="C86" s="359" t="s">
        <v>50</v>
      </c>
      <c r="D86" s="359">
        <f>D85*2</f>
        <v>30.599999999999998</v>
      </c>
      <c r="E86" s="359"/>
      <c r="F86" s="354">
        <f t="shared" si="6"/>
        <v>0</v>
      </c>
      <c r="G86" s="185"/>
    </row>
    <row r="87" spans="1:198" s="176" customFormat="1" ht="15.6">
      <c r="A87" s="358" t="s">
        <v>664</v>
      </c>
      <c r="B87" s="343" t="s">
        <v>560</v>
      </c>
      <c r="C87" s="359" t="s">
        <v>50</v>
      </c>
      <c r="D87" s="359">
        <f>D86</f>
        <v>30.599999999999998</v>
      </c>
      <c r="E87" s="359"/>
      <c r="F87" s="354">
        <f t="shared" si="6"/>
        <v>0</v>
      </c>
      <c r="G87" s="185"/>
    </row>
    <row r="88" spans="1:198" s="176" customFormat="1" ht="15.6">
      <c r="A88" s="358" t="s">
        <v>34</v>
      </c>
      <c r="B88" s="345" t="s">
        <v>561</v>
      </c>
      <c r="C88" s="359" t="s">
        <v>34</v>
      </c>
      <c r="D88" s="359" t="s">
        <v>34</v>
      </c>
      <c r="E88" s="359"/>
      <c r="F88" s="354"/>
      <c r="G88" s="185"/>
    </row>
    <row r="89" spans="1:198" s="176" customFormat="1" ht="29.4" customHeight="1">
      <c r="A89" s="358" t="s">
        <v>622</v>
      </c>
      <c r="B89" s="343" t="s">
        <v>562</v>
      </c>
      <c r="C89" s="359" t="s">
        <v>34</v>
      </c>
      <c r="D89" s="359" t="s">
        <v>34</v>
      </c>
      <c r="E89" s="359"/>
      <c r="F89" s="354"/>
      <c r="G89" s="185"/>
    </row>
    <row r="90" spans="1:198" s="176" customFormat="1" ht="15.6">
      <c r="A90" s="358" t="s">
        <v>623</v>
      </c>
      <c r="B90" s="343" t="s">
        <v>563</v>
      </c>
      <c r="C90" s="359" t="s">
        <v>388</v>
      </c>
      <c r="D90" s="359">
        <v>3</v>
      </c>
      <c r="E90" s="359"/>
      <c r="F90" s="354">
        <f t="shared" si="6"/>
        <v>0</v>
      </c>
      <c r="G90" s="185"/>
    </row>
    <row r="91" spans="1:198" s="176" customFormat="1" ht="15.6">
      <c r="A91" s="358" t="s">
        <v>665</v>
      </c>
      <c r="B91" s="343" t="s">
        <v>564</v>
      </c>
      <c r="C91" s="359" t="s">
        <v>565</v>
      </c>
      <c r="D91" s="359">
        <v>4.5</v>
      </c>
      <c r="E91" s="359"/>
      <c r="F91" s="354">
        <f t="shared" si="6"/>
        <v>0</v>
      </c>
      <c r="G91" s="185"/>
    </row>
    <row r="92" spans="1:198" s="176" customFormat="1" ht="15.6">
      <c r="A92" s="358" t="s">
        <v>666</v>
      </c>
      <c r="B92" s="343" t="s">
        <v>566</v>
      </c>
      <c r="C92" s="359" t="s">
        <v>388</v>
      </c>
      <c r="D92" s="359">
        <v>3</v>
      </c>
      <c r="E92" s="359"/>
      <c r="F92" s="354">
        <f t="shared" si="6"/>
        <v>0</v>
      </c>
      <c r="G92" s="185"/>
    </row>
    <row r="93" spans="1:198" s="176" customFormat="1" ht="15.6">
      <c r="A93" s="358" t="s">
        <v>34</v>
      </c>
      <c r="B93" s="345" t="s">
        <v>567</v>
      </c>
      <c r="C93" s="359" t="s">
        <v>34</v>
      </c>
      <c r="D93" s="359" t="s">
        <v>34</v>
      </c>
      <c r="E93" s="359"/>
      <c r="F93" s="354"/>
      <c r="G93" s="185"/>
    </row>
    <row r="94" spans="1:198" s="176" customFormat="1" ht="29.4" customHeight="1">
      <c r="A94" s="358" t="s">
        <v>667</v>
      </c>
      <c r="B94" s="343" t="s">
        <v>568</v>
      </c>
      <c r="C94" s="359" t="s">
        <v>147</v>
      </c>
      <c r="D94" s="359" t="s">
        <v>442</v>
      </c>
      <c r="E94" s="359"/>
      <c r="F94" s="354">
        <f>E94</f>
        <v>0</v>
      </c>
      <c r="G94" s="185"/>
    </row>
    <row r="95" spans="1:198" s="172" customFormat="1" ht="15.6">
      <c r="A95" s="325">
        <v>3.5</v>
      </c>
      <c r="B95" s="335" t="s">
        <v>581</v>
      </c>
      <c r="C95" s="338"/>
      <c r="D95" s="339"/>
      <c r="E95" s="340"/>
      <c r="F95" s="354"/>
      <c r="G95" s="184"/>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5"/>
      <c r="BR95" s="175"/>
      <c r="BS95" s="175"/>
      <c r="BT95" s="175"/>
      <c r="BU95" s="175"/>
      <c r="BV95" s="175"/>
      <c r="BW95" s="175"/>
      <c r="BX95" s="175"/>
      <c r="BY95" s="175"/>
      <c r="BZ95" s="175"/>
      <c r="CA95" s="175"/>
      <c r="CB95" s="175"/>
      <c r="CC95" s="175"/>
      <c r="CD95" s="175"/>
      <c r="CE95" s="175"/>
      <c r="CF95" s="175"/>
      <c r="CG95" s="175"/>
      <c r="CH95" s="175"/>
      <c r="CI95" s="175"/>
      <c r="CJ95" s="175"/>
      <c r="CK95" s="175"/>
      <c r="CL95" s="175"/>
      <c r="CM95" s="175"/>
      <c r="CN95" s="175"/>
      <c r="CO95" s="175"/>
      <c r="CP95" s="175"/>
      <c r="CQ95" s="175"/>
      <c r="CR95" s="175"/>
      <c r="CS95" s="175"/>
      <c r="CT95" s="175"/>
      <c r="CU95" s="175"/>
      <c r="CV95" s="175"/>
      <c r="CW95" s="175"/>
      <c r="CX95" s="175"/>
      <c r="CY95" s="175"/>
      <c r="CZ95" s="175"/>
      <c r="DA95" s="175"/>
      <c r="DB95" s="175"/>
      <c r="DC95" s="175"/>
      <c r="DD95" s="175"/>
      <c r="DE95" s="175"/>
      <c r="DF95" s="175"/>
      <c r="DG95" s="175"/>
      <c r="DH95" s="175"/>
      <c r="DI95" s="175"/>
      <c r="DJ95" s="175"/>
      <c r="DK95" s="175"/>
      <c r="DL95" s="175"/>
      <c r="DM95" s="175"/>
      <c r="DN95" s="175"/>
      <c r="DO95" s="175"/>
      <c r="DP95" s="175"/>
      <c r="DQ95" s="175"/>
      <c r="DR95" s="175"/>
      <c r="DS95" s="175"/>
      <c r="DT95" s="175"/>
      <c r="DU95" s="175"/>
      <c r="DV95" s="175"/>
      <c r="DW95" s="175"/>
      <c r="DX95" s="175"/>
      <c r="DY95" s="175"/>
      <c r="DZ95" s="175"/>
      <c r="EA95" s="175"/>
      <c r="EB95" s="175"/>
      <c r="EC95" s="175"/>
      <c r="ED95" s="175"/>
      <c r="EE95" s="175"/>
      <c r="EF95" s="175"/>
      <c r="EG95" s="175"/>
      <c r="EH95" s="175"/>
      <c r="EI95" s="175"/>
      <c r="EJ95" s="175"/>
      <c r="EK95" s="175"/>
      <c r="EL95" s="175"/>
      <c r="EM95" s="175"/>
      <c r="EN95" s="175"/>
      <c r="EO95" s="175"/>
      <c r="EP95" s="175"/>
      <c r="EQ95" s="175"/>
      <c r="ER95" s="175"/>
      <c r="ES95" s="175"/>
      <c r="ET95" s="175"/>
      <c r="EU95" s="175"/>
      <c r="EV95" s="175"/>
      <c r="EW95" s="175"/>
      <c r="EX95" s="175"/>
      <c r="EY95" s="175"/>
      <c r="EZ95" s="175"/>
      <c r="FA95" s="175"/>
      <c r="FB95" s="175"/>
      <c r="FC95" s="175"/>
      <c r="FD95" s="175"/>
      <c r="FE95" s="175"/>
      <c r="FF95" s="175"/>
      <c r="FG95" s="175"/>
      <c r="FH95" s="175"/>
      <c r="FI95" s="175"/>
      <c r="FJ95" s="175"/>
      <c r="FK95" s="175"/>
      <c r="FL95" s="175"/>
      <c r="FM95" s="175"/>
      <c r="FN95" s="175"/>
      <c r="FO95" s="175"/>
      <c r="FP95" s="175"/>
      <c r="FQ95" s="175"/>
      <c r="FR95" s="175"/>
      <c r="FS95" s="175"/>
      <c r="FT95" s="175"/>
      <c r="FU95" s="175"/>
      <c r="FV95" s="175"/>
      <c r="FW95" s="175"/>
      <c r="FX95" s="175"/>
      <c r="FY95" s="175"/>
      <c r="FZ95" s="175"/>
      <c r="GA95" s="175"/>
      <c r="GB95" s="175"/>
      <c r="GC95" s="175"/>
      <c r="GD95" s="175"/>
      <c r="GE95" s="175"/>
      <c r="GF95" s="175"/>
      <c r="GG95" s="175"/>
      <c r="GH95" s="175"/>
      <c r="GI95" s="175"/>
      <c r="GJ95" s="175"/>
      <c r="GK95" s="175"/>
      <c r="GL95" s="175"/>
      <c r="GM95" s="175"/>
      <c r="GN95" s="175"/>
      <c r="GO95" s="175"/>
      <c r="GP95" s="175"/>
    </row>
    <row r="96" spans="1:198" s="174" customFormat="1" ht="36.6" customHeight="1">
      <c r="A96" s="331" t="s">
        <v>539</v>
      </c>
      <c r="B96" s="333" t="s">
        <v>569</v>
      </c>
      <c r="C96" s="332" t="s">
        <v>12</v>
      </c>
      <c r="D96" s="334">
        <v>6</v>
      </c>
      <c r="E96" s="328"/>
      <c r="F96" s="354">
        <f t="shared" si="6"/>
        <v>0</v>
      </c>
      <c r="G96" s="18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173"/>
      <c r="BU96" s="173"/>
      <c r="BV96" s="173"/>
      <c r="BW96" s="173"/>
      <c r="BX96" s="173"/>
      <c r="BY96" s="173"/>
      <c r="BZ96" s="173"/>
      <c r="CA96" s="173"/>
      <c r="CB96" s="173"/>
      <c r="CC96" s="173"/>
      <c r="CD96" s="173"/>
      <c r="CE96" s="173"/>
      <c r="CF96" s="173"/>
      <c r="CG96" s="173"/>
      <c r="CH96" s="173"/>
      <c r="CI96" s="173"/>
      <c r="CJ96" s="173"/>
      <c r="CK96" s="173"/>
      <c r="CL96" s="173"/>
      <c r="CM96" s="173"/>
      <c r="CN96" s="173"/>
      <c r="CO96" s="173"/>
      <c r="CP96" s="173"/>
      <c r="CQ96" s="173"/>
      <c r="CR96" s="173"/>
      <c r="CS96" s="173"/>
      <c r="CT96" s="173"/>
      <c r="CU96" s="173"/>
      <c r="CV96" s="173"/>
      <c r="CW96" s="173"/>
      <c r="CX96" s="173"/>
      <c r="CY96" s="173"/>
      <c r="CZ96" s="173"/>
      <c r="DA96" s="173"/>
      <c r="DB96" s="173"/>
      <c r="DC96" s="173"/>
      <c r="DD96" s="173"/>
      <c r="DE96" s="173"/>
      <c r="DF96" s="173"/>
      <c r="DG96" s="173"/>
      <c r="DH96" s="173"/>
      <c r="DI96" s="173"/>
      <c r="DJ96" s="173"/>
      <c r="DK96" s="173"/>
      <c r="DL96" s="173"/>
      <c r="DM96" s="173"/>
      <c r="DN96" s="173"/>
      <c r="DO96" s="173"/>
      <c r="DP96" s="173"/>
      <c r="DQ96" s="173"/>
      <c r="DR96" s="173"/>
      <c r="DS96" s="173"/>
      <c r="DT96" s="173"/>
      <c r="DU96" s="173"/>
      <c r="DV96" s="173"/>
      <c r="DW96" s="173"/>
      <c r="DX96" s="173"/>
      <c r="DY96" s="173"/>
      <c r="DZ96" s="173"/>
      <c r="EA96" s="173"/>
      <c r="EB96" s="173"/>
      <c r="EC96" s="173"/>
      <c r="ED96" s="173"/>
      <c r="EE96" s="173"/>
      <c r="EF96" s="173"/>
      <c r="EG96" s="173"/>
      <c r="EH96" s="173"/>
      <c r="EI96" s="173"/>
      <c r="EJ96" s="173"/>
      <c r="EK96" s="173"/>
      <c r="EL96" s="173"/>
      <c r="EM96" s="173"/>
      <c r="EN96" s="173"/>
      <c r="EO96" s="173"/>
      <c r="EP96" s="173"/>
      <c r="EQ96" s="173"/>
      <c r="ER96" s="173"/>
      <c r="ES96" s="173"/>
      <c r="ET96" s="173"/>
      <c r="EU96" s="173"/>
      <c r="EV96" s="173"/>
      <c r="EW96" s="173"/>
      <c r="EX96" s="173"/>
      <c r="EY96" s="173"/>
      <c r="EZ96" s="173"/>
      <c r="FA96" s="173"/>
      <c r="FB96" s="173"/>
      <c r="FC96" s="173"/>
      <c r="FD96" s="173"/>
      <c r="FE96" s="173"/>
      <c r="FF96" s="173"/>
      <c r="FG96" s="173"/>
      <c r="FH96" s="173"/>
      <c r="FI96" s="173"/>
      <c r="FJ96" s="173"/>
      <c r="FK96" s="173"/>
      <c r="FL96" s="173"/>
      <c r="FM96" s="173"/>
      <c r="FN96" s="173"/>
      <c r="FO96" s="173"/>
      <c r="FP96" s="173"/>
      <c r="FQ96" s="173"/>
      <c r="FR96" s="173"/>
      <c r="FS96" s="173"/>
      <c r="FT96" s="173"/>
      <c r="FU96" s="173"/>
      <c r="FV96" s="173"/>
      <c r="FW96" s="173"/>
      <c r="FX96" s="173"/>
      <c r="FY96" s="173"/>
      <c r="FZ96" s="173"/>
      <c r="GA96" s="173"/>
      <c r="GB96" s="173"/>
      <c r="GC96" s="173"/>
      <c r="GD96" s="173"/>
      <c r="GE96" s="173"/>
      <c r="GF96" s="173"/>
      <c r="GG96" s="173"/>
      <c r="GH96" s="173"/>
      <c r="GI96" s="173"/>
      <c r="GJ96" s="173"/>
      <c r="GK96" s="173"/>
      <c r="GL96" s="173"/>
      <c r="GM96" s="173"/>
      <c r="GN96" s="173"/>
      <c r="GO96" s="173"/>
      <c r="GP96" s="173"/>
    </row>
    <row r="97" spans="1:198" s="174" customFormat="1" ht="15.6">
      <c r="A97" s="331"/>
      <c r="B97" s="333"/>
      <c r="C97" s="332"/>
      <c r="D97" s="334"/>
      <c r="E97" s="328"/>
      <c r="F97" s="354"/>
      <c r="G97" s="18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3"/>
      <c r="BR97" s="173"/>
      <c r="BS97" s="173"/>
      <c r="BT97" s="173"/>
      <c r="BU97" s="173"/>
      <c r="BV97" s="173"/>
      <c r="BW97" s="173"/>
      <c r="BX97" s="173"/>
      <c r="BY97" s="173"/>
      <c r="BZ97" s="173"/>
      <c r="CA97" s="173"/>
      <c r="CB97" s="173"/>
      <c r="CC97" s="173"/>
      <c r="CD97" s="173"/>
      <c r="CE97" s="173"/>
      <c r="CF97" s="173"/>
      <c r="CG97" s="173"/>
      <c r="CH97" s="173"/>
      <c r="CI97" s="173"/>
      <c r="CJ97" s="173"/>
      <c r="CK97" s="173"/>
      <c r="CL97" s="173"/>
      <c r="CM97" s="173"/>
      <c r="CN97" s="173"/>
      <c r="CO97" s="173"/>
      <c r="CP97" s="173"/>
      <c r="CQ97" s="173"/>
      <c r="CR97" s="173"/>
      <c r="CS97" s="173"/>
      <c r="CT97" s="173"/>
      <c r="CU97" s="173"/>
      <c r="CV97" s="173"/>
      <c r="CW97" s="173"/>
      <c r="CX97" s="173"/>
      <c r="CY97" s="173"/>
      <c r="CZ97" s="173"/>
      <c r="DA97" s="173"/>
      <c r="DB97" s="173"/>
      <c r="DC97" s="173"/>
      <c r="DD97" s="173"/>
      <c r="DE97" s="173"/>
      <c r="DF97" s="173"/>
      <c r="DG97" s="173"/>
      <c r="DH97" s="173"/>
      <c r="DI97" s="173"/>
      <c r="DJ97" s="173"/>
      <c r="DK97" s="173"/>
      <c r="DL97" s="173"/>
      <c r="DM97" s="173"/>
      <c r="DN97" s="173"/>
      <c r="DO97" s="173"/>
      <c r="DP97" s="173"/>
      <c r="DQ97" s="173"/>
      <c r="DR97" s="173"/>
      <c r="DS97" s="173"/>
      <c r="DT97" s="173"/>
      <c r="DU97" s="173"/>
      <c r="DV97" s="173"/>
      <c r="DW97" s="173"/>
      <c r="DX97" s="173"/>
      <c r="DY97" s="173"/>
      <c r="DZ97" s="173"/>
      <c r="EA97" s="173"/>
      <c r="EB97" s="173"/>
      <c r="EC97" s="173"/>
      <c r="ED97" s="173"/>
      <c r="EE97" s="173"/>
      <c r="EF97" s="173"/>
      <c r="EG97" s="173"/>
      <c r="EH97" s="173"/>
      <c r="EI97" s="173"/>
      <c r="EJ97" s="173"/>
      <c r="EK97" s="173"/>
      <c r="EL97" s="173"/>
      <c r="EM97" s="173"/>
      <c r="EN97" s="173"/>
      <c r="EO97" s="173"/>
      <c r="EP97" s="173"/>
      <c r="EQ97" s="173"/>
      <c r="ER97" s="173"/>
      <c r="ES97" s="173"/>
      <c r="ET97" s="173"/>
      <c r="EU97" s="173"/>
      <c r="EV97" s="173"/>
      <c r="EW97" s="173"/>
      <c r="EX97" s="173"/>
      <c r="EY97" s="173"/>
      <c r="EZ97" s="173"/>
      <c r="FA97" s="173"/>
      <c r="FB97" s="173"/>
      <c r="FC97" s="173"/>
      <c r="FD97" s="173"/>
      <c r="FE97" s="173"/>
      <c r="FF97" s="173"/>
      <c r="FG97" s="173"/>
      <c r="FH97" s="173"/>
      <c r="FI97" s="173"/>
      <c r="FJ97" s="173"/>
      <c r="FK97" s="173"/>
      <c r="FL97" s="173"/>
      <c r="FM97" s="173"/>
      <c r="FN97" s="173"/>
      <c r="FO97" s="173"/>
      <c r="FP97" s="173"/>
      <c r="FQ97" s="173"/>
      <c r="FR97" s="173"/>
      <c r="FS97" s="173"/>
      <c r="FT97" s="173"/>
      <c r="FU97" s="173"/>
      <c r="FV97" s="173"/>
      <c r="FW97" s="173"/>
      <c r="FX97" s="173"/>
      <c r="FY97" s="173"/>
      <c r="FZ97" s="173"/>
      <c r="GA97" s="173"/>
      <c r="GB97" s="173"/>
      <c r="GC97" s="173"/>
      <c r="GD97" s="173"/>
      <c r="GE97" s="173"/>
      <c r="GF97" s="173"/>
      <c r="GG97" s="173"/>
      <c r="GH97" s="173"/>
      <c r="GI97" s="173"/>
      <c r="GJ97" s="173"/>
      <c r="GK97" s="173"/>
      <c r="GL97" s="173"/>
      <c r="GM97" s="173"/>
      <c r="GN97" s="173"/>
      <c r="GO97" s="173"/>
      <c r="GP97" s="173"/>
    </row>
    <row r="98" spans="1:198" s="174" customFormat="1" ht="15.6">
      <c r="A98" s="331"/>
      <c r="B98" s="333"/>
      <c r="C98" s="332"/>
      <c r="D98" s="334"/>
      <c r="E98" s="328"/>
      <c r="F98" s="354"/>
      <c r="G98" s="18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c r="BC98" s="173"/>
      <c r="BD98" s="173"/>
      <c r="BE98" s="173"/>
      <c r="BF98" s="173"/>
      <c r="BG98" s="173"/>
      <c r="BH98" s="173"/>
      <c r="BI98" s="173"/>
      <c r="BJ98" s="173"/>
      <c r="BK98" s="173"/>
      <c r="BL98" s="173"/>
      <c r="BM98" s="173"/>
      <c r="BN98" s="173"/>
      <c r="BO98" s="173"/>
      <c r="BP98" s="173"/>
      <c r="BQ98" s="173"/>
      <c r="BR98" s="173"/>
      <c r="BS98" s="173"/>
      <c r="BT98" s="173"/>
      <c r="BU98" s="173"/>
      <c r="BV98" s="173"/>
      <c r="BW98" s="173"/>
      <c r="BX98" s="173"/>
      <c r="BY98" s="173"/>
      <c r="BZ98" s="173"/>
      <c r="CA98" s="173"/>
      <c r="CB98" s="173"/>
      <c r="CC98" s="173"/>
      <c r="CD98" s="173"/>
      <c r="CE98" s="173"/>
      <c r="CF98" s="173"/>
      <c r="CG98" s="173"/>
      <c r="CH98" s="173"/>
      <c r="CI98" s="173"/>
      <c r="CJ98" s="173"/>
      <c r="CK98" s="173"/>
      <c r="CL98" s="173"/>
      <c r="CM98" s="173"/>
      <c r="CN98" s="173"/>
      <c r="CO98" s="173"/>
      <c r="CP98" s="173"/>
      <c r="CQ98" s="173"/>
      <c r="CR98" s="173"/>
      <c r="CS98" s="173"/>
      <c r="CT98" s="173"/>
      <c r="CU98" s="173"/>
      <c r="CV98" s="173"/>
      <c r="CW98" s="173"/>
      <c r="CX98" s="173"/>
      <c r="CY98" s="173"/>
      <c r="CZ98" s="173"/>
      <c r="DA98" s="173"/>
      <c r="DB98" s="173"/>
      <c r="DC98" s="173"/>
      <c r="DD98" s="173"/>
      <c r="DE98" s="173"/>
      <c r="DF98" s="173"/>
      <c r="DG98" s="173"/>
      <c r="DH98" s="173"/>
      <c r="DI98" s="173"/>
      <c r="DJ98" s="173"/>
      <c r="DK98" s="173"/>
      <c r="DL98" s="173"/>
      <c r="DM98" s="173"/>
      <c r="DN98" s="173"/>
      <c r="DO98" s="173"/>
      <c r="DP98" s="173"/>
      <c r="DQ98" s="173"/>
      <c r="DR98" s="173"/>
      <c r="DS98" s="173"/>
      <c r="DT98" s="173"/>
      <c r="DU98" s="173"/>
      <c r="DV98" s="173"/>
      <c r="DW98" s="173"/>
      <c r="DX98" s="173"/>
      <c r="DY98" s="173"/>
      <c r="DZ98" s="173"/>
      <c r="EA98" s="173"/>
      <c r="EB98" s="173"/>
      <c r="EC98" s="173"/>
      <c r="ED98" s="173"/>
      <c r="EE98" s="173"/>
      <c r="EF98" s="173"/>
      <c r="EG98" s="173"/>
      <c r="EH98" s="173"/>
      <c r="EI98" s="173"/>
      <c r="EJ98" s="173"/>
      <c r="EK98" s="173"/>
      <c r="EL98" s="173"/>
      <c r="EM98" s="173"/>
      <c r="EN98" s="173"/>
      <c r="EO98" s="173"/>
      <c r="EP98" s="173"/>
      <c r="EQ98" s="173"/>
      <c r="ER98" s="173"/>
      <c r="ES98" s="173"/>
      <c r="ET98" s="173"/>
      <c r="EU98" s="173"/>
      <c r="EV98" s="173"/>
      <c r="EW98" s="173"/>
      <c r="EX98" s="173"/>
      <c r="EY98" s="173"/>
      <c r="EZ98" s="173"/>
      <c r="FA98" s="173"/>
      <c r="FB98" s="173"/>
      <c r="FC98" s="173"/>
      <c r="FD98" s="173"/>
      <c r="FE98" s="173"/>
      <c r="FF98" s="173"/>
      <c r="FG98" s="173"/>
      <c r="FH98" s="173"/>
      <c r="FI98" s="173"/>
      <c r="FJ98" s="173"/>
      <c r="FK98" s="173"/>
      <c r="FL98" s="173"/>
      <c r="FM98" s="173"/>
      <c r="FN98" s="173"/>
      <c r="FO98" s="173"/>
      <c r="FP98" s="173"/>
      <c r="FQ98" s="173"/>
      <c r="FR98" s="173"/>
      <c r="FS98" s="173"/>
      <c r="FT98" s="173"/>
      <c r="FU98" s="173"/>
      <c r="FV98" s="173"/>
      <c r="FW98" s="173"/>
      <c r="FX98" s="173"/>
      <c r="FY98" s="173"/>
      <c r="FZ98" s="173"/>
      <c r="GA98" s="173"/>
      <c r="GB98" s="173"/>
      <c r="GC98" s="173"/>
      <c r="GD98" s="173"/>
      <c r="GE98" s="173"/>
      <c r="GF98" s="173"/>
      <c r="GG98" s="173"/>
      <c r="GH98" s="173"/>
      <c r="GI98" s="173"/>
      <c r="GJ98" s="173"/>
      <c r="GK98" s="173"/>
      <c r="GL98" s="173"/>
      <c r="GM98" s="173"/>
      <c r="GN98" s="173"/>
      <c r="GO98" s="173"/>
      <c r="GP98" s="173"/>
    </row>
    <row r="99" spans="1:198" s="177" customFormat="1" ht="15.6">
      <c r="A99" s="364"/>
      <c r="B99" s="365" t="s">
        <v>596</v>
      </c>
      <c r="C99" s="366"/>
      <c r="D99" s="364"/>
      <c r="E99" s="364"/>
      <c r="F99" s="353">
        <f>SUM(F68:F98)</f>
        <v>0</v>
      </c>
      <c r="G99" s="186"/>
    </row>
    <row r="100" spans="1:198">
      <c r="A100" s="289" t="s">
        <v>0</v>
      </c>
      <c r="B100" s="290" t="s">
        <v>1</v>
      </c>
      <c r="C100" s="291" t="s">
        <v>2</v>
      </c>
      <c r="D100" s="292" t="s">
        <v>428</v>
      </c>
      <c r="E100" s="293" t="s">
        <v>369</v>
      </c>
      <c r="F100" s="294" t="s">
        <v>494</v>
      </c>
      <c r="G100" s="274"/>
    </row>
    <row r="101" spans="1:198" s="11" customFormat="1">
      <c r="A101" s="295"/>
      <c r="B101" s="296" t="s">
        <v>594</v>
      </c>
      <c r="C101" s="297"/>
      <c r="D101" s="298"/>
      <c r="E101" s="299"/>
      <c r="F101" s="300"/>
      <c r="G101" s="141"/>
    </row>
    <row r="102" spans="1:198" s="101" customFormat="1">
      <c r="A102" s="301"/>
      <c r="B102" s="302" t="s">
        <v>585</v>
      </c>
      <c r="C102" s="303"/>
      <c r="D102" s="285"/>
      <c r="E102" s="286"/>
      <c r="F102" s="304"/>
      <c r="G102" s="181"/>
    </row>
    <row r="103" spans="1:198" s="102" customFormat="1">
      <c r="A103" s="323"/>
      <c r="B103" s="373" t="s">
        <v>470</v>
      </c>
      <c r="C103" s="374"/>
      <c r="D103" s="375"/>
      <c r="E103" s="376"/>
      <c r="F103" s="324">
        <f>F99</f>
        <v>0</v>
      </c>
      <c r="G103" s="190"/>
    </row>
    <row r="104" spans="1:198" s="172" customFormat="1" ht="15.6">
      <c r="A104" s="325">
        <v>3.6</v>
      </c>
      <c r="B104" s="335" t="s">
        <v>18</v>
      </c>
      <c r="C104" s="338"/>
      <c r="D104" s="339"/>
      <c r="E104" s="340"/>
      <c r="F104" s="354">
        <f t="shared" si="6"/>
        <v>0</v>
      </c>
      <c r="G104" s="184"/>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c r="EB104" s="175"/>
      <c r="EC104" s="175"/>
      <c r="ED104" s="175"/>
      <c r="EE104" s="175"/>
      <c r="EF104" s="175"/>
      <c r="EG104" s="175"/>
      <c r="EH104" s="175"/>
      <c r="EI104" s="175"/>
      <c r="EJ104" s="175"/>
      <c r="EK104" s="175"/>
      <c r="EL104" s="175"/>
      <c r="EM104" s="175"/>
      <c r="EN104" s="175"/>
      <c r="EO104" s="175"/>
      <c r="EP104" s="175"/>
      <c r="EQ104" s="175"/>
      <c r="ER104" s="175"/>
      <c r="ES104" s="175"/>
      <c r="ET104" s="175"/>
      <c r="EU104" s="175"/>
      <c r="EV104" s="175"/>
      <c r="EW104" s="175"/>
      <c r="EX104" s="175"/>
      <c r="EY104" s="175"/>
      <c r="EZ104" s="175"/>
      <c r="FA104" s="175"/>
      <c r="FB104" s="175"/>
      <c r="FC104" s="175"/>
      <c r="FD104" s="175"/>
      <c r="FE104" s="175"/>
      <c r="FF104" s="175"/>
      <c r="FG104" s="175"/>
      <c r="FH104" s="175"/>
      <c r="FI104" s="175"/>
      <c r="FJ104" s="175"/>
      <c r="FK104" s="175"/>
      <c r="FL104" s="175"/>
      <c r="FM104" s="175"/>
      <c r="FN104" s="175"/>
      <c r="FO104" s="175"/>
      <c r="FP104" s="175"/>
      <c r="FQ104" s="175"/>
      <c r="FR104" s="175"/>
      <c r="FS104" s="175"/>
      <c r="FT104" s="175"/>
      <c r="FU104" s="175"/>
      <c r="FV104" s="175"/>
      <c r="FW104" s="175"/>
      <c r="FX104" s="175"/>
      <c r="FY104" s="175"/>
      <c r="FZ104" s="175"/>
      <c r="GA104" s="175"/>
      <c r="GB104" s="175"/>
      <c r="GC104" s="175"/>
      <c r="GD104" s="175"/>
      <c r="GE104" s="175"/>
      <c r="GF104" s="175"/>
      <c r="GG104" s="175"/>
      <c r="GH104" s="175"/>
      <c r="GI104" s="175"/>
      <c r="GJ104" s="175"/>
      <c r="GK104" s="175"/>
      <c r="GL104" s="175"/>
      <c r="GM104" s="175"/>
      <c r="GN104" s="175"/>
      <c r="GO104" s="175"/>
      <c r="GP104" s="175"/>
    </row>
    <row r="105" spans="1:198" s="176" customFormat="1" ht="19.8" customHeight="1">
      <c r="A105" s="360"/>
      <c r="B105" s="361" t="s">
        <v>570</v>
      </c>
      <c r="C105" s="362"/>
      <c r="D105" s="360"/>
      <c r="E105" s="360"/>
      <c r="F105" s="354">
        <f t="shared" si="6"/>
        <v>0</v>
      </c>
      <c r="G105" s="185"/>
    </row>
    <row r="106" spans="1:198" s="176" customFormat="1" ht="22.2" customHeight="1">
      <c r="A106" s="360" t="s">
        <v>625</v>
      </c>
      <c r="B106" s="363" t="s">
        <v>591</v>
      </c>
      <c r="C106" s="362" t="s">
        <v>571</v>
      </c>
      <c r="D106" s="360">
        <v>85</v>
      </c>
      <c r="E106" s="360"/>
      <c r="F106" s="354">
        <f t="shared" si="6"/>
        <v>0</v>
      </c>
      <c r="G106" s="185">
        <f>5.4*15.4</f>
        <v>83.160000000000011</v>
      </c>
    </row>
    <row r="107" spans="1:198" s="176" customFormat="1" ht="17.399999999999999">
      <c r="A107" s="360" t="s">
        <v>668</v>
      </c>
      <c r="B107" s="363" t="s">
        <v>592</v>
      </c>
      <c r="C107" s="362" t="s">
        <v>571</v>
      </c>
      <c r="D107" s="360">
        <v>85</v>
      </c>
      <c r="E107" s="360"/>
      <c r="F107" s="354">
        <f t="shared" si="6"/>
        <v>0</v>
      </c>
      <c r="G107" s="185">
        <f>2*15.4*2+2*5.4*2</f>
        <v>83.2</v>
      </c>
    </row>
    <row r="108" spans="1:198" s="179" customFormat="1" ht="15.6">
      <c r="A108" s="268">
        <v>3.7</v>
      </c>
      <c r="B108" s="377" t="s">
        <v>194</v>
      </c>
      <c r="C108" s="381"/>
      <c r="D108" s="380"/>
      <c r="E108" s="381"/>
      <c r="F108" s="372">
        <f t="shared" ref="F108:F121" si="7">E108*D108</f>
        <v>0</v>
      </c>
      <c r="G108" s="188"/>
    </row>
    <row r="109" spans="1:198" s="179" customFormat="1" ht="29.4" customHeight="1">
      <c r="A109" s="378"/>
      <c r="B109" s="269" t="s">
        <v>501</v>
      </c>
      <c r="C109" s="379"/>
      <c r="D109" s="380"/>
      <c r="E109" s="381"/>
      <c r="F109" s="372">
        <f t="shared" si="7"/>
        <v>0</v>
      </c>
      <c r="G109" s="188"/>
    </row>
    <row r="110" spans="1:198" s="179" customFormat="1" ht="20.399999999999999" customHeight="1">
      <c r="A110" s="378" t="s">
        <v>669</v>
      </c>
      <c r="B110" s="382" t="s">
        <v>572</v>
      </c>
      <c r="C110" s="379" t="s">
        <v>5</v>
      </c>
      <c r="D110" s="380">
        <v>9</v>
      </c>
      <c r="E110" s="381"/>
      <c r="F110" s="372">
        <f t="shared" si="7"/>
        <v>0</v>
      </c>
      <c r="G110" s="188"/>
    </row>
    <row r="111" spans="1:198" s="179" customFormat="1" ht="15.6">
      <c r="A111" s="378"/>
      <c r="B111" s="383" t="s">
        <v>199</v>
      </c>
      <c r="C111" s="379"/>
      <c r="D111" s="380"/>
      <c r="E111" s="381"/>
      <c r="F111" s="372">
        <f t="shared" si="7"/>
        <v>0</v>
      </c>
      <c r="G111" s="188"/>
    </row>
    <row r="112" spans="1:198" s="179" customFormat="1" ht="15.6">
      <c r="A112" s="378" t="s">
        <v>670</v>
      </c>
      <c r="B112" s="382" t="s">
        <v>270</v>
      </c>
      <c r="C112" s="379" t="s">
        <v>12</v>
      </c>
      <c r="D112" s="380">
        <f>D110</f>
        <v>9</v>
      </c>
      <c r="E112" s="381"/>
      <c r="F112" s="372">
        <f t="shared" si="7"/>
        <v>0</v>
      </c>
      <c r="G112" s="188"/>
    </row>
    <row r="113" spans="1:7" s="179" customFormat="1" ht="15.6">
      <c r="A113" s="378"/>
      <c r="B113" s="377" t="s">
        <v>200</v>
      </c>
      <c r="C113" s="381"/>
      <c r="D113" s="380"/>
      <c r="E113" s="381"/>
      <c r="F113" s="372">
        <f t="shared" si="7"/>
        <v>0</v>
      </c>
      <c r="G113" s="188"/>
    </row>
    <row r="114" spans="1:7" s="179" customFormat="1" ht="124.8">
      <c r="A114" s="378"/>
      <c r="B114" s="384" t="s">
        <v>502</v>
      </c>
      <c r="C114" s="379"/>
      <c r="D114" s="380"/>
      <c r="E114" s="381"/>
      <c r="F114" s="372">
        <f t="shared" si="7"/>
        <v>0</v>
      </c>
      <c r="G114" s="188"/>
    </row>
    <row r="115" spans="1:7" s="179" customFormat="1" ht="15.6">
      <c r="A115" s="378"/>
      <c r="B115" s="385" t="s">
        <v>207</v>
      </c>
      <c r="C115" s="379"/>
      <c r="D115" s="380"/>
      <c r="E115" s="381"/>
      <c r="F115" s="372">
        <f t="shared" si="7"/>
        <v>0</v>
      </c>
      <c r="G115" s="188"/>
    </row>
    <row r="116" spans="1:7" s="179" customFormat="1" ht="15.6">
      <c r="A116" s="378" t="s">
        <v>671</v>
      </c>
      <c r="B116" s="385" t="s">
        <v>208</v>
      </c>
      <c r="C116" s="379" t="s">
        <v>12</v>
      </c>
      <c r="D116" s="380">
        <v>3</v>
      </c>
      <c r="E116" s="381"/>
      <c r="F116" s="372">
        <f t="shared" si="7"/>
        <v>0</v>
      </c>
      <c r="G116" s="188"/>
    </row>
    <row r="117" spans="1:7" s="179" customFormat="1" ht="15.6">
      <c r="A117" s="378"/>
      <c r="B117" s="383" t="s">
        <v>573</v>
      </c>
      <c r="C117" s="381"/>
      <c r="D117" s="380"/>
      <c r="E117" s="381"/>
      <c r="F117" s="372">
        <f t="shared" si="7"/>
        <v>0</v>
      </c>
      <c r="G117" s="188"/>
    </row>
    <row r="118" spans="1:7" s="179" customFormat="1" ht="93.6">
      <c r="A118" s="378"/>
      <c r="B118" s="382" t="s">
        <v>574</v>
      </c>
      <c r="C118" s="379"/>
      <c r="D118" s="380"/>
      <c r="E118" s="381"/>
      <c r="F118" s="372">
        <f t="shared" si="7"/>
        <v>0</v>
      </c>
      <c r="G118" s="188"/>
    </row>
    <row r="119" spans="1:7" s="179" customFormat="1" ht="15.6">
      <c r="A119" s="378" t="s">
        <v>672</v>
      </c>
      <c r="B119" s="385" t="s">
        <v>575</v>
      </c>
      <c r="C119" s="379" t="s">
        <v>4</v>
      </c>
      <c r="D119" s="380">
        <v>60</v>
      </c>
      <c r="E119" s="381"/>
      <c r="F119" s="372">
        <f t="shared" si="7"/>
        <v>0</v>
      </c>
      <c r="G119" s="188"/>
    </row>
    <row r="120" spans="1:7" s="179" customFormat="1" ht="46.8">
      <c r="A120" s="386"/>
      <c r="B120" s="368" t="s">
        <v>576</v>
      </c>
      <c r="C120" s="387"/>
      <c r="D120" s="380"/>
      <c r="E120" s="381"/>
      <c r="F120" s="372">
        <f t="shared" si="7"/>
        <v>0</v>
      </c>
      <c r="G120" s="188"/>
    </row>
    <row r="121" spans="1:7" s="179" customFormat="1" ht="15.6">
      <c r="A121" s="386" t="s">
        <v>673</v>
      </c>
      <c r="B121" s="388" t="s">
        <v>577</v>
      </c>
      <c r="C121" s="387" t="s">
        <v>578</v>
      </c>
      <c r="D121" s="380">
        <v>3</v>
      </c>
      <c r="E121" s="381"/>
      <c r="F121" s="372">
        <f t="shared" si="7"/>
        <v>0</v>
      </c>
      <c r="G121" s="188"/>
    </row>
    <row r="122" spans="1:7" s="180" customFormat="1" ht="15.6">
      <c r="A122" s="367"/>
      <c r="B122" s="389" t="s">
        <v>582</v>
      </c>
      <c r="C122" s="390"/>
      <c r="D122" s="271"/>
      <c r="E122" s="272"/>
      <c r="F122" s="273"/>
      <c r="G122" s="189"/>
    </row>
    <row r="123" spans="1:7" s="170" customFormat="1" ht="62.4">
      <c r="A123" s="386" t="s">
        <v>674</v>
      </c>
      <c r="B123" s="388" t="s">
        <v>593</v>
      </c>
      <c r="C123" s="387" t="s">
        <v>147</v>
      </c>
      <c r="D123" s="380" t="s">
        <v>442</v>
      </c>
      <c r="E123" s="381"/>
      <c r="F123" s="372"/>
      <c r="G123" s="188"/>
    </row>
    <row r="124" spans="1:7" s="180" customFormat="1" ht="15.6">
      <c r="A124" s="367"/>
      <c r="B124" s="391"/>
      <c r="C124" s="390"/>
      <c r="D124" s="271"/>
      <c r="E124" s="272"/>
      <c r="F124" s="392"/>
      <c r="G124" s="189"/>
    </row>
    <row r="125" spans="1:7" s="101" customFormat="1">
      <c r="A125" s="301"/>
      <c r="B125" s="302" t="s">
        <v>597</v>
      </c>
      <c r="C125" s="303"/>
      <c r="D125" s="285"/>
      <c r="E125" s="286"/>
      <c r="F125" s="324">
        <f>SUM(F102:F124)</f>
        <v>0</v>
      </c>
      <c r="G125" s="181"/>
    </row>
  </sheetData>
  <pageMargins left="0.7" right="0.7" top="0.75" bottom="0.75" header="0.3" footer="0.3"/>
  <pageSetup scale="97" orientation="portrait" r:id="rId1"/>
  <rowBreaks count="2" manualBreakCount="2">
    <brk id="34" max="5" man="1"/>
    <brk id="9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9"/>
  <sheetViews>
    <sheetView view="pageBreakPreview" zoomScale="107" zoomScaleNormal="100" zoomScaleSheetLayoutView="107" workbookViewId="0">
      <pane xSplit="1" ySplit="2" topLeftCell="B3" activePane="bottomRight" state="frozen"/>
      <selection pane="topRight" activeCell="B1" sqref="B1"/>
      <selection pane="bottomLeft" activeCell="A4" sqref="A4"/>
      <selection pane="bottomRight" activeCell="F148" sqref="A1:F148"/>
    </sheetView>
  </sheetViews>
  <sheetFormatPr defaultColWidth="9.109375" defaultRowHeight="14.4"/>
  <cols>
    <col min="1" max="1" width="9.6640625" style="394" customWidth="1"/>
    <col min="2" max="2" width="49.5546875" style="147" customWidth="1"/>
    <col min="3" max="3" width="5.21875" style="143" bestFit="1" customWidth="1"/>
    <col min="4" max="4" width="4.6640625" style="144" bestFit="1" customWidth="1"/>
    <col min="5" max="5" width="8.77734375" style="150" customWidth="1"/>
    <col min="6" max="6" width="14.21875" style="192" customWidth="1"/>
    <col min="7" max="16384" width="9.109375" style="140"/>
  </cols>
  <sheetData>
    <row r="1" spans="1:7" s="103" customFormat="1">
      <c r="A1" s="395" t="s">
        <v>749</v>
      </c>
      <c r="B1" s="290" t="s">
        <v>1</v>
      </c>
      <c r="C1" s="291" t="s">
        <v>2</v>
      </c>
      <c r="D1" s="292" t="s">
        <v>428</v>
      </c>
      <c r="E1" s="293" t="s">
        <v>369</v>
      </c>
      <c r="F1" s="294" t="s">
        <v>494</v>
      </c>
      <c r="G1" s="274"/>
    </row>
    <row r="2" spans="1:7" s="11" customFormat="1">
      <c r="A2" s="396"/>
      <c r="B2" s="296" t="s">
        <v>616</v>
      </c>
      <c r="C2" s="297"/>
      <c r="D2" s="298"/>
      <c r="E2" s="299"/>
      <c r="F2" s="300"/>
      <c r="G2" s="141"/>
    </row>
    <row r="3" spans="1:7" s="141" customFormat="1">
      <c r="A3" s="397"/>
      <c r="B3" s="306"/>
      <c r="C3" s="307"/>
      <c r="D3" s="308"/>
      <c r="E3" s="309"/>
      <c r="F3" s="310"/>
    </row>
    <row r="4" spans="1:7" s="141" customFormat="1">
      <c r="A4" s="397"/>
      <c r="B4" s="306" t="s">
        <v>607</v>
      </c>
      <c r="C4" s="307"/>
      <c r="D4" s="308"/>
      <c r="E4" s="309"/>
      <c r="F4" s="310"/>
    </row>
    <row r="5" spans="1:7" s="141" customFormat="1">
      <c r="A5" s="397">
        <v>3.1</v>
      </c>
      <c r="B5" s="296" t="s">
        <v>440</v>
      </c>
      <c r="C5" s="307"/>
      <c r="D5" s="308"/>
      <c r="E5" s="309"/>
      <c r="F5" s="310"/>
    </row>
    <row r="6" spans="1:7" s="141" customFormat="1">
      <c r="A6" s="397"/>
      <c r="B6" s="296"/>
      <c r="C6" s="307"/>
      <c r="D6" s="308"/>
      <c r="E6" s="309"/>
      <c r="F6" s="310"/>
    </row>
    <row r="7" spans="1:7" s="141" customFormat="1" ht="28.8">
      <c r="A7" s="397" t="s">
        <v>479</v>
      </c>
      <c r="B7" s="311" t="s">
        <v>601</v>
      </c>
      <c r="C7" s="308" t="s">
        <v>444</v>
      </c>
      <c r="D7" s="308">
        <v>6</v>
      </c>
      <c r="E7" s="309"/>
      <c r="F7" s="310">
        <f t="shared" ref="F7:F11" si="0">D7*E7</f>
        <v>0</v>
      </c>
    </row>
    <row r="8" spans="1:7" s="141" customFormat="1">
      <c r="A8" s="397"/>
      <c r="B8" s="311"/>
      <c r="C8" s="398"/>
      <c r="D8" s="308"/>
      <c r="E8" s="309"/>
      <c r="F8" s="310">
        <f t="shared" si="0"/>
        <v>0</v>
      </c>
    </row>
    <row r="9" spans="1:7" s="141" customFormat="1">
      <c r="A9" s="397" t="s">
        <v>480</v>
      </c>
      <c r="B9" s="311" t="s">
        <v>602</v>
      </c>
      <c r="C9" s="308" t="s">
        <v>444</v>
      </c>
      <c r="D9" s="308">
        <v>6</v>
      </c>
      <c r="E9" s="309"/>
      <c r="F9" s="310">
        <f t="shared" si="0"/>
        <v>0</v>
      </c>
    </row>
    <row r="10" spans="1:7" s="141" customFormat="1">
      <c r="A10" s="397"/>
      <c r="B10" s="311"/>
      <c r="C10" s="308"/>
      <c r="D10" s="308"/>
      <c r="E10" s="309"/>
      <c r="F10" s="310">
        <f t="shared" si="0"/>
        <v>0</v>
      </c>
    </row>
    <row r="11" spans="1:7" s="141" customFormat="1" ht="28.8">
      <c r="A11" s="397" t="s">
        <v>483</v>
      </c>
      <c r="B11" s="311" t="s">
        <v>603</v>
      </c>
      <c r="C11" s="308" t="s">
        <v>445</v>
      </c>
      <c r="D11" s="308">
        <v>9</v>
      </c>
      <c r="E11" s="309"/>
      <c r="F11" s="310">
        <f t="shared" si="0"/>
        <v>0</v>
      </c>
    </row>
    <row r="12" spans="1:7" s="141" customFormat="1">
      <c r="A12" s="397"/>
      <c r="B12" s="311"/>
      <c r="C12" s="308"/>
      <c r="D12" s="308"/>
      <c r="E12" s="309"/>
      <c r="F12" s="310"/>
    </row>
    <row r="13" spans="1:7" s="141" customFormat="1" ht="43.2">
      <c r="A13" s="397" t="s">
        <v>484</v>
      </c>
      <c r="B13" s="311" t="s">
        <v>604</v>
      </c>
      <c r="C13" s="308" t="s">
        <v>445</v>
      </c>
      <c r="D13" s="308">
        <v>4</v>
      </c>
      <c r="E13" s="309"/>
      <c r="F13" s="310">
        <f>D13*E13</f>
        <v>0</v>
      </c>
    </row>
    <row r="14" spans="1:7" s="141" customFormat="1">
      <c r="A14" s="397"/>
      <c r="B14" s="311"/>
      <c r="C14" s="307"/>
      <c r="D14" s="308"/>
      <c r="E14" s="309"/>
      <c r="F14" s="310">
        <f>D14*E14</f>
        <v>0</v>
      </c>
    </row>
    <row r="15" spans="1:7" s="141" customFormat="1">
      <c r="A15" s="399"/>
      <c r="B15" s="296" t="s">
        <v>443</v>
      </c>
      <c r="C15" s="307"/>
      <c r="D15" s="308"/>
      <c r="E15" s="309"/>
      <c r="F15" s="310">
        <f t="shared" ref="F15:F25" si="1">D15*E15</f>
        <v>0</v>
      </c>
    </row>
    <row r="16" spans="1:7" s="141" customFormat="1">
      <c r="A16" s="397"/>
      <c r="B16" s="296" t="s">
        <v>43</v>
      </c>
      <c r="C16" s="307"/>
      <c r="D16" s="308"/>
      <c r="E16" s="309"/>
      <c r="F16" s="310">
        <f t="shared" si="1"/>
        <v>0</v>
      </c>
    </row>
    <row r="17" spans="1:6" s="141" customFormat="1">
      <c r="A17" s="397"/>
      <c r="B17" s="311"/>
      <c r="C17" s="307"/>
      <c r="D17" s="308"/>
      <c r="E17" s="309"/>
      <c r="F17" s="310">
        <f t="shared" si="1"/>
        <v>0</v>
      </c>
    </row>
    <row r="18" spans="1:6" s="141" customFormat="1">
      <c r="A18" s="397" t="s">
        <v>485</v>
      </c>
      <c r="B18" s="311" t="s">
        <v>236</v>
      </c>
      <c r="C18" s="308" t="s">
        <v>444</v>
      </c>
      <c r="D18" s="308">
        <v>6</v>
      </c>
      <c r="E18" s="309"/>
      <c r="F18" s="310">
        <f t="shared" si="1"/>
        <v>0</v>
      </c>
    </row>
    <row r="19" spans="1:6" s="141" customFormat="1">
      <c r="A19" s="397"/>
      <c r="B19" s="296"/>
      <c r="C19" s="307"/>
      <c r="D19" s="308"/>
      <c r="E19" s="309"/>
      <c r="F19" s="310">
        <f t="shared" si="1"/>
        <v>0</v>
      </c>
    </row>
    <row r="20" spans="1:6" s="141" customFormat="1" ht="28.8">
      <c r="A20" s="397"/>
      <c r="B20" s="296" t="s">
        <v>237</v>
      </c>
      <c r="C20" s="307"/>
      <c r="D20" s="308"/>
      <c r="E20" s="309"/>
      <c r="F20" s="310">
        <f t="shared" si="1"/>
        <v>0</v>
      </c>
    </row>
    <row r="21" spans="1:6" s="141" customFormat="1">
      <c r="A21" s="397"/>
      <c r="B21" s="314"/>
      <c r="C21" s="307"/>
      <c r="D21" s="308"/>
      <c r="E21" s="309"/>
      <c r="F21" s="310">
        <f t="shared" si="1"/>
        <v>0</v>
      </c>
    </row>
    <row r="22" spans="1:6" s="141" customFormat="1">
      <c r="A22" s="397" t="s">
        <v>486</v>
      </c>
      <c r="B22" s="311" t="s">
        <v>606</v>
      </c>
      <c r="C22" s="308" t="s">
        <v>445</v>
      </c>
      <c r="D22" s="308">
        <v>1</v>
      </c>
      <c r="E22" s="309"/>
      <c r="F22" s="310">
        <f t="shared" si="1"/>
        <v>0</v>
      </c>
    </row>
    <row r="23" spans="1:6" s="141" customFormat="1">
      <c r="A23" s="397"/>
      <c r="B23" s="311"/>
      <c r="C23" s="307"/>
      <c r="D23" s="308"/>
      <c r="E23" s="309"/>
      <c r="F23" s="310">
        <f t="shared" si="1"/>
        <v>0</v>
      </c>
    </row>
    <row r="24" spans="1:6" s="141" customFormat="1">
      <c r="A24" s="397" t="s">
        <v>487</v>
      </c>
      <c r="B24" s="311" t="s">
        <v>605</v>
      </c>
      <c r="C24" s="308" t="s">
        <v>444</v>
      </c>
      <c r="D24" s="308">
        <v>6</v>
      </c>
      <c r="E24" s="309"/>
      <c r="F24" s="310">
        <f t="shared" si="1"/>
        <v>0</v>
      </c>
    </row>
    <row r="25" spans="1:6" s="141" customFormat="1">
      <c r="A25" s="397"/>
      <c r="B25" s="311"/>
      <c r="C25" s="308"/>
      <c r="D25" s="308"/>
      <c r="E25" s="309"/>
      <c r="F25" s="310">
        <f t="shared" si="1"/>
        <v>0</v>
      </c>
    </row>
    <row r="26" spans="1:6" s="141" customFormat="1">
      <c r="A26" s="399"/>
      <c r="B26" s="296" t="s">
        <v>447</v>
      </c>
      <c r="C26" s="307"/>
      <c r="D26" s="308"/>
      <c r="E26" s="309"/>
      <c r="F26" s="310">
        <f t="shared" ref="F26:F51" si="2">D26*E26</f>
        <v>0</v>
      </c>
    </row>
    <row r="27" spans="1:6" s="141" customFormat="1">
      <c r="A27" s="397"/>
      <c r="B27" s="311"/>
      <c r="C27" s="307"/>
      <c r="D27" s="308"/>
      <c r="E27" s="309"/>
      <c r="F27" s="310">
        <f t="shared" si="2"/>
        <v>0</v>
      </c>
    </row>
    <row r="28" spans="1:6" s="141" customFormat="1">
      <c r="A28" s="397" t="s">
        <v>488</v>
      </c>
      <c r="B28" s="311" t="s">
        <v>448</v>
      </c>
      <c r="C28" s="308" t="s">
        <v>449</v>
      </c>
      <c r="D28" s="308">
        <v>18</v>
      </c>
      <c r="E28" s="309"/>
      <c r="F28" s="310">
        <f t="shared" si="2"/>
        <v>0</v>
      </c>
    </row>
    <row r="29" spans="1:6" s="141" customFormat="1">
      <c r="A29" s="397"/>
      <c r="B29" s="311"/>
      <c r="C29" s="308"/>
      <c r="D29" s="308"/>
      <c r="E29" s="309"/>
      <c r="F29" s="310">
        <f t="shared" si="2"/>
        <v>0</v>
      </c>
    </row>
    <row r="30" spans="1:6" s="142" customFormat="1">
      <c r="A30" s="399"/>
      <c r="B30" s="306" t="s">
        <v>618</v>
      </c>
      <c r="C30" s="322"/>
      <c r="D30" s="318"/>
      <c r="E30" s="319"/>
      <c r="F30" s="320">
        <f t="shared" si="2"/>
        <v>0</v>
      </c>
    </row>
    <row r="31" spans="1:6" s="141" customFormat="1" ht="28.8">
      <c r="A31" s="397"/>
      <c r="B31" s="311" t="s">
        <v>451</v>
      </c>
      <c r="C31" s="308"/>
      <c r="D31" s="308"/>
      <c r="E31" s="309"/>
      <c r="F31" s="310">
        <f t="shared" si="2"/>
        <v>0</v>
      </c>
    </row>
    <row r="32" spans="1:6" s="141" customFormat="1">
      <c r="A32" s="397"/>
      <c r="B32" s="311"/>
      <c r="C32" s="308"/>
      <c r="D32" s="308"/>
      <c r="E32" s="309"/>
      <c r="F32" s="310">
        <f t="shared" si="2"/>
        <v>0</v>
      </c>
    </row>
    <row r="33" spans="1:7" s="141" customFormat="1">
      <c r="A33" s="397" t="s">
        <v>489</v>
      </c>
      <c r="B33" s="311" t="s">
        <v>453</v>
      </c>
      <c r="C33" s="308" t="s">
        <v>452</v>
      </c>
      <c r="D33" s="308">
        <v>80</v>
      </c>
      <c r="E33" s="309"/>
      <c r="F33" s="310">
        <f t="shared" si="2"/>
        <v>0</v>
      </c>
    </row>
    <row r="34" spans="1:7" s="141" customFormat="1">
      <c r="A34" s="397"/>
      <c r="B34" s="311"/>
      <c r="C34" s="308"/>
      <c r="D34" s="308"/>
      <c r="E34" s="309"/>
      <c r="F34" s="310">
        <f t="shared" si="2"/>
        <v>0</v>
      </c>
    </row>
    <row r="35" spans="1:7" s="141" customFormat="1" ht="28.8">
      <c r="A35" s="397" t="s">
        <v>490</v>
      </c>
      <c r="B35" s="311" t="s">
        <v>455</v>
      </c>
      <c r="C35" s="308" t="s">
        <v>409</v>
      </c>
      <c r="D35" s="308">
        <v>6</v>
      </c>
      <c r="E35" s="309"/>
      <c r="F35" s="310">
        <f t="shared" si="2"/>
        <v>0</v>
      </c>
    </row>
    <row r="36" spans="1:7" s="141" customFormat="1">
      <c r="A36" s="397"/>
      <c r="B36" s="311"/>
      <c r="C36" s="308"/>
      <c r="D36" s="308"/>
      <c r="E36" s="309"/>
      <c r="F36" s="310">
        <f t="shared" si="2"/>
        <v>0</v>
      </c>
    </row>
    <row r="37" spans="1:7" s="141" customFormat="1">
      <c r="A37" s="397"/>
      <c r="B37" s="296" t="s">
        <v>515</v>
      </c>
      <c r="C37" s="308"/>
      <c r="D37" s="308"/>
      <c r="E37" s="309"/>
      <c r="F37" s="310">
        <f t="shared" si="2"/>
        <v>0</v>
      </c>
    </row>
    <row r="38" spans="1:7" s="141" customFormat="1" ht="16.2">
      <c r="A38" s="397" t="s">
        <v>491</v>
      </c>
      <c r="B38" s="311" t="s">
        <v>186</v>
      </c>
      <c r="C38" s="308" t="s">
        <v>409</v>
      </c>
      <c r="D38" s="308">
        <v>15</v>
      </c>
      <c r="E38" s="309"/>
      <c r="F38" s="310">
        <f t="shared" si="2"/>
        <v>0</v>
      </c>
    </row>
    <row r="39" spans="1:7" s="141" customFormat="1">
      <c r="A39" s="397"/>
      <c r="B39" s="311"/>
      <c r="C39" s="307"/>
      <c r="D39" s="308"/>
      <c r="E39" s="309"/>
      <c r="F39" s="310">
        <f t="shared" si="2"/>
        <v>0</v>
      </c>
    </row>
    <row r="40" spans="1:7" s="142" customFormat="1">
      <c r="A40" s="399"/>
      <c r="B40" s="306" t="s">
        <v>596</v>
      </c>
      <c r="C40" s="322"/>
      <c r="D40" s="318"/>
      <c r="E40" s="319"/>
      <c r="F40" s="320">
        <f>SUM(F6:F39)</f>
        <v>0</v>
      </c>
    </row>
    <row r="41" spans="1:7" s="141" customFormat="1">
      <c r="A41" s="397"/>
      <c r="B41" s="311"/>
      <c r="C41" s="307"/>
      <c r="D41" s="308"/>
      <c r="E41" s="309"/>
      <c r="F41" s="310"/>
    </row>
    <row r="42" spans="1:7" s="141" customFormat="1">
      <c r="A42" s="397"/>
      <c r="B42" s="311"/>
      <c r="C42" s="307"/>
      <c r="D42" s="308"/>
      <c r="E42" s="309"/>
      <c r="F42" s="310"/>
    </row>
    <row r="43" spans="1:7" s="141" customFormat="1">
      <c r="A43" s="397"/>
      <c r="B43" s="311"/>
      <c r="C43" s="307"/>
      <c r="D43" s="308"/>
      <c r="E43" s="309"/>
      <c r="F43" s="310"/>
    </row>
    <row r="44" spans="1:7" s="103" customFormat="1">
      <c r="A44" s="395" t="s">
        <v>749</v>
      </c>
      <c r="B44" s="290" t="s">
        <v>1</v>
      </c>
      <c r="C44" s="291" t="s">
        <v>2</v>
      </c>
      <c r="D44" s="292" t="s">
        <v>428</v>
      </c>
      <c r="E44" s="293" t="s">
        <v>369</v>
      </c>
      <c r="F44" s="294" t="s">
        <v>494</v>
      </c>
      <c r="G44" s="274"/>
    </row>
    <row r="45" spans="1:7" s="11" customFormat="1">
      <c r="A45" s="396"/>
      <c r="B45" s="296" t="s">
        <v>616</v>
      </c>
      <c r="C45" s="297"/>
      <c r="D45" s="298"/>
      <c r="E45" s="299"/>
      <c r="F45" s="300"/>
      <c r="G45" s="141"/>
    </row>
    <row r="46" spans="1:7" s="58" customFormat="1">
      <c r="A46" s="395"/>
      <c r="B46" s="306" t="s">
        <v>613</v>
      </c>
      <c r="C46" s="400"/>
      <c r="D46" s="401"/>
      <c r="E46" s="402"/>
      <c r="F46" s="403">
        <f>F40</f>
        <v>0</v>
      </c>
      <c r="G46" s="142"/>
    </row>
    <row r="47" spans="1:7" s="101" customFormat="1">
      <c r="A47" s="404"/>
      <c r="B47" s="302" t="s">
        <v>600</v>
      </c>
      <c r="C47" s="303"/>
      <c r="D47" s="285"/>
      <c r="E47" s="286"/>
      <c r="F47" s="304"/>
      <c r="G47" s="181"/>
    </row>
    <row r="48" spans="1:7" s="141" customFormat="1">
      <c r="A48" s="397"/>
      <c r="B48" s="296" t="s">
        <v>456</v>
      </c>
      <c r="C48" s="308"/>
      <c r="D48" s="308"/>
      <c r="E48" s="309"/>
      <c r="F48" s="310">
        <f t="shared" si="2"/>
        <v>0</v>
      </c>
    </row>
    <row r="49" spans="1:6" s="141" customFormat="1" ht="28.8">
      <c r="A49" s="405" t="s">
        <v>619</v>
      </c>
      <c r="B49" s="311" t="s">
        <v>457</v>
      </c>
      <c r="C49" s="308" t="s">
        <v>409</v>
      </c>
      <c r="D49" s="308">
        <f>D35</f>
        <v>6</v>
      </c>
      <c r="E49" s="309"/>
      <c r="F49" s="310">
        <f t="shared" si="2"/>
        <v>0</v>
      </c>
    </row>
    <row r="50" spans="1:6" s="141" customFormat="1">
      <c r="A50" s="397"/>
      <c r="B50" s="296"/>
      <c r="C50" s="308"/>
      <c r="D50" s="308"/>
      <c r="E50" s="309"/>
      <c r="F50" s="310">
        <f t="shared" si="2"/>
        <v>0</v>
      </c>
    </row>
    <row r="51" spans="1:6" s="141" customFormat="1" ht="28.8">
      <c r="A51" s="397" t="s">
        <v>492</v>
      </c>
      <c r="B51" s="311" t="s">
        <v>368</v>
      </c>
      <c r="C51" s="308" t="s">
        <v>409</v>
      </c>
      <c r="D51" s="308">
        <f>D49</f>
        <v>6</v>
      </c>
      <c r="E51" s="309"/>
      <c r="F51" s="310">
        <f t="shared" si="2"/>
        <v>0</v>
      </c>
    </row>
    <row r="52" spans="1:6" s="141" customFormat="1">
      <c r="A52" s="397"/>
      <c r="B52" s="311"/>
      <c r="C52" s="308"/>
      <c r="D52" s="308"/>
      <c r="E52" s="309"/>
      <c r="F52" s="310"/>
    </row>
    <row r="53" spans="1:6" s="141" customFormat="1">
      <c r="A53" s="397"/>
      <c r="B53" s="296" t="s">
        <v>35</v>
      </c>
      <c r="C53" s="307"/>
      <c r="D53" s="308"/>
      <c r="E53" s="309"/>
      <c r="F53" s="310">
        <f t="shared" ref="F53:F65" si="3">D53*E53</f>
        <v>0</v>
      </c>
    </row>
    <row r="54" spans="1:6" s="141" customFormat="1">
      <c r="A54" s="397"/>
      <c r="B54" s="406"/>
      <c r="C54" s="307"/>
      <c r="D54" s="308"/>
      <c r="E54" s="309"/>
      <c r="F54" s="310">
        <f t="shared" si="3"/>
        <v>0</v>
      </c>
    </row>
    <row r="55" spans="1:6" s="141" customFormat="1" ht="16.2" customHeight="1">
      <c r="A55" s="397" t="s">
        <v>620</v>
      </c>
      <c r="B55" s="311" t="s">
        <v>36</v>
      </c>
      <c r="C55" s="307"/>
      <c r="D55" s="308"/>
      <c r="E55" s="309"/>
      <c r="F55" s="310">
        <f t="shared" si="3"/>
        <v>0</v>
      </c>
    </row>
    <row r="56" spans="1:6" s="141" customFormat="1">
      <c r="A56" s="397"/>
      <c r="B56" s="311" t="s">
        <v>37</v>
      </c>
      <c r="C56" s="307"/>
      <c r="D56" s="308"/>
      <c r="E56" s="309"/>
      <c r="F56" s="310">
        <f t="shared" si="3"/>
        <v>0</v>
      </c>
    </row>
    <row r="57" spans="1:6" s="141" customFormat="1" ht="16.2">
      <c r="A57" s="397"/>
      <c r="B57" s="311" t="s">
        <v>161</v>
      </c>
      <c r="C57" s="308" t="s">
        <v>409</v>
      </c>
      <c r="D57" s="308">
        <f>D51</f>
        <v>6</v>
      </c>
      <c r="E57" s="309"/>
      <c r="F57" s="310">
        <f t="shared" si="3"/>
        <v>0</v>
      </c>
    </row>
    <row r="58" spans="1:6" s="141" customFormat="1">
      <c r="A58" s="397"/>
      <c r="B58" s="311"/>
      <c r="C58" s="307"/>
      <c r="D58" s="308"/>
      <c r="E58" s="309"/>
      <c r="F58" s="310">
        <f t="shared" si="3"/>
        <v>0</v>
      </c>
    </row>
    <row r="59" spans="1:6" s="141" customFormat="1">
      <c r="A59" s="397"/>
      <c r="B59" s="296" t="s">
        <v>38</v>
      </c>
      <c r="C59" s="307"/>
      <c r="D59" s="308"/>
      <c r="E59" s="309"/>
      <c r="F59" s="310">
        <f t="shared" si="3"/>
        <v>0</v>
      </c>
    </row>
    <row r="60" spans="1:6" s="141" customFormat="1">
      <c r="A60" s="397"/>
      <c r="B60" s="311"/>
      <c r="C60" s="307"/>
      <c r="D60" s="308"/>
      <c r="E60" s="309"/>
      <c r="F60" s="310">
        <f t="shared" si="3"/>
        <v>0</v>
      </c>
    </row>
    <row r="61" spans="1:6" s="141" customFormat="1" ht="16.2">
      <c r="A61" s="397" t="s">
        <v>493</v>
      </c>
      <c r="B61" s="311" t="s">
        <v>39</v>
      </c>
      <c r="C61" s="308" t="s">
        <v>409</v>
      </c>
      <c r="D61" s="308">
        <f>D57</f>
        <v>6</v>
      </c>
      <c r="E61" s="309"/>
      <c r="F61" s="310">
        <f t="shared" si="3"/>
        <v>0</v>
      </c>
    </row>
    <row r="62" spans="1:6" s="141" customFormat="1">
      <c r="A62" s="397"/>
      <c r="B62" s="311" t="s">
        <v>40</v>
      </c>
      <c r="C62" s="308"/>
      <c r="D62" s="308"/>
      <c r="E62" s="309"/>
      <c r="F62" s="310">
        <f t="shared" si="3"/>
        <v>0</v>
      </c>
    </row>
    <row r="63" spans="1:6" s="141" customFormat="1">
      <c r="A63" s="397"/>
      <c r="B63" s="311" t="s">
        <v>41</v>
      </c>
      <c r="C63" s="307"/>
      <c r="D63" s="308"/>
      <c r="E63" s="309"/>
      <c r="F63" s="310">
        <f t="shared" si="3"/>
        <v>0</v>
      </c>
    </row>
    <row r="64" spans="1:6" s="141" customFormat="1">
      <c r="A64" s="397"/>
      <c r="B64" s="311" t="s">
        <v>42</v>
      </c>
      <c r="C64" s="307"/>
      <c r="D64" s="308"/>
      <c r="E64" s="309"/>
      <c r="F64" s="310">
        <f t="shared" si="3"/>
        <v>0</v>
      </c>
    </row>
    <row r="65" spans="1:8" s="141" customFormat="1">
      <c r="A65" s="397"/>
      <c r="B65" s="296"/>
      <c r="C65" s="308"/>
      <c r="D65" s="308"/>
      <c r="E65" s="309"/>
      <c r="F65" s="310">
        <f t="shared" si="3"/>
        <v>0</v>
      </c>
    </row>
    <row r="66" spans="1:8" s="141" customFormat="1">
      <c r="A66" s="399">
        <v>3.2</v>
      </c>
      <c r="B66" s="296" t="s">
        <v>458</v>
      </c>
      <c r="C66" s="307"/>
      <c r="D66" s="308"/>
      <c r="E66" s="309"/>
      <c r="F66" s="310">
        <f t="shared" ref="F66:F86" si="4">D66*E66</f>
        <v>0</v>
      </c>
    </row>
    <row r="67" spans="1:8" s="141" customFormat="1">
      <c r="A67" s="397"/>
      <c r="B67" s="296"/>
      <c r="C67" s="307"/>
      <c r="D67" s="308"/>
      <c r="E67" s="309"/>
      <c r="F67" s="310">
        <f t="shared" si="4"/>
        <v>0</v>
      </c>
    </row>
    <row r="68" spans="1:8" s="141" customFormat="1">
      <c r="A68" s="397"/>
      <c r="B68" s="296" t="s">
        <v>459</v>
      </c>
      <c r="C68" s="307"/>
      <c r="D68" s="308"/>
      <c r="E68" s="309"/>
      <c r="F68" s="310">
        <f t="shared" si="4"/>
        <v>0</v>
      </c>
    </row>
    <row r="69" spans="1:8" s="141" customFormat="1">
      <c r="A69" s="397"/>
      <c r="B69" s="311"/>
      <c r="C69" s="307"/>
      <c r="D69" s="308"/>
      <c r="E69" s="309"/>
      <c r="F69" s="310">
        <f t="shared" si="4"/>
        <v>0</v>
      </c>
    </row>
    <row r="70" spans="1:8" s="141" customFormat="1">
      <c r="A70" s="397" t="s">
        <v>481</v>
      </c>
      <c r="B70" s="311" t="s">
        <v>460</v>
      </c>
      <c r="C70" s="307"/>
      <c r="D70" s="308"/>
      <c r="E70" s="309"/>
      <c r="F70" s="310">
        <f t="shared" si="4"/>
        <v>0</v>
      </c>
    </row>
    <row r="71" spans="1:8" s="141" customFormat="1">
      <c r="A71" s="397"/>
      <c r="B71" s="311"/>
      <c r="C71" s="307"/>
      <c r="D71" s="308"/>
      <c r="E71" s="309"/>
      <c r="F71" s="310">
        <f t="shared" si="4"/>
        <v>0</v>
      </c>
    </row>
    <row r="72" spans="1:8" s="141" customFormat="1" ht="16.2">
      <c r="A72" s="397" t="s">
        <v>530</v>
      </c>
      <c r="B72" s="311" t="s">
        <v>427</v>
      </c>
      <c r="C72" s="308" t="s">
        <v>410</v>
      </c>
      <c r="D72" s="308">
        <v>1</v>
      </c>
      <c r="E72" s="309"/>
      <c r="F72" s="310">
        <f t="shared" si="4"/>
        <v>0</v>
      </c>
      <c r="H72" s="141">
        <f>9.5*0.2*300</f>
        <v>570</v>
      </c>
    </row>
    <row r="73" spans="1:8" s="141" customFormat="1">
      <c r="A73" s="397"/>
      <c r="B73" s="311"/>
      <c r="C73" s="308"/>
      <c r="D73" s="308"/>
      <c r="E73" s="309"/>
      <c r="F73" s="310">
        <f t="shared" si="4"/>
        <v>0</v>
      </c>
    </row>
    <row r="74" spans="1:8" s="141" customFormat="1">
      <c r="A74" s="397"/>
      <c r="B74" s="306" t="s">
        <v>447</v>
      </c>
      <c r="C74" s="308"/>
      <c r="D74" s="308"/>
      <c r="E74" s="309"/>
      <c r="F74" s="310">
        <f t="shared" si="4"/>
        <v>0</v>
      </c>
    </row>
    <row r="75" spans="1:8" s="141" customFormat="1">
      <c r="A75" s="397"/>
      <c r="B75" s="311"/>
      <c r="C75" s="308"/>
      <c r="D75" s="308"/>
      <c r="E75" s="309"/>
      <c r="F75" s="310">
        <f t="shared" si="4"/>
        <v>0</v>
      </c>
    </row>
    <row r="76" spans="1:8" s="141" customFormat="1" ht="16.2">
      <c r="A76" s="397" t="s">
        <v>482</v>
      </c>
      <c r="B76" s="311" t="s">
        <v>461</v>
      </c>
      <c r="C76" s="308" t="s">
        <v>409</v>
      </c>
      <c r="D76" s="308">
        <v>6</v>
      </c>
      <c r="E76" s="309"/>
      <c r="F76" s="310">
        <f t="shared" si="4"/>
        <v>0</v>
      </c>
      <c r="H76" s="141">
        <f>9.5*0.3*2</f>
        <v>5.7</v>
      </c>
    </row>
    <row r="77" spans="1:8" s="141" customFormat="1">
      <c r="A77" s="397"/>
      <c r="B77" s="311"/>
      <c r="C77" s="308"/>
      <c r="D77" s="308"/>
      <c r="E77" s="309"/>
      <c r="F77" s="310">
        <f t="shared" si="4"/>
        <v>0</v>
      </c>
    </row>
    <row r="78" spans="1:8" s="141" customFormat="1">
      <c r="A78" s="397"/>
      <c r="B78" s="296" t="s">
        <v>450</v>
      </c>
      <c r="C78" s="307"/>
      <c r="D78" s="308"/>
      <c r="E78" s="309"/>
      <c r="F78" s="310">
        <f t="shared" si="4"/>
        <v>0</v>
      </c>
    </row>
    <row r="79" spans="1:8" s="141" customFormat="1">
      <c r="A79" s="397"/>
      <c r="B79" s="311"/>
      <c r="C79" s="307"/>
      <c r="D79" s="308"/>
      <c r="E79" s="309"/>
      <c r="F79" s="310">
        <f t="shared" si="4"/>
        <v>0</v>
      </c>
    </row>
    <row r="80" spans="1:8" s="141" customFormat="1" ht="28.8">
      <c r="A80" s="397"/>
      <c r="B80" s="311" t="s">
        <v>608</v>
      </c>
      <c r="C80" s="307"/>
      <c r="D80" s="308"/>
      <c r="E80" s="309"/>
      <c r="F80" s="310">
        <f t="shared" si="4"/>
        <v>0</v>
      </c>
    </row>
    <row r="81" spans="1:7" s="141" customFormat="1">
      <c r="A81" s="397"/>
      <c r="B81" s="311"/>
      <c r="C81" s="307"/>
      <c r="D81" s="308"/>
      <c r="E81" s="309"/>
      <c r="F81" s="310">
        <f t="shared" si="4"/>
        <v>0</v>
      </c>
    </row>
    <row r="82" spans="1:7" s="141" customFormat="1">
      <c r="A82" s="397" t="s">
        <v>527</v>
      </c>
      <c r="B82" s="311" t="s">
        <v>454</v>
      </c>
      <c r="C82" s="307" t="s">
        <v>19</v>
      </c>
      <c r="D82" s="308">
        <f>9.5*4</f>
        <v>38</v>
      </c>
      <c r="E82" s="309"/>
      <c r="F82" s="310">
        <f t="shared" si="4"/>
        <v>0</v>
      </c>
    </row>
    <row r="83" spans="1:7" s="141" customFormat="1">
      <c r="A83" s="397"/>
      <c r="B83" s="311"/>
      <c r="C83" s="307"/>
      <c r="D83" s="308"/>
      <c r="E83" s="309"/>
      <c r="F83" s="310">
        <f t="shared" si="4"/>
        <v>0</v>
      </c>
    </row>
    <row r="84" spans="1:7" s="141" customFormat="1">
      <c r="A84" s="397" t="s">
        <v>528</v>
      </c>
      <c r="B84" s="311" t="s">
        <v>609</v>
      </c>
      <c r="C84" s="307" t="s">
        <v>19</v>
      </c>
      <c r="D84" s="308">
        <v>25</v>
      </c>
      <c r="E84" s="309"/>
      <c r="F84" s="310">
        <f t="shared" si="4"/>
        <v>0</v>
      </c>
    </row>
    <row r="85" spans="1:7" s="141" customFormat="1">
      <c r="A85" s="397"/>
      <c r="B85" s="311"/>
      <c r="C85" s="307"/>
      <c r="D85" s="308"/>
      <c r="E85" s="309"/>
      <c r="F85" s="310"/>
    </row>
    <row r="86" spans="1:7" s="141" customFormat="1">
      <c r="A86" s="397"/>
      <c r="B86" s="296" t="s">
        <v>462</v>
      </c>
      <c r="C86" s="307"/>
      <c r="D86" s="308"/>
      <c r="E86" s="309"/>
      <c r="F86" s="310">
        <f t="shared" si="4"/>
        <v>0</v>
      </c>
    </row>
    <row r="87" spans="1:7" s="141" customFormat="1">
      <c r="A87" s="397" t="s">
        <v>529</v>
      </c>
      <c r="B87" s="296"/>
      <c r="C87" s="307"/>
      <c r="D87" s="308"/>
      <c r="E87" s="309"/>
      <c r="F87" s="310"/>
    </row>
    <row r="88" spans="1:7" s="141" customFormat="1" ht="28.8">
      <c r="A88" s="397" t="s">
        <v>531</v>
      </c>
      <c r="B88" s="311" t="s">
        <v>516</v>
      </c>
      <c r="C88" s="308" t="s">
        <v>444</v>
      </c>
      <c r="D88" s="308">
        <v>35</v>
      </c>
      <c r="E88" s="309"/>
      <c r="F88" s="310">
        <f t="shared" ref="F88:F98" si="5">D88*E88</f>
        <v>0</v>
      </c>
    </row>
    <row r="89" spans="1:7" s="141" customFormat="1">
      <c r="A89" s="397"/>
      <c r="B89" s="311"/>
      <c r="C89" s="308"/>
      <c r="D89" s="308"/>
      <c r="E89" s="309"/>
      <c r="F89" s="310"/>
    </row>
    <row r="90" spans="1:7" s="141" customFormat="1">
      <c r="A90" s="397"/>
      <c r="B90" s="311"/>
      <c r="C90" s="308"/>
      <c r="D90" s="308"/>
      <c r="E90" s="309"/>
      <c r="F90" s="310"/>
    </row>
    <row r="91" spans="1:7" s="142" customFormat="1">
      <c r="A91" s="399"/>
      <c r="B91" s="306" t="s">
        <v>614</v>
      </c>
      <c r="C91" s="322"/>
      <c r="D91" s="318"/>
      <c r="E91" s="319"/>
      <c r="F91" s="320">
        <f>SUM(F46:F88)</f>
        <v>0</v>
      </c>
    </row>
    <row r="92" spans="1:7" s="103" customFormat="1">
      <c r="A92" s="395" t="s">
        <v>20</v>
      </c>
      <c r="B92" s="290" t="s">
        <v>1</v>
      </c>
      <c r="C92" s="291" t="s">
        <v>2</v>
      </c>
      <c r="D92" s="292" t="s">
        <v>428</v>
      </c>
      <c r="E92" s="293" t="s">
        <v>369</v>
      </c>
      <c r="F92" s="294" t="s">
        <v>494</v>
      </c>
      <c r="G92" s="274"/>
    </row>
    <row r="93" spans="1:7" s="11" customFormat="1">
      <c r="A93" s="396"/>
      <c r="B93" s="296" t="s">
        <v>616</v>
      </c>
      <c r="C93" s="297"/>
      <c r="D93" s="298"/>
      <c r="E93" s="299"/>
      <c r="F93" s="300"/>
      <c r="G93" s="141"/>
    </row>
    <row r="94" spans="1:7" s="58" customFormat="1">
      <c r="A94" s="395"/>
      <c r="B94" s="296" t="s">
        <v>615</v>
      </c>
      <c r="C94" s="297"/>
      <c r="D94" s="401"/>
      <c r="E94" s="402"/>
      <c r="F94" s="403">
        <f>F91</f>
        <v>0</v>
      </c>
      <c r="G94" s="142"/>
    </row>
    <row r="95" spans="1:7" s="141" customFormat="1" ht="72">
      <c r="A95" s="397"/>
      <c r="B95" s="407" t="s">
        <v>472</v>
      </c>
      <c r="C95" s="307"/>
      <c r="D95" s="308"/>
      <c r="E95" s="309"/>
      <c r="F95" s="310">
        <f t="shared" si="5"/>
        <v>0</v>
      </c>
    </row>
    <row r="96" spans="1:7" s="141" customFormat="1">
      <c r="A96" s="397"/>
      <c r="B96" s="407"/>
      <c r="C96" s="308"/>
      <c r="D96" s="308"/>
      <c r="E96" s="309"/>
      <c r="F96" s="310">
        <f t="shared" si="5"/>
        <v>0</v>
      </c>
    </row>
    <row r="97" spans="1:7" s="141" customFormat="1">
      <c r="A97" s="397" t="s">
        <v>532</v>
      </c>
      <c r="B97" s="311" t="s">
        <v>439</v>
      </c>
      <c r="C97" s="308" t="s">
        <v>50</v>
      </c>
      <c r="D97" s="308">
        <v>9.5</v>
      </c>
      <c r="E97" s="309"/>
      <c r="F97" s="310">
        <f t="shared" si="5"/>
        <v>0</v>
      </c>
    </row>
    <row r="98" spans="1:7" s="141" customFormat="1">
      <c r="A98" s="397"/>
      <c r="B98" s="311"/>
      <c r="C98" s="308"/>
      <c r="D98" s="308"/>
      <c r="E98" s="309"/>
      <c r="F98" s="310">
        <f t="shared" si="5"/>
        <v>0</v>
      </c>
    </row>
    <row r="99" spans="1:7">
      <c r="A99" s="290">
        <v>3.3</v>
      </c>
      <c r="B99" s="296" t="s">
        <v>473</v>
      </c>
      <c r="C99" s="291"/>
      <c r="D99" s="292"/>
      <c r="E99" s="293"/>
      <c r="F99" s="294"/>
      <c r="G99" s="274"/>
    </row>
    <row r="100" spans="1:7">
      <c r="A100" s="408"/>
      <c r="B100" s="306" t="s">
        <v>474</v>
      </c>
      <c r="C100" s="291"/>
      <c r="D100" s="292"/>
      <c r="E100" s="293"/>
      <c r="F100" s="294"/>
      <c r="G100" s="274"/>
    </row>
    <row r="101" spans="1:7" ht="57.6">
      <c r="A101" s="408" t="s">
        <v>535</v>
      </c>
      <c r="B101" s="311" t="s">
        <v>475</v>
      </c>
      <c r="C101" s="307" t="s">
        <v>5</v>
      </c>
      <c r="D101" s="315">
        <v>1</v>
      </c>
      <c r="E101" s="309"/>
      <c r="F101" s="300">
        <f>D101*E101</f>
        <v>0</v>
      </c>
      <c r="G101" s="274"/>
    </row>
    <row r="102" spans="1:7">
      <c r="A102" s="408"/>
      <c r="B102" s="311"/>
      <c r="C102" s="307"/>
      <c r="D102" s="315"/>
      <c r="E102" s="309"/>
      <c r="F102" s="300">
        <f>D102*E102</f>
        <v>0</v>
      </c>
      <c r="G102" s="274"/>
    </row>
    <row r="103" spans="1:7">
      <c r="A103" s="290">
        <v>3.4</v>
      </c>
      <c r="B103" s="296" t="s">
        <v>476</v>
      </c>
      <c r="C103" s="291"/>
      <c r="D103" s="292"/>
      <c r="E103" s="293"/>
      <c r="F103" s="300">
        <f t="shared" ref="F103:F122" si="6">D103*E103</f>
        <v>0</v>
      </c>
      <c r="G103" s="274"/>
    </row>
    <row r="104" spans="1:7">
      <c r="A104" s="397"/>
      <c r="B104" s="296" t="s">
        <v>18</v>
      </c>
      <c r="C104" s="307"/>
      <c r="D104" s="315"/>
      <c r="E104" s="309"/>
      <c r="F104" s="300">
        <f t="shared" si="6"/>
        <v>0</v>
      </c>
      <c r="G104" s="274"/>
    </row>
    <row r="105" spans="1:7" s="103" customFormat="1">
      <c r="A105" s="409"/>
      <c r="B105" s="314" t="s">
        <v>522</v>
      </c>
      <c r="C105" s="307"/>
      <c r="D105" s="315"/>
      <c r="E105" s="309"/>
      <c r="F105" s="300">
        <f t="shared" ref="F105:F106" si="7">D105*E105</f>
        <v>0</v>
      </c>
      <c r="G105" s="274"/>
    </row>
    <row r="106" spans="1:7" s="103" customFormat="1" ht="28.8">
      <c r="A106" s="410" t="s">
        <v>537</v>
      </c>
      <c r="B106" s="311" t="s">
        <v>610</v>
      </c>
      <c r="C106" s="308" t="s">
        <v>33</v>
      </c>
      <c r="D106" s="315">
        <f>D104</f>
        <v>0</v>
      </c>
      <c r="E106" s="309"/>
      <c r="F106" s="300">
        <f t="shared" si="7"/>
        <v>0</v>
      </c>
      <c r="G106" s="274"/>
    </row>
    <row r="107" spans="1:7">
      <c r="A107" s="397"/>
      <c r="B107" s="411"/>
      <c r="C107" s="307"/>
      <c r="D107" s="315"/>
      <c r="E107" s="309"/>
      <c r="F107" s="300">
        <f t="shared" si="6"/>
        <v>0</v>
      </c>
      <c r="G107" s="274"/>
    </row>
    <row r="108" spans="1:7">
      <c r="A108" s="397"/>
      <c r="B108" s="296" t="s">
        <v>267</v>
      </c>
      <c r="C108" s="307"/>
      <c r="D108" s="315"/>
      <c r="E108" s="309"/>
      <c r="F108" s="300">
        <f t="shared" si="6"/>
        <v>0</v>
      </c>
      <c r="G108" s="274"/>
    </row>
    <row r="109" spans="1:7">
      <c r="A109" s="397"/>
      <c r="B109" s="306" t="s">
        <v>438</v>
      </c>
      <c r="C109" s="307"/>
      <c r="D109" s="315"/>
      <c r="E109" s="309"/>
      <c r="F109" s="300">
        <f t="shared" si="6"/>
        <v>0</v>
      </c>
      <c r="G109" s="274"/>
    </row>
    <row r="110" spans="1:7">
      <c r="A110" s="397" t="s">
        <v>538</v>
      </c>
      <c r="B110" s="311" t="s">
        <v>477</v>
      </c>
      <c r="C110" s="308" t="s">
        <v>444</v>
      </c>
      <c r="D110" s="315">
        <v>70</v>
      </c>
      <c r="E110" s="309"/>
      <c r="F110" s="300">
        <f t="shared" si="6"/>
        <v>0</v>
      </c>
      <c r="G110" s="274"/>
    </row>
    <row r="111" spans="1:7">
      <c r="A111" s="397"/>
      <c r="B111" s="311"/>
      <c r="C111" s="308"/>
      <c r="D111" s="315"/>
      <c r="E111" s="309"/>
      <c r="F111" s="300">
        <f t="shared" si="6"/>
        <v>0</v>
      </c>
      <c r="G111" s="274"/>
    </row>
    <row r="112" spans="1:7">
      <c r="A112" s="397" t="s">
        <v>621</v>
      </c>
      <c r="B112" s="311" t="s">
        <v>611</v>
      </c>
      <c r="C112" s="308" t="s">
        <v>147</v>
      </c>
      <c r="D112" s="315" t="s">
        <v>442</v>
      </c>
      <c r="E112" s="309"/>
      <c r="F112" s="300">
        <f>E112</f>
        <v>0</v>
      </c>
      <c r="G112" s="274"/>
    </row>
    <row r="113" spans="1:7">
      <c r="A113" s="397"/>
      <c r="B113" s="311"/>
      <c r="C113" s="307"/>
      <c r="D113" s="315"/>
      <c r="E113" s="309"/>
      <c r="F113" s="300">
        <f t="shared" si="6"/>
        <v>0</v>
      </c>
      <c r="G113" s="274"/>
    </row>
    <row r="114" spans="1:7">
      <c r="A114" s="397"/>
      <c r="B114" s="306" t="s">
        <v>189</v>
      </c>
      <c r="C114" s="308"/>
      <c r="D114" s="315"/>
      <c r="E114" s="309"/>
      <c r="F114" s="300">
        <f t="shared" si="6"/>
        <v>0</v>
      </c>
      <c r="G114" s="274"/>
    </row>
    <row r="115" spans="1:7" ht="28.8">
      <c r="A115" s="397"/>
      <c r="B115" s="296" t="s">
        <v>471</v>
      </c>
      <c r="C115" s="412"/>
      <c r="D115" s="315"/>
      <c r="E115" s="309"/>
      <c r="F115" s="300">
        <f t="shared" si="6"/>
        <v>0</v>
      </c>
      <c r="G115" s="274"/>
    </row>
    <row r="116" spans="1:7">
      <c r="A116" s="397"/>
      <c r="B116" s="314"/>
      <c r="C116" s="412"/>
      <c r="D116" s="315"/>
      <c r="E116" s="309"/>
      <c r="F116" s="300">
        <f t="shared" si="6"/>
        <v>0</v>
      </c>
      <c r="G116" s="274"/>
    </row>
    <row r="117" spans="1:7">
      <c r="A117" s="397" t="s">
        <v>622</v>
      </c>
      <c r="B117" s="311" t="s">
        <v>192</v>
      </c>
      <c r="C117" s="308" t="s">
        <v>444</v>
      </c>
      <c r="D117" s="315">
        <f>D110</f>
        <v>70</v>
      </c>
      <c r="E117" s="309"/>
      <c r="F117" s="300">
        <f t="shared" si="6"/>
        <v>0</v>
      </c>
      <c r="G117" s="274"/>
    </row>
    <row r="118" spans="1:7" ht="28.8">
      <c r="A118" s="397"/>
      <c r="B118" s="314" t="s">
        <v>288</v>
      </c>
      <c r="C118" s="412"/>
      <c r="D118" s="315"/>
      <c r="E118" s="309"/>
      <c r="F118" s="300">
        <f t="shared" si="6"/>
        <v>0</v>
      </c>
      <c r="G118" s="274"/>
    </row>
    <row r="119" spans="1:7" ht="28.8">
      <c r="A119" s="397"/>
      <c r="B119" s="413" t="s">
        <v>289</v>
      </c>
      <c r="C119" s="412"/>
      <c r="D119" s="315"/>
      <c r="E119" s="309"/>
      <c r="F119" s="300">
        <f t="shared" si="6"/>
        <v>0</v>
      </c>
      <c r="G119" s="274"/>
    </row>
    <row r="120" spans="1:7">
      <c r="A120" s="397"/>
      <c r="B120" s="314" t="s">
        <v>290</v>
      </c>
      <c r="C120" s="412"/>
      <c r="D120" s="315"/>
      <c r="E120" s="309"/>
      <c r="F120" s="300">
        <f t="shared" si="6"/>
        <v>0</v>
      </c>
      <c r="G120" s="274"/>
    </row>
    <row r="121" spans="1:7">
      <c r="A121" s="397"/>
      <c r="B121" s="414"/>
      <c r="C121" s="412"/>
      <c r="D121" s="315"/>
      <c r="E121" s="309"/>
      <c r="F121" s="300">
        <f t="shared" si="6"/>
        <v>0</v>
      </c>
      <c r="G121" s="274"/>
    </row>
    <row r="122" spans="1:7">
      <c r="A122" s="397" t="s">
        <v>623</v>
      </c>
      <c r="B122" s="415" t="s">
        <v>612</v>
      </c>
      <c r="C122" s="308" t="s">
        <v>444</v>
      </c>
      <c r="D122" s="315">
        <f>D117</f>
        <v>70</v>
      </c>
      <c r="E122" s="309"/>
      <c r="F122" s="300">
        <f t="shared" si="6"/>
        <v>0</v>
      </c>
      <c r="G122" s="274"/>
    </row>
    <row r="123" spans="1:7">
      <c r="A123" s="397"/>
      <c r="B123" s="415"/>
      <c r="C123" s="308"/>
      <c r="D123" s="315"/>
      <c r="E123" s="309"/>
      <c r="F123" s="300"/>
      <c r="G123" s="274"/>
    </row>
    <row r="124" spans="1:7">
      <c r="A124" s="416">
        <v>3.5</v>
      </c>
      <c r="B124" s="416" t="s">
        <v>523</v>
      </c>
      <c r="C124" s="417"/>
      <c r="D124" s="417"/>
      <c r="E124" s="417"/>
      <c r="F124" s="418"/>
      <c r="G124" s="274"/>
    </row>
    <row r="125" spans="1:7">
      <c r="A125" s="417"/>
      <c r="B125" s="417" t="s">
        <v>524</v>
      </c>
      <c r="C125" s="417"/>
      <c r="D125" s="417"/>
      <c r="E125" s="417"/>
      <c r="F125" s="418"/>
      <c r="G125" s="274"/>
    </row>
    <row r="126" spans="1:7" ht="43.2">
      <c r="A126" s="417" t="s">
        <v>539</v>
      </c>
      <c r="B126" s="417" t="s">
        <v>525</v>
      </c>
      <c r="C126" s="417" t="s">
        <v>388</v>
      </c>
      <c r="D126" s="417">
        <v>2</v>
      </c>
      <c r="E126" s="417"/>
      <c r="F126" s="418">
        <f>D126*E126</f>
        <v>0</v>
      </c>
      <c r="G126" s="274"/>
    </row>
    <row r="127" spans="1:7" ht="43.2">
      <c r="A127" s="417" t="s">
        <v>540</v>
      </c>
      <c r="B127" s="417" t="s">
        <v>526</v>
      </c>
      <c r="C127" s="417" t="s">
        <v>388</v>
      </c>
      <c r="D127" s="417">
        <v>2</v>
      </c>
      <c r="E127" s="417"/>
      <c r="F127" s="418">
        <f>D127*E127</f>
        <v>0</v>
      </c>
      <c r="G127" s="274"/>
    </row>
    <row r="128" spans="1:7" s="145" customFormat="1">
      <c r="A128" s="416"/>
      <c r="B128" s="416" t="s">
        <v>617</v>
      </c>
      <c r="C128" s="416"/>
      <c r="D128" s="416"/>
      <c r="E128" s="416"/>
      <c r="F128" s="419">
        <f>SUM(F94:F127)</f>
        <v>0</v>
      </c>
      <c r="G128" s="275"/>
    </row>
    <row r="129" spans="1:7" s="103" customFormat="1">
      <c r="A129" s="395" t="s">
        <v>749</v>
      </c>
      <c r="B129" s="290" t="s">
        <v>1</v>
      </c>
      <c r="C129" s="291" t="s">
        <v>2</v>
      </c>
      <c r="D129" s="292" t="s">
        <v>428</v>
      </c>
      <c r="E129" s="293" t="s">
        <v>369</v>
      </c>
      <c r="F129" s="294" t="s">
        <v>494</v>
      </c>
      <c r="G129" s="274"/>
    </row>
    <row r="130" spans="1:7" s="11" customFormat="1">
      <c r="A130" s="396"/>
      <c r="B130" s="296" t="s">
        <v>616</v>
      </c>
      <c r="C130" s="297"/>
      <c r="D130" s="298"/>
      <c r="E130" s="299"/>
      <c r="F130" s="300"/>
      <c r="G130" s="141"/>
    </row>
    <row r="131" spans="1:7" ht="15" customHeight="1">
      <c r="A131" s="397"/>
      <c r="B131" s="420" t="s">
        <v>517</v>
      </c>
      <c r="C131" s="421"/>
      <c r="D131" s="315"/>
      <c r="E131" s="422"/>
      <c r="F131" s="403">
        <f>F128</f>
        <v>0</v>
      </c>
      <c r="G131" s="274"/>
    </row>
    <row r="132" spans="1:7">
      <c r="A132" s="397"/>
      <c r="B132" s="423"/>
      <c r="C132" s="308"/>
      <c r="D132" s="308"/>
      <c r="E132" s="309"/>
      <c r="F132" s="310"/>
      <c r="G132" s="274"/>
    </row>
    <row r="133" spans="1:7" s="145" customFormat="1">
      <c r="A133" s="399">
        <v>3.6</v>
      </c>
      <c r="B133" s="424" t="s">
        <v>624</v>
      </c>
      <c r="C133" s="318"/>
      <c r="D133" s="318"/>
      <c r="E133" s="319"/>
      <c r="F133" s="320"/>
      <c r="G133" s="275"/>
    </row>
    <row r="134" spans="1:7">
      <c r="A134" s="397"/>
      <c r="B134" s="423"/>
      <c r="C134" s="308"/>
      <c r="D134" s="308"/>
      <c r="E134" s="309"/>
      <c r="F134" s="310"/>
      <c r="G134" s="274"/>
    </row>
    <row r="135" spans="1:7" ht="28.8">
      <c r="A135" s="397"/>
      <c r="B135" s="314" t="s">
        <v>350</v>
      </c>
      <c r="C135" s="308"/>
      <c r="D135" s="308"/>
      <c r="E135" s="309"/>
      <c r="F135" s="310"/>
      <c r="G135" s="274"/>
    </row>
    <row r="136" spans="1:7" ht="28.8">
      <c r="A136" s="397"/>
      <c r="B136" s="314" t="s">
        <v>351</v>
      </c>
      <c r="C136" s="308"/>
      <c r="D136" s="308"/>
      <c r="E136" s="309"/>
      <c r="F136" s="310"/>
      <c r="G136" s="274"/>
    </row>
    <row r="137" spans="1:7">
      <c r="A137" s="397"/>
      <c r="B137" s="423"/>
      <c r="C137" s="308"/>
      <c r="D137" s="308"/>
      <c r="E137" s="309"/>
      <c r="F137" s="310"/>
      <c r="G137" s="274"/>
    </row>
    <row r="138" spans="1:7" ht="28.8">
      <c r="A138" s="397" t="s">
        <v>625</v>
      </c>
      <c r="B138" s="311" t="s">
        <v>359</v>
      </c>
      <c r="C138" s="308"/>
      <c r="D138" s="308"/>
      <c r="E138" s="309"/>
      <c r="F138" s="310"/>
      <c r="G138" s="274"/>
    </row>
    <row r="139" spans="1:7" ht="28.8">
      <c r="A139" s="397"/>
      <c r="B139" s="311" t="s">
        <v>353</v>
      </c>
      <c r="C139" s="308"/>
      <c r="D139" s="308"/>
      <c r="E139" s="309"/>
      <c r="F139" s="310"/>
      <c r="G139" s="274"/>
    </row>
    <row r="140" spans="1:7" ht="28.8">
      <c r="A140" s="397"/>
      <c r="B140" s="311" t="s">
        <v>354</v>
      </c>
      <c r="C140" s="308"/>
      <c r="D140" s="308"/>
      <c r="E140" s="309"/>
      <c r="F140" s="310"/>
      <c r="G140" s="274"/>
    </row>
    <row r="141" spans="1:7" ht="28.8">
      <c r="A141" s="397"/>
      <c r="B141" s="311" t="s">
        <v>355</v>
      </c>
      <c r="C141" s="308"/>
      <c r="D141" s="308"/>
      <c r="E141" s="309"/>
      <c r="F141" s="310"/>
      <c r="G141" s="274"/>
    </row>
    <row r="142" spans="1:7" ht="28.8">
      <c r="A142" s="397"/>
      <c r="B142" s="311" t="s">
        <v>356</v>
      </c>
      <c r="C142" s="308"/>
      <c r="D142" s="308"/>
      <c r="E142" s="309"/>
      <c r="F142" s="310"/>
      <c r="G142" s="274"/>
    </row>
    <row r="143" spans="1:7" ht="28.8">
      <c r="A143" s="397"/>
      <c r="B143" s="311" t="s">
        <v>357</v>
      </c>
      <c r="C143" s="308"/>
      <c r="D143" s="308"/>
      <c r="E143" s="309"/>
      <c r="F143" s="310"/>
      <c r="G143" s="274"/>
    </row>
    <row r="144" spans="1:7" ht="20.399999999999999" customHeight="1">
      <c r="A144" s="397" t="s">
        <v>541</v>
      </c>
      <c r="B144" s="311" t="s">
        <v>358</v>
      </c>
      <c r="C144" s="308" t="s">
        <v>5</v>
      </c>
      <c r="D144" s="308">
        <v>4</v>
      </c>
      <c r="E144" s="309"/>
      <c r="F144" s="310">
        <f>D144*E144</f>
        <v>0</v>
      </c>
      <c r="G144" s="274"/>
    </row>
    <row r="145" spans="1:7">
      <c r="A145" s="397"/>
      <c r="B145" s="306"/>
      <c r="C145" s="322"/>
      <c r="D145" s="308"/>
      <c r="E145" s="309"/>
      <c r="F145" s="398"/>
      <c r="G145" s="274"/>
    </row>
    <row r="146" spans="1:7">
      <c r="A146" s="397"/>
      <c r="B146" s="306"/>
      <c r="C146" s="322"/>
      <c r="D146" s="308"/>
      <c r="E146" s="309"/>
      <c r="F146" s="320"/>
      <c r="G146" s="274"/>
    </row>
    <row r="147" spans="1:7">
      <c r="A147" s="397"/>
      <c r="B147" s="306" t="s">
        <v>519</v>
      </c>
      <c r="C147" s="322"/>
      <c r="D147" s="308"/>
      <c r="E147" s="309"/>
      <c r="F147" s="320">
        <f>SUM(F131:F146)</f>
        <v>0</v>
      </c>
      <c r="G147" s="274"/>
    </row>
    <row r="148" spans="1:7">
      <c r="A148" s="397"/>
      <c r="B148" s="306"/>
      <c r="C148" s="322"/>
      <c r="D148" s="308"/>
      <c r="E148" s="309"/>
      <c r="F148" s="320"/>
      <c r="G148" s="274"/>
    </row>
    <row r="219" spans="1:5">
      <c r="A219" s="393"/>
      <c r="B219" s="148"/>
      <c r="C219" s="149"/>
      <c r="E219" s="146"/>
    </row>
  </sheetData>
  <pageMargins left="0.7" right="0.7" top="0.75" bottom="0.75" header="0.3" footer="0.3"/>
  <pageSetup paperSize="9" scale="95" orientation="portrait" horizontalDpi="1200" verticalDpi="1200" r:id="rId1"/>
  <rowBreaks count="1" manualBreakCount="1">
    <brk id="43"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topLeftCell="A19" zoomScale="96" zoomScaleNormal="145" workbookViewId="0">
      <selection activeCell="A35" sqref="A35:XFD43"/>
    </sheetView>
  </sheetViews>
  <sheetFormatPr defaultRowHeight="14.4"/>
  <cols>
    <col min="1" max="1" width="9.33203125" customWidth="1"/>
    <col min="2" max="2" width="43.44140625" customWidth="1"/>
    <col min="5" max="5" width="6.109375" bestFit="1" customWidth="1"/>
    <col min="6" max="6" width="10.6640625" bestFit="1" customWidth="1"/>
    <col min="8" max="8" width="40.33203125" customWidth="1"/>
  </cols>
  <sheetData>
    <row r="1" spans="1:6" s="39" customFormat="1" ht="15" thickBot="1">
      <c r="A1" s="36" t="s">
        <v>34</v>
      </c>
      <c r="B1" s="37" t="s">
        <v>370</v>
      </c>
      <c r="C1" s="36" t="s">
        <v>34</v>
      </c>
      <c r="D1" s="36" t="s">
        <v>34</v>
      </c>
      <c r="E1" s="36" t="s">
        <v>371</v>
      </c>
      <c r="F1" s="36" t="s">
        <v>372</v>
      </c>
    </row>
    <row r="2" spans="1:6" s="39" customFormat="1" ht="15" thickBot="1">
      <c r="A2" s="36" t="s">
        <v>34</v>
      </c>
      <c r="B2" s="36" t="s">
        <v>373</v>
      </c>
      <c r="C2" s="36" t="s">
        <v>34</v>
      </c>
      <c r="D2" s="36" t="s">
        <v>34</v>
      </c>
      <c r="E2" s="36" t="s">
        <v>371</v>
      </c>
      <c r="F2" s="36" t="s">
        <v>372</v>
      </c>
    </row>
    <row r="3" spans="1:6" s="39" customFormat="1" ht="15" thickBot="1">
      <c r="A3" s="36" t="s">
        <v>34</v>
      </c>
      <c r="B3" s="36" t="s">
        <v>374</v>
      </c>
      <c r="C3" s="36" t="s">
        <v>34</v>
      </c>
      <c r="D3" s="36" t="s">
        <v>34</v>
      </c>
      <c r="E3" s="36" t="s">
        <v>371</v>
      </c>
      <c r="F3" s="36" t="s">
        <v>372</v>
      </c>
    </row>
    <row r="4" spans="1:6" s="39" customFormat="1" ht="29.4" thickBot="1">
      <c r="A4" s="97">
        <v>4.5</v>
      </c>
      <c r="B4" s="36" t="s">
        <v>375</v>
      </c>
      <c r="C4" s="36" t="s">
        <v>33</v>
      </c>
      <c r="D4" s="36">
        <f>120*2+894</f>
        <v>1134</v>
      </c>
      <c r="E4" s="36">
        <v>2.5</v>
      </c>
      <c r="F4" s="98">
        <f>E4*D4</f>
        <v>2835</v>
      </c>
    </row>
    <row r="5" spans="1:6" s="39" customFormat="1" ht="15" thickBot="1">
      <c r="A5" s="36">
        <v>4.51</v>
      </c>
      <c r="B5" s="36" t="s">
        <v>376</v>
      </c>
      <c r="C5" s="36" t="s">
        <v>50</v>
      </c>
      <c r="D5" s="36">
        <f>44+90</f>
        <v>134</v>
      </c>
      <c r="E5" s="36">
        <v>0.5</v>
      </c>
      <c r="F5" s="98">
        <f t="shared" ref="F5:F34" si="0">E5*D5</f>
        <v>67</v>
      </c>
    </row>
    <row r="6" spans="1:6" s="39" customFormat="1" ht="15" thickBot="1">
      <c r="A6" s="36" t="s">
        <v>34</v>
      </c>
      <c r="B6" s="37" t="s">
        <v>377</v>
      </c>
      <c r="C6" s="36" t="s">
        <v>34</v>
      </c>
      <c r="D6" s="36" t="s">
        <v>34</v>
      </c>
      <c r="E6" s="36" t="s">
        <v>371</v>
      </c>
      <c r="F6" s="98"/>
    </row>
    <row r="7" spans="1:6" s="39" customFormat="1" ht="15" thickBot="1">
      <c r="A7" s="36" t="s">
        <v>34</v>
      </c>
      <c r="B7" s="36" t="s">
        <v>378</v>
      </c>
      <c r="C7" s="36" t="s">
        <v>34</v>
      </c>
      <c r="D7" s="36"/>
      <c r="E7" s="36"/>
      <c r="F7" s="98"/>
    </row>
    <row r="8" spans="1:6" s="39" customFormat="1" ht="15" thickBot="1">
      <c r="A8" s="36" t="s">
        <v>34</v>
      </c>
      <c r="B8" s="36" t="s">
        <v>379</v>
      </c>
      <c r="C8" s="36" t="s">
        <v>34</v>
      </c>
      <c r="D8" s="36"/>
      <c r="E8" s="36"/>
      <c r="F8" s="98"/>
    </row>
    <row r="9" spans="1:6" s="39" customFormat="1" ht="15" thickBot="1">
      <c r="A9" s="36">
        <v>4.5199999999999996</v>
      </c>
      <c r="B9" s="36" t="s">
        <v>431</v>
      </c>
      <c r="C9" s="36" t="s">
        <v>50</v>
      </c>
      <c r="D9" s="36">
        <f>9.935*2*31+320</f>
        <v>935.97</v>
      </c>
      <c r="E9" s="36">
        <v>2.5</v>
      </c>
      <c r="F9" s="98">
        <f t="shared" ref="F9:F10" si="1">E9*D9</f>
        <v>2339.9250000000002</v>
      </c>
    </row>
    <row r="10" spans="1:6" s="39" customFormat="1" ht="15" thickBot="1">
      <c r="A10" s="36">
        <v>4.53</v>
      </c>
      <c r="B10" s="36" t="s">
        <v>432</v>
      </c>
      <c r="C10" s="36" t="s">
        <v>50</v>
      </c>
      <c r="D10" s="36">
        <f>D9</f>
        <v>935.97</v>
      </c>
      <c r="E10" s="36">
        <v>2.5</v>
      </c>
      <c r="F10" s="98">
        <f t="shared" si="1"/>
        <v>2339.9250000000002</v>
      </c>
    </row>
    <row r="11" spans="1:6" s="39" customFormat="1" ht="15" thickBot="1">
      <c r="A11" s="36">
        <v>4.54</v>
      </c>
      <c r="B11" s="36" t="s">
        <v>429</v>
      </c>
      <c r="C11" s="36" t="s">
        <v>50</v>
      </c>
      <c r="D11" s="36">
        <f>421+1443</f>
        <v>1864</v>
      </c>
      <c r="E11" s="36">
        <v>1.5</v>
      </c>
      <c r="F11" s="98">
        <f t="shared" si="0"/>
        <v>2796</v>
      </c>
    </row>
    <row r="12" spans="1:6" s="39" customFormat="1" ht="15" thickBot="1">
      <c r="A12" s="36">
        <v>4.55</v>
      </c>
      <c r="B12" s="36" t="s">
        <v>381</v>
      </c>
      <c r="C12" s="36" t="s">
        <v>50</v>
      </c>
      <c r="D12" s="36">
        <v>1580</v>
      </c>
      <c r="E12" s="36">
        <v>1.5</v>
      </c>
      <c r="F12" s="98">
        <f t="shared" si="0"/>
        <v>2370</v>
      </c>
    </row>
    <row r="13" spans="1:6" s="39" customFormat="1" ht="15" thickBot="1">
      <c r="A13" s="36">
        <v>4.5599999999999996</v>
      </c>
      <c r="B13" s="36" t="s">
        <v>430</v>
      </c>
      <c r="C13" s="36" t="s">
        <v>50</v>
      </c>
      <c r="D13" s="36">
        <f>61+155</f>
        <v>216</v>
      </c>
      <c r="E13" s="36">
        <v>1.5</v>
      </c>
      <c r="F13" s="98">
        <f t="shared" si="0"/>
        <v>324</v>
      </c>
    </row>
    <row r="14" spans="1:6" s="39" customFormat="1" ht="15" thickBot="1">
      <c r="A14" s="36">
        <v>4.57</v>
      </c>
      <c r="B14" s="36" t="s">
        <v>383</v>
      </c>
      <c r="C14" s="36" t="s">
        <v>50</v>
      </c>
      <c r="D14" s="36">
        <f>76+126</f>
        <v>202</v>
      </c>
      <c r="E14" s="36">
        <v>1.5</v>
      </c>
      <c r="F14" s="98">
        <f t="shared" si="0"/>
        <v>303</v>
      </c>
    </row>
    <row r="15" spans="1:6" s="39" customFormat="1" ht="15" thickBot="1">
      <c r="A15" s="36">
        <v>4.58</v>
      </c>
      <c r="B15" s="36" t="s">
        <v>384</v>
      </c>
      <c r="C15" s="36" t="s">
        <v>50</v>
      </c>
      <c r="D15" s="36">
        <f>D14</f>
        <v>202</v>
      </c>
      <c r="E15" s="36">
        <v>1.2</v>
      </c>
      <c r="F15" s="98">
        <f t="shared" si="0"/>
        <v>242.39999999999998</v>
      </c>
    </row>
    <row r="16" spans="1:6" s="39" customFormat="1" ht="15" thickBot="1">
      <c r="A16" s="36">
        <v>4.59</v>
      </c>
      <c r="B16" s="36" t="s">
        <v>385</v>
      </c>
      <c r="C16" s="36" t="s">
        <v>50</v>
      </c>
      <c r="D16" s="36">
        <f>D5</f>
        <v>134</v>
      </c>
      <c r="E16" s="36">
        <v>1.5</v>
      </c>
      <c r="F16" s="98">
        <f t="shared" si="0"/>
        <v>201</v>
      </c>
    </row>
    <row r="17" spans="1:6" s="39" customFormat="1" ht="15" thickBot="1">
      <c r="A17" s="36">
        <v>4.5999999999999996</v>
      </c>
      <c r="B17" s="36" t="s">
        <v>386</v>
      </c>
      <c r="C17" s="36" t="s">
        <v>34</v>
      </c>
      <c r="D17" s="36" t="s">
        <v>34</v>
      </c>
      <c r="E17" s="36" t="s">
        <v>371</v>
      </c>
      <c r="F17" s="98"/>
    </row>
    <row r="18" spans="1:6" s="39" customFormat="1" ht="29.4" thickBot="1">
      <c r="A18" s="36">
        <v>4.6100000000000101</v>
      </c>
      <c r="B18" s="36" t="s">
        <v>387</v>
      </c>
      <c r="C18" s="36" t="s">
        <v>388</v>
      </c>
      <c r="D18" s="36">
        <v>200</v>
      </c>
      <c r="E18" s="36">
        <v>15</v>
      </c>
      <c r="F18" s="98">
        <f t="shared" si="0"/>
        <v>3000</v>
      </c>
    </row>
    <row r="19" spans="1:6" s="39" customFormat="1" ht="15" thickBot="1">
      <c r="A19" s="36">
        <v>4.6200000000000099</v>
      </c>
      <c r="B19" s="37" t="s">
        <v>389</v>
      </c>
      <c r="C19" s="36" t="s">
        <v>34</v>
      </c>
      <c r="D19" s="36" t="s">
        <v>34</v>
      </c>
      <c r="E19" s="36" t="s">
        <v>371</v>
      </c>
      <c r="F19" s="98"/>
    </row>
    <row r="20" spans="1:6" s="39" customFormat="1" ht="15" thickBot="1">
      <c r="A20" s="36">
        <v>4.6300000000000097</v>
      </c>
      <c r="B20" s="36" t="s">
        <v>390</v>
      </c>
      <c r="C20" s="36" t="s">
        <v>34</v>
      </c>
      <c r="D20" s="36" t="s">
        <v>34</v>
      </c>
      <c r="E20" s="36" t="s">
        <v>371</v>
      </c>
      <c r="F20" s="98"/>
    </row>
    <row r="21" spans="1:6" s="39" customFormat="1" ht="15" thickBot="1">
      <c r="A21" s="36">
        <v>4.6400000000000103</v>
      </c>
      <c r="B21" s="36" t="s">
        <v>391</v>
      </c>
      <c r="C21" s="36" t="s">
        <v>33</v>
      </c>
      <c r="D21" s="36">
        <f>36+76</f>
        <v>112</v>
      </c>
      <c r="E21" s="36">
        <v>6</v>
      </c>
      <c r="F21" s="98">
        <f t="shared" si="0"/>
        <v>672</v>
      </c>
    </row>
    <row r="22" spans="1:6" s="39" customFormat="1" ht="15" thickBot="1">
      <c r="A22" s="36">
        <v>4.6500000000000101</v>
      </c>
      <c r="B22" s="40" t="s">
        <v>392</v>
      </c>
      <c r="C22" s="40" t="s">
        <v>50</v>
      </c>
      <c r="D22" s="40">
        <f>60+135</f>
        <v>195</v>
      </c>
      <c r="E22" s="40">
        <v>5</v>
      </c>
      <c r="F22" s="99">
        <f t="shared" si="0"/>
        <v>975</v>
      </c>
    </row>
    <row r="23" spans="1:6" s="39" customFormat="1" ht="15" thickBot="1">
      <c r="A23" s="36">
        <v>4.6600000000000099</v>
      </c>
      <c r="B23" s="36" t="s">
        <v>393</v>
      </c>
      <c r="C23" s="36" t="s">
        <v>34</v>
      </c>
      <c r="D23" s="36" t="s">
        <v>34</v>
      </c>
      <c r="E23" s="36" t="s">
        <v>371</v>
      </c>
      <c r="F23" s="98"/>
    </row>
    <row r="24" spans="1:6" s="39" customFormat="1" ht="29.4" thickBot="1">
      <c r="A24" s="36">
        <v>4.6700000000000097</v>
      </c>
      <c r="B24" s="36" t="s">
        <v>394</v>
      </c>
      <c r="C24" s="36" t="s">
        <v>33</v>
      </c>
      <c r="D24" s="36">
        <f>D21</f>
        <v>112</v>
      </c>
      <c r="E24" s="36">
        <v>5</v>
      </c>
      <c r="F24" s="98">
        <f t="shared" si="0"/>
        <v>560</v>
      </c>
    </row>
    <row r="25" spans="1:6" s="39" customFormat="1" ht="29.4" thickBot="1">
      <c r="A25" s="36">
        <v>4.6800000000000104</v>
      </c>
      <c r="B25" s="40" t="s">
        <v>395</v>
      </c>
      <c r="C25" s="40" t="s">
        <v>50</v>
      </c>
      <c r="D25" s="40">
        <f>D24</f>
        <v>112</v>
      </c>
      <c r="E25" s="40">
        <v>5</v>
      </c>
      <c r="F25" s="99">
        <f t="shared" si="0"/>
        <v>560</v>
      </c>
    </row>
    <row r="26" spans="1:6" s="39" customFormat="1" ht="15" thickBot="1">
      <c r="A26" s="36">
        <v>4.6900000000000102</v>
      </c>
      <c r="B26" s="37" t="s">
        <v>396</v>
      </c>
      <c r="C26" s="36" t="s">
        <v>34</v>
      </c>
      <c r="D26" s="36" t="s">
        <v>34</v>
      </c>
      <c r="E26" s="36" t="s">
        <v>371</v>
      </c>
      <c r="F26" s="98"/>
    </row>
    <row r="27" spans="1:6" s="39" customFormat="1" ht="43.8" thickBot="1">
      <c r="A27" s="36">
        <v>4.7000000000000099</v>
      </c>
      <c r="B27" s="40" t="s">
        <v>397</v>
      </c>
      <c r="C27" s="40" t="s">
        <v>50</v>
      </c>
      <c r="D27" s="40">
        <f>D22</f>
        <v>195</v>
      </c>
      <c r="E27" s="40">
        <v>6</v>
      </c>
      <c r="F27" s="99">
        <f t="shared" si="0"/>
        <v>1170</v>
      </c>
    </row>
    <row r="28" spans="1:6" s="39" customFormat="1" ht="15" thickBot="1">
      <c r="A28" s="36">
        <v>4.7100000000000097</v>
      </c>
      <c r="B28" s="37" t="s">
        <v>398</v>
      </c>
      <c r="C28" s="36" t="s">
        <v>34</v>
      </c>
      <c r="D28" s="36" t="s">
        <v>34</v>
      </c>
      <c r="E28" s="36" t="s">
        <v>371</v>
      </c>
      <c r="F28" s="98"/>
    </row>
    <row r="29" spans="1:6" s="39" customFormat="1" ht="29.4" thickBot="1">
      <c r="A29" s="36">
        <v>4.7200000000000104</v>
      </c>
      <c r="B29" s="36" t="s">
        <v>399</v>
      </c>
      <c r="C29" s="36" t="s">
        <v>50</v>
      </c>
      <c r="D29" s="36">
        <v>68</v>
      </c>
      <c r="E29" s="36">
        <v>2.5</v>
      </c>
      <c r="F29" s="98">
        <f t="shared" si="0"/>
        <v>170</v>
      </c>
    </row>
    <row r="30" spans="1:6" s="39" customFormat="1" ht="15" thickBot="1">
      <c r="A30" s="36">
        <v>4.7300000000000102</v>
      </c>
      <c r="B30" s="36" t="s">
        <v>400</v>
      </c>
      <c r="C30" s="36" t="s">
        <v>388</v>
      </c>
      <c r="D30" s="36">
        <f>12+18</f>
        <v>30</v>
      </c>
      <c r="E30" s="36">
        <v>5</v>
      </c>
      <c r="F30" s="98">
        <f t="shared" si="0"/>
        <v>150</v>
      </c>
    </row>
    <row r="31" spans="1:6" s="39" customFormat="1" ht="15" thickBot="1">
      <c r="A31" s="36">
        <v>4.74000000000001</v>
      </c>
      <c r="B31" s="36" t="s">
        <v>401</v>
      </c>
      <c r="C31" s="36" t="s">
        <v>388</v>
      </c>
      <c r="D31" s="36">
        <f>D30</f>
        <v>30</v>
      </c>
      <c r="E31" s="36">
        <v>5</v>
      </c>
      <c r="F31" s="98">
        <f t="shared" si="0"/>
        <v>150</v>
      </c>
    </row>
    <row r="32" spans="1:6" s="39" customFormat="1" ht="29.4" thickBot="1">
      <c r="A32" s="36">
        <v>4.7500000000000204</v>
      </c>
      <c r="B32" s="36" t="s">
        <v>402</v>
      </c>
      <c r="C32" s="36" t="s">
        <v>34</v>
      </c>
      <c r="D32" s="36" t="s">
        <v>34</v>
      </c>
      <c r="E32" s="36" t="s">
        <v>371</v>
      </c>
      <c r="F32" s="98"/>
    </row>
    <row r="33" spans="1:6" s="39" customFormat="1" ht="15" thickBot="1">
      <c r="A33" s="36">
        <v>4.7600000000000202</v>
      </c>
      <c r="B33" s="40" t="s">
        <v>403</v>
      </c>
      <c r="C33" s="40" t="s">
        <v>33</v>
      </c>
      <c r="D33" s="40">
        <f>D22</f>
        <v>195</v>
      </c>
      <c r="E33" s="40">
        <v>5</v>
      </c>
      <c r="F33" s="99">
        <f t="shared" si="0"/>
        <v>975</v>
      </c>
    </row>
    <row r="34" spans="1:6" s="39" customFormat="1" ht="15" thickBot="1">
      <c r="A34" s="36">
        <v>4.77000000000002</v>
      </c>
      <c r="B34" s="40" t="s">
        <v>404</v>
      </c>
      <c r="C34" s="40" t="s">
        <v>33</v>
      </c>
      <c r="D34" s="40">
        <f>D27*1</f>
        <v>195</v>
      </c>
      <c r="E34" s="40">
        <v>20</v>
      </c>
      <c r="F34" s="99">
        <f t="shared" si="0"/>
        <v>3900</v>
      </c>
    </row>
    <row r="35" spans="1:6" s="11" customFormat="1">
      <c r="A35" s="21"/>
      <c r="B35" s="76" t="s">
        <v>433</v>
      </c>
      <c r="C35" s="22"/>
      <c r="D35" s="14"/>
      <c r="E35" s="20"/>
      <c r="F35" s="100">
        <f t="shared" ref="F35:F43" si="2">D35*E35</f>
        <v>0</v>
      </c>
    </row>
    <row r="36" spans="1:6" s="11" customFormat="1">
      <c r="A36" s="21"/>
      <c r="B36" s="77"/>
      <c r="C36" s="20"/>
      <c r="D36" s="14"/>
      <c r="E36" s="20"/>
      <c r="F36" s="100">
        <f t="shared" si="2"/>
        <v>0</v>
      </c>
    </row>
    <row r="37" spans="1:6" s="11" customFormat="1" ht="16.2">
      <c r="A37" s="21"/>
      <c r="B37" s="77" t="s">
        <v>434</v>
      </c>
      <c r="C37" s="22" t="s">
        <v>409</v>
      </c>
      <c r="D37" s="14">
        <v>2780</v>
      </c>
      <c r="E37" s="20">
        <v>1.5</v>
      </c>
      <c r="F37" s="100">
        <f t="shared" si="2"/>
        <v>4170</v>
      </c>
    </row>
    <row r="38" spans="1:6" s="11" customFormat="1">
      <c r="A38" s="21"/>
      <c r="B38" s="77"/>
      <c r="C38" s="20"/>
      <c r="D38" s="14"/>
      <c r="E38" s="20"/>
      <c r="F38" s="100">
        <f t="shared" si="2"/>
        <v>0</v>
      </c>
    </row>
    <row r="39" spans="1:6" s="11" customFormat="1" ht="16.2">
      <c r="A39" s="21"/>
      <c r="B39" s="77" t="s">
        <v>435</v>
      </c>
      <c r="C39" s="22" t="s">
        <v>409</v>
      </c>
      <c r="D39" s="14">
        <v>500</v>
      </c>
      <c r="E39" s="20">
        <v>1.5</v>
      </c>
      <c r="F39" s="100">
        <f t="shared" si="2"/>
        <v>750</v>
      </c>
    </row>
    <row r="40" spans="1:6" s="11" customFormat="1">
      <c r="A40" s="21"/>
      <c r="B40" s="77"/>
      <c r="C40" s="20"/>
      <c r="D40" s="14"/>
      <c r="E40" s="20"/>
      <c r="F40" s="100">
        <f t="shared" si="2"/>
        <v>0</v>
      </c>
    </row>
    <row r="41" spans="1:6" s="11" customFormat="1" ht="28.8">
      <c r="A41" s="21"/>
      <c r="B41" s="77" t="s">
        <v>436</v>
      </c>
      <c r="C41" s="22" t="s">
        <v>409</v>
      </c>
      <c r="D41" s="14">
        <v>1100</v>
      </c>
      <c r="E41" s="20">
        <v>6.5</v>
      </c>
      <c r="F41" s="100">
        <f t="shared" si="2"/>
        <v>7150</v>
      </c>
    </row>
    <row r="42" spans="1:6" s="11" customFormat="1">
      <c r="A42" s="21"/>
      <c r="B42" s="77"/>
      <c r="C42" s="20"/>
      <c r="D42" s="14"/>
      <c r="E42" s="20"/>
      <c r="F42" s="100">
        <f t="shared" si="2"/>
        <v>0</v>
      </c>
    </row>
    <row r="43" spans="1:6" s="11" customFormat="1">
      <c r="A43" s="21"/>
      <c r="B43" s="77"/>
      <c r="C43" s="20"/>
      <c r="D43" s="14"/>
      <c r="E43" s="20"/>
      <c r="F43" s="100">
        <f t="shared" si="2"/>
        <v>0</v>
      </c>
    </row>
    <row r="44" spans="1:6" s="39" customFormat="1">
      <c r="A44" s="46"/>
      <c r="B44" s="46"/>
      <c r="C44" s="46"/>
      <c r="D44" s="46"/>
      <c r="E44" s="46"/>
      <c r="F44" s="46"/>
    </row>
    <row r="45" spans="1:6" s="11" customFormat="1">
      <c r="A45" s="21"/>
      <c r="B45" s="67" t="s">
        <v>148</v>
      </c>
      <c r="C45" s="68" t="s">
        <v>149</v>
      </c>
      <c r="D45" s="66"/>
      <c r="E45" s="66"/>
      <c r="F45" s="69">
        <f>SUM(F4:F44)</f>
        <v>38170.25</v>
      </c>
    </row>
    <row r="46" spans="1:6" s="11" customFormat="1">
      <c r="A46" s="21"/>
      <c r="B46" s="70"/>
      <c r="C46" s="66"/>
      <c r="F46" s="65">
        <f t="shared" ref="F46" si="3">D46*E46</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view="pageBreakPreview" zoomScale="122" zoomScaleNormal="100" zoomScaleSheetLayoutView="122" workbookViewId="0">
      <selection activeCell="E1" sqref="E1"/>
    </sheetView>
  </sheetViews>
  <sheetFormatPr defaultRowHeight="14.4"/>
  <cols>
    <col min="1" max="1" width="5.21875" style="196" bestFit="1" customWidth="1"/>
    <col min="2" max="2" width="57.6640625" style="181" customWidth="1"/>
    <col min="3" max="3" width="5.21875" style="181" bestFit="1" customWidth="1"/>
    <col min="4" max="4" width="4.33203125" style="181" bestFit="1" customWidth="1"/>
    <col min="5" max="5" width="5.21875" style="181" bestFit="1" customWidth="1"/>
    <col min="6" max="6" width="11.109375" style="215" bestFit="1" customWidth="1"/>
    <col min="7" max="16384" width="8.88671875" style="181"/>
  </cols>
  <sheetData>
    <row r="1" spans="1:7" s="194" customFormat="1" ht="28.8">
      <c r="A1" s="198" t="s">
        <v>631</v>
      </c>
      <c r="B1" s="199" t="s">
        <v>1</v>
      </c>
      <c r="C1" s="200" t="s">
        <v>2</v>
      </c>
      <c r="D1" s="201" t="s">
        <v>428</v>
      </c>
      <c r="E1" s="202" t="s">
        <v>369</v>
      </c>
      <c r="F1" s="212" t="s">
        <v>494</v>
      </c>
      <c r="G1" s="197"/>
    </row>
    <row r="2" spans="1:7" s="225" customFormat="1">
      <c r="A2" s="219">
        <v>4</v>
      </c>
      <c r="B2" s="220" t="s">
        <v>648</v>
      </c>
      <c r="C2" s="221"/>
      <c r="D2" s="222"/>
      <c r="E2" s="223"/>
      <c r="F2" s="224"/>
    </row>
    <row r="3" spans="1:7" s="225" customFormat="1">
      <c r="A3" s="219"/>
      <c r="B3" s="220" t="s">
        <v>626</v>
      </c>
      <c r="C3" s="221"/>
      <c r="D3" s="222"/>
      <c r="E3" s="223"/>
      <c r="F3" s="224"/>
    </row>
    <row r="4" spans="1:7" s="195" customFormat="1">
      <c r="A4" s="198"/>
      <c r="B4" s="203"/>
      <c r="C4" s="204"/>
      <c r="D4" s="205"/>
      <c r="E4" s="206"/>
      <c r="F4" s="213"/>
    </row>
    <row r="5" spans="1:7" s="225" customFormat="1">
      <c r="A5" s="219">
        <v>4.0999999999999996</v>
      </c>
      <c r="B5" s="220" t="s">
        <v>628</v>
      </c>
      <c r="C5" s="221"/>
      <c r="D5" s="222"/>
      <c r="E5" s="223"/>
      <c r="F5" s="224"/>
    </row>
    <row r="6" spans="1:7" ht="28.8">
      <c r="A6" s="207"/>
      <c r="B6" s="208" t="s">
        <v>629</v>
      </c>
      <c r="C6" s="209" t="s">
        <v>513</v>
      </c>
      <c r="D6" s="209">
        <v>450</v>
      </c>
      <c r="E6" s="209"/>
      <c r="F6" s="214">
        <f>D6*E6</f>
        <v>0</v>
      </c>
    </row>
    <row r="7" spans="1:7">
      <c r="A7" s="207"/>
      <c r="B7" s="209"/>
      <c r="C7" s="209"/>
      <c r="D7" s="209"/>
      <c r="E7" s="209"/>
      <c r="F7" s="214"/>
    </row>
    <row r="8" spans="1:7">
      <c r="A8" s="207"/>
      <c r="B8" s="210"/>
      <c r="C8" s="209"/>
      <c r="D8" s="209"/>
      <c r="E8" s="209"/>
      <c r="F8" s="214"/>
    </row>
    <row r="9" spans="1:7" s="190" customFormat="1">
      <c r="A9" s="216">
        <v>4.2</v>
      </c>
      <c r="B9" s="217" t="s">
        <v>627</v>
      </c>
      <c r="C9" s="217"/>
      <c r="D9" s="217"/>
      <c r="E9" s="217"/>
      <c r="F9" s="218"/>
    </row>
    <row r="10" spans="1:7" ht="115.2">
      <c r="A10" s="207"/>
      <c r="B10" s="208" t="s">
        <v>630</v>
      </c>
      <c r="C10" s="209" t="s">
        <v>444</v>
      </c>
      <c r="D10" s="209">
        <v>528</v>
      </c>
      <c r="E10" s="209"/>
      <c r="F10" s="214">
        <f>D10*E10</f>
        <v>0</v>
      </c>
    </row>
    <row r="11" spans="1:7">
      <c r="A11" s="211"/>
      <c r="B11" s="209"/>
      <c r="C11" s="209"/>
      <c r="D11" s="209"/>
      <c r="E11" s="209"/>
      <c r="F11" s="214"/>
    </row>
    <row r="12" spans="1:7">
      <c r="A12" s="211"/>
      <c r="B12" s="209"/>
      <c r="C12" s="209"/>
      <c r="D12" s="209"/>
      <c r="E12" s="209"/>
      <c r="F12" s="214"/>
    </row>
    <row r="13" spans="1:7" s="190" customFormat="1">
      <c r="A13" s="216"/>
      <c r="B13" s="217" t="s">
        <v>632</v>
      </c>
      <c r="C13" s="217"/>
      <c r="D13" s="217"/>
      <c r="E13" s="217"/>
      <c r="F13" s="218">
        <f>SUM(F6:F12)</f>
        <v>0</v>
      </c>
    </row>
    <row r="14" spans="1:7">
      <c r="A14" s="211"/>
      <c r="B14" s="209"/>
      <c r="C14" s="209"/>
      <c r="D14" s="209"/>
      <c r="E14" s="209"/>
      <c r="F14" s="21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368"/>
  <sheetViews>
    <sheetView tabSelected="1" view="pageBreakPreview" zoomScale="115" zoomScaleNormal="130" zoomScaleSheetLayoutView="115" workbookViewId="0">
      <pane xSplit="1" ySplit="1" topLeftCell="B2" activePane="bottomRight" state="frozen"/>
      <selection pane="topRight" activeCell="B1" sqref="B1"/>
      <selection pane="bottomLeft" activeCell="A2" sqref="A2"/>
      <selection pane="bottomRight" activeCell="B6" sqref="B6"/>
    </sheetView>
  </sheetViews>
  <sheetFormatPr defaultColWidth="9.109375" defaultRowHeight="14.4"/>
  <cols>
    <col min="1" max="1" width="5.5546875" style="110" bestFit="1" customWidth="1"/>
    <col min="2" max="2" width="52.5546875" style="111" customWidth="1"/>
    <col min="3" max="3" width="5.21875" style="264" bestFit="1" customWidth="1"/>
    <col min="4" max="4" width="5" style="265" bestFit="1" customWidth="1"/>
    <col min="5" max="5" width="7.33203125" style="266" customWidth="1"/>
    <col min="6" max="6" width="11.5546875" style="118" customWidth="1"/>
    <col min="7" max="16384" width="9.109375" style="107"/>
  </cols>
  <sheetData>
    <row r="1" spans="1:19" s="105" customFormat="1" ht="28.8">
      <c r="A1" s="112" t="s">
        <v>424</v>
      </c>
      <c r="B1" s="112" t="s">
        <v>1</v>
      </c>
      <c r="C1" s="112" t="s">
        <v>425</v>
      </c>
      <c r="D1" s="113" t="s">
        <v>428</v>
      </c>
      <c r="E1" s="119" t="s">
        <v>369</v>
      </c>
      <c r="F1" s="114" t="s">
        <v>21</v>
      </c>
    </row>
    <row r="2" spans="1:19" s="225" customFormat="1" ht="16.2" customHeight="1">
      <c r="A2" s="219">
        <v>6</v>
      </c>
      <c r="B2" s="220" t="s">
        <v>636</v>
      </c>
      <c r="C2" s="226"/>
      <c r="D2" s="227"/>
      <c r="E2" s="255"/>
      <c r="F2" s="254"/>
    </row>
    <row r="3" spans="1:19" s="225" customFormat="1" ht="16.2" customHeight="1">
      <c r="A3" s="219"/>
      <c r="B3" s="220" t="s">
        <v>468</v>
      </c>
      <c r="C3" s="226"/>
      <c r="D3" s="227"/>
      <c r="E3" s="255"/>
      <c r="F3" s="254"/>
    </row>
    <row r="4" spans="1:19" s="101" customFormat="1">
      <c r="A4" s="228">
        <v>6.1</v>
      </c>
      <c r="B4" s="229" t="s">
        <v>640</v>
      </c>
      <c r="C4" s="230"/>
      <c r="D4" s="231"/>
      <c r="E4" s="232"/>
      <c r="F4" s="233">
        <f>D4*E4</f>
        <v>0</v>
      </c>
    </row>
    <row r="5" spans="1:19" ht="15" customHeight="1">
      <c r="A5" s="234" t="s">
        <v>503</v>
      </c>
      <c r="B5" s="235" t="s">
        <v>633</v>
      </c>
      <c r="C5" s="256" t="s">
        <v>50</v>
      </c>
      <c r="D5" s="257">
        <v>30</v>
      </c>
      <c r="E5" s="258"/>
      <c r="F5" s="236">
        <f>E5*D5</f>
        <v>0</v>
      </c>
    </row>
    <row r="6" spans="1:19" s="101" customFormat="1" ht="43.2">
      <c r="A6" s="237" t="s">
        <v>504</v>
      </c>
      <c r="B6" s="238" t="s">
        <v>750</v>
      </c>
      <c r="C6" s="230" t="s">
        <v>33</v>
      </c>
      <c r="D6" s="231">
        <f>30*3</f>
        <v>90</v>
      </c>
      <c r="E6" s="232"/>
      <c r="F6" s="233">
        <f>D6*E6</f>
        <v>0</v>
      </c>
    </row>
    <row r="7" spans="1:19" s="101" customFormat="1" ht="28.8">
      <c r="A7" s="237" t="s">
        <v>637</v>
      </c>
      <c r="B7" s="238" t="s">
        <v>634</v>
      </c>
      <c r="C7" s="230" t="s">
        <v>50</v>
      </c>
      <c r="D7" s="231">
        <f>D5</f>
        <v>30</v>
      </c>
      <c r="E7" s="232"/>
      <c r="F7" s="233">
        <f>D7*E7</f>
        <v>0</v>
      </c>
    </row>
    <row r="8" spans="1:19" s="101" customFormat="1" ht="28.8">
      <c r="A8" s="237" t="s">
        <v>638</v>
      </c>
      <c r="B8" s="238" t="s">
        <v>635</v>
      </c>
      <c r="C8" s="230" t="s">
        <v>50</v>
      </c>
      <c r="D8" s="231">
        <f>D7</f>
        <v>30</v>
      </c>
      <c r="E8" s="232"/>
      <c r="F8" s="233">
        <f>D8*E8</f>
        <v>0</v>
      </c>
    </row>
    <row r="9" spans="1:19" s="101" customFormat="1" ht="43.2">
      <c r="A9" s="237" t="s">
        <v>639</v>
      </c>
      <c r="B9" s="238" t="s">
        <v>437</v>
      </c>
      <c r="C9" s="230" t="s">
        <v>426</v>
      </c>
      <c r="D9" s="231">
        <v>150</v>
      </c>
      <c r="E9" s="232"/>
      <c r="F9" s="233">
        <f>D9*E9</f>
        <v>0</v>
      </c>
      <c r="G9" s="101">
        <f>2.21*1.52+1.37*1.22</f>
        <v>5.0305999999999997</v>
      </c>
    </row>
    <row r="10" spans="1:19" s="101" customFormat="1">
      <c r="A10" s="237"/>
      <c r="B10" s="238"/>
      <c r="C10" s="230"/>
      <c r="D10" s="231"/>
      <c r="E10" s="232"/>
      <c r="F10" s="233"/>
      <c r="G10" s="101">
        <f>G9*30</f>
        <v>150.91800000000001</v>
      </c>
    </row>
    <row r="11" spans="1:19" s="102" customFormat="1">
      <c r="A11" s="228">
        <v>6.2</v>
      </c>
      <c r="B11" s="229" t="s">
        <v>467</v>
      </c>
      <c r="C11" s="239"/>
      <c r="D11" s="240"/>
      <c r="E11" s="241"/>
      <c r="F11" s="242"/>
    </row>
    <row r="12" spans="1:19" s="104" customFormat="1" ht="100.8">
      <c r="A12" s="243" t="s">
        <v>505</v>
      </c>
      <c r="B12" s="244" t="s">
        <v>466</v>
      </c>
      <c r="C12" s="243" t="s">
        <v>5</v>
      </c>
      <c r="D12" s="243">
        <v>21</v>
      </c>
      <c r="E12" s="245"/>
      <c r="F12" s="246">
        <f>D12*E12</f>
        <v>0</v>
      </c>
      <c r="G12" s="108">
        <f>30/1.5+1</f>
        <v>21</v>
      </c>
      <c r="H12" s="108"/>
      <c r="I12" s="108"/>
      <c r="J12" s="108"/>
      <c r="K12" s="108"/>
      <c r="L12" s="108"/>
      <c r="M12" s="108"/>
      <c r="N12" s="108"/>
      <c r="O12" s="108"/>
    </row>
    <row r="13" spans="1:19" s="104" customFormat="1" ht="57.6">
      <c r="A13" s="243" t="s">
        <v>506</v>
      </c>
      <c r="B13" s="244" t="s">
        <v>465</v>
      </c>
      <c r="C13" s="243" t="s">
        <v>463</v>
      </c>
      <c r="D13" s="253">
        <f>D8</f>
        <v>30</v>
      </c>
      <c r="E13" s="245"/>
      <c r="F13" s="246">
        <f>D13*E13</f>
        <v>0</v>
      </c>
      <c r="G13" s="108"/>
      <c r="H13" s="108"/>
      <c r="I13" s="108"/>
      <c r="J13" s="108"/>
      <c r="K13" s="108"/>
      <c r="L13" s="108"/>
      <c r="M13" s="108"/>
      <c r="N13" s="108"/>
      <c r="O13" s="108"/>
    </row>
    <row r="14" spans="1:19" s="104" customFormat="1" ht="43.2">
      <c r="A14" s="243" t="s">
        <v>507</v>
      </c>
      <c r="B14" s="244" t="s">
        <v>464</v>
      </c>
      <c r="C14" s="243" t="s">
        <v>463</v>
      </c>
      <c r="D14" s="253">
        <f>D13</f>
        <v>30</v>
      </c>
      <c r="E14" s="245"/>
      <c r="F14" s="246">
        <f>D14*E14</f>
        <v>0</v>
      </c>
      <c r="G14" s="109"/>
      <c r="H14" s="109"/>
      <c r="I14" s="109"/>
      <c r="J14" s="108"/>
      <c r="K14" s="108"/>
      <c r="L14" s="108"/>
      <c r="M14" s="108"/>
      <c r="N14" s="108"/>
      <c r="O14" s="108"/>
    </row>
    <row r="15" spans="1:19" s="124" customFormat="1">
      <c r="A15" s="247">
        <v>6.3</v>
      </c>
      <c r="B15" s="248" t="s">
        <v>641</v>
      </c>
      <c r="C15" s="247"/>
      <c r="D15" s="247"/>
      <c r="E15" s="249"/>
      <c r="F15" s="242"/>
    </row>
    <row r="16" spans="1:19" s="106" customFormat="1" ht="57.6">
      <c r="A16" s="250" t="s">
        <v>508</v>
      </c>
      <c r="B16" s="250" t="s">
        <v>644</v>
      </c>
      <c r="C16" s="259" t="s">
        <v>463</v>
      </c>
      <c r="D16" s="257">
        <v>15</v>
      </c>
      <c r="E16" s="258"/>
      <c r="F16" s="236">
        <f>D16*E16</f>
        <v>0</v>
      </c>
      <c r="G16" s="107"/>
      <c r="H16" s="107"/>
      <c r="I16" s="107"/>
      <c r="J16" s="107"/>
      <c r="K16" s="107"/>
      <c r="L16" s="107"/>
      <c r="M16" s="107"/>
      <c r="N16" s="107"/>
      <c r="O16" s="107"/>
      <c r="P16" s="107"/>
      <c r="Q16" s="107"/>
      <c r="R16" s="107"/>
      <c r="S16" s="107"/>
    </row>
    <row r="17" spans="1:19" s="106" customFormat="1">
      <c r="A17" s="250" t="s">
        <v>509</v>
      </c>
      <c r="B17" s="250" t="s">
        <v>647</v>
      </c>
      <c r="C17" s="259" t="s">
        <v>463</v>
      </c>
      <c r="D17" s="257">
        <v>15</v>
      </c>
      <c r="E17" s="258"/>
      <c r="F17" s="236">
        <f t="shared" ref="F17:F19" si="0">D17*E17</f>
        <v>0</v>
      </c>
      <c r="G17" s="107"/>
      <c r="H17" s="107"/>
      <c r="I17" s="107"/>
      <c r="J17" s="107"/>
      <c r="K17" s="107"/>
      <c r="L17" s="107"/>
      <c r="M17" s="107"/>
      <c r="N17" s="107"/>
      <c r="O17" s="107"/>
      <c r="P17" s="107"/>
      <c r="Q17" s="107"/>
      <c r="R17" s="107"/>
      <c r="S17" s="107"/>
    </row>
    <row r="18" spans="1:19" s="106" customFormat="1">
      <c r="A18" s="250" t="s">
        <v>510</v>
      </c>
      <c r="B18" s="250" t="s">
        <v>642</v>
      </c>
      <c r="C18" s="259" t="s">
        <v>463</v>
      </c>
      <c r="D18" s="257">
        <f>15*3</f>
        <v>45</v>
      </c>
      <c r="E18" s="258"/>
      <c r="F18" s="236">
        <f t="shared" si="0"/>
        <v>0</v>
      </c>
      <c r="G18" s="107"/>
      <c r="H18" s="107"/>
      <c r="I18" s="107"/>
      <c r="J18" s="107"/>
      <c r="K18" s="107"/>
      <c r="L18" s="107"/>
      <c r="M18" s="107"/>
      <c r="N18" s="107"/>
      <c r="O18" s="107"/>
      <c r="P18" s="107"/>
      <c r="Q18" s="107"/>
      <c r="R18" s="107"/>
      <c r="S18" s="107"/>
    </row>
    <row r="19" spans="1:19" s="106" customFormat="1" ht="43.2">
      <c r="A19" s="250" t="s">
        <v>511</v>
      </c>
      <c r="B19" s="250" t="s">
        <v>646</v>
      </c>
      <c r="C19" s="259" t="s">
        <v>463</v>
      </c>
      <c r="D19" s="257">
        <v>15</v>
      </c>
      <c r="E19" s="258"/>
      <c r="F19" s="236">
        <f t="shared" si="0"/>
        <v>0</v>
      </c>
      <c r="G19" s="107"/>
      <c r="H19" s="107"/>
      <c r="I19" s="107"/>
      <c r="J19" s="107"/>
      <c r="K19" s="107"/>
      <c r="L19" s="107"/>
      <c r="M19" s="107"/>
      <c r="N19" s="107"/>
      <c r="O19" s="107"/>
      <c r="P19" s="107"/>
      <c r="Q19" s="107"/>
      <c r="R19" s="107"/>
      <c r="S19" s="107"/>
    </row>
    <row r="20" spans="1:19" s="106" customFormat="1">
      <c r="A20" s="250" t="s">
        <v>512</v>
      </c>
      <c r="B20" s="250" t="s">
        <v>645</v>
      </c>
      <c r="C20" s="259"/>
      <c r="D20" s="257"/>
      <c r="E20" s="258"/>
      <c r="F20" s="236"/>
      <c r="G20" s="107"/>
      <c r="H20" s="107"/>
      <c r="I20" s="107"/>
      <c r="J20" s="107"/>
      <c r="K20" s="107"/>
      <c r="L20" s="107"/>
      <c r="M20" s="107"/>
      <c r="N20" s="107"/>
      <c r="O20" s="107"/>
      <c r="P20" s="107"/>
      <c r="Q20" s="107"/>
      <c r="R20" s="107"/>
      <c r="S20" s="107"/>
    </row>
    <row r="21" spans="1:19" s="106" customFormat="1">
      <c r="A21" s="250"/>
      <c r="B21" s="250"/>
      <c r="C21" s="259"/>
      <c r="D21" s="257"/>
      <c r="E21" s="258"/>
      <c r="F21" s="236"/>
      <c r="G21" s="107"/>
      <c r="H21" s="107"/>
      <c r="I21" s="107"/>
      <c r="J21" s="107"/>
      <c r="K21" s="107"/>
      <c r="L21" s="107"/>
      <c r="M21" s="107"/>
      <c r="N21" s="107"/>
      <c r="O21" s="107"/>
      <c r="P21" s="107"/>
      <c r="Q21" s="107"/>
      <c r="R21" s="107"/>
      <c r="S21" s="107"/>
    </row>
    <row r="22" spans="1:19" s="128" customFormat="1" ht="15" customHeight="1">
      <c r="A22" s="251"/>
      <c r="B22" s="251" t="s">
        <v>643</v>
      </c>
      <c r="C22" s="260"/>
      <c r="D22" s="261"/>
      <c r="E22" s="249"/>
      <c r="F22" s="252">
        <f>SUM(F2:F19)</f>
        <v>0</v>
      </c>
      <c r="G22" s="129"/>
      <c r="H22" s="129"/>
      <c r="I22" s="129"/>
      <c r="J22" s="129"/>
      <c r="K22" s="129"/>
      <c r="L22" s="129"/>
      <c r="M22" s="129"/>
      <c r="N22" s="129"/>
      <c r="O22" s="129"/>
      <c r="P22" s="129"/>
      <c r="Q22" s="129"/>
      <c r="R22" s="129"/>
      <c r="S22" s="129"/>
    </row>
    <row r="23" spans="1:19" s="106" customFormat="1" ht="15" customHeight="1">
      <c r="A23" s="115"/>
      <c r="B23" s="116"/>
      <c r="C23" s="262"/>
      <c r="D23" s="139"/>
      <c r="E23" s="120"/>
      <c r="F23" s="117"/>
      <c r="G23" s="107"/>
      <c r="H23" s="107"/>
      <c r="I23" s="107"/>
      <c r="J23" s="107"/>
      <c r="K23" s="107"/>
      <c r="L23" s="107"/>
      <c r="M23" s="107"/>
      <c r="N23" s="107"/>
      <c r="O23" s="107"/>
      <c r="P23" s="107"/>
      <c r="Q23" s="107"/>
      <c r="R23" s="107"/>
      <c r="S23" s="107"/>
    </row>
    <row r="24" spans="1:19" s="106" customFormat="1" ht="15" customHeight="1">
      <c r="A24" s="115"/>
      <c r="B24" s="116"/>
      <c r="C24" s="262"/>
      <c r="D24" s="139"/>
      <c r="E24" s="120"/>
      <c r="F24" s="117"/>
      <c r="G24" s="107"/>
      <c r="H24" s="107"/>
      <c r="I24" s="107"/>
      <c r="J24" s="107"/>
      <c r="K24" s="107"/>
      <c r="L24" s="107"/>
      <c r="M24" s="107"/>
      <c r="N24" s="107"/>
      <c r="O24" s="107"/>
      <c r="P24" s="107"/>
      <c r="Q24" s="107"/>
      <c r="R24" s="107"/>
      <c r="S24" s="107"/>
    </row>
    <row r="25" spans="1:19" s="106" customFormat="1" ht="15" customHeight="1">
      <c r="A25" s="115"/>
      <c r="B25" s="116"/>
      <c r="C25" s="262"/>
      <c r="D25" s="139"/>
      <c r="E25" s="120"/>
      <c r="F25" s="117"/>
      <c r="G25" s="107"/>
      <c r="H25" s="107"/>
      <c r="I25" s="107"/>
      <c r="J25" s="107"/>
      <c r="K25" s="107"/>
      <c r="L25" s="107"/>
      <c r="M25" s="107"/>
      <c r="N25" s="107"/>
      <c r="O25" s="107"/>
      <c r="P25" s="107"/>
      <c r="Q25" s="107"/>
      <c r="R25" s="107"/>
      <c r="S25" s="107"/>
    </row>
    <row r="26" spans="1:19" s="128" customFormat="1" ht="15" customHeight="1">
      <c r="A26" s="125"/>
      <c r="B26" s="126"/>
      <c r="C26" s="263"/>
      <c r="D26" s="138"/>
      <c r="E26" s="123"/>
      <c r="F26" s="127"/>
      <c r="G26" s="129"/>
      <c r="H26" s="129"/>
      <c r="I26" s="129"/>
      <c r="J26" s="129"/>
      <c r="K26" s="129"/>
      <c r="L26" s="129"/>
      <c r="M26" s="129"/>
      <c r="N26" s="129"/>
      <c r="O26" s="129"/>
      <c r="P26" s="129"/>
      <c r="Q26" s="129"/>
      <c r="R26" s="129"/>
      <c r="S26" s="129"/>
    </row>
    <row r="27" spans="1:19" s="106" customFormat="1" ht="15" customHeight="1">
      <c r="A27" s="110"/>
      <c r="B27" s="111"/>
      <c r="C27" s="264"/>
      <c r="D27" s="265"/>
      <c r="E27" s="266"/>
      <c r="F27" s="118"/>
      <c r="G27" s="107"/>
      <c r="H27" s="107"/>
      <c r="I27" s="107"/>
      <c r="J27" s="107"/>
      <c r="K27" s="107"/>
      <c r="L27" s="107"/>
      <c r="M27" s="107"/>
      <c r="N27" s="107"/>
      <c r="O27" s="107"/>
      <c r="P27" s="107"/>
      <c r="Q27" s="107"/>
      <c r="R27" s="107"/>
      <c r="S27" s="107"/>
    </row>
    <row r="28" spans="1:19" s="106" customFormat="1" ht="15" customHeight="1">
      <c r="A28" s="110"/>
      <c r="B28" s="111"/>
      <c r="C28" s="264"/>
      <c r="D28" s="265"/>
      <c r="E28" s="266"/>
      <c r="F28" s="118"/>
      <c r="G28" s="107"/>
      <c r="H28" s="107"/>
      <c r="I28" s="107"/>
      <c r="J28" s="107"/>
      <c r="K28" s="107"/>
      <c r="L28" s="107"/>
      <c r="M28" s="107"/>
      <c r="N28" s="107"/>
      <c r="O28" s="107"/>
      <c r="P28" s="107"/>
      <c r="Q28" s="107"/>
      <c r="R28" s="107"/>
      <c r="S28" s="107"/>
    </row>
    <row r="29" spans="1:19" s="106" customFormat="1" ht="15" customHeight="1">
      <c r="A29" s="110"/>
      <c r="B29" s="111"/>
      <c r="C29" s="264"/>
      <c r="D29" s="265"/>
      <c r="E29" s="266"/>
      <c r="F29" s="118"/>
      <c r="G29" s="107"/>
      <c r="H29" s="107"/>
      <c r="I29" s="107"/>
      <c r="J29" s="107"/>
      <c r="K29" s="107"/>
      <c r="L29" s="107"/>
      <c r="M29" s="107"/>
      <c r="N29" s="107"/>
      <c r="O29" s="107"/>
      <c r="P29" s="107"/>
      <c r="Q29" s="107"/>
      <c r="R29" s="107"/>
      <c r="S29" s="107"/>
    </row>
    <row r="30" spans="1:19" s="106" customFormat="1" ht="15" customHeight="1">
      <c r="A30" s="110"/>
      <c r="B30" s="111"/>
      <c r="C30" s="264"/>
      <c r="D30" s="265"/>
      <c r="E30" s="266"/>
      <c r="F30" s="118"/>
      <c r="G30" s="107"/>
      <c r="H30" s="107"/>
      <c r="I30" s="107"/>
      <c r="J30" s="107"/>
      <c r="K30" s="107"/>
      <c r="L30" s="107"/>
      <c r="M30" s="107"/>
      <c r="N30" s="107"/>
      <c r="O30" s="107"/>
      <c r="P30" s="107"/>
      <c r="Q30" s="107"/>
      <c r="R30" s="107"/>
      <c r="S30" s="107"/>
    </row>
    <row r="31" spans="1:19" s="106" customFormat="1" ht="15" customHeight="1">
      <c r="A31" s="110"/>
      <c r="B31" s="111"/>
      <c r="C31" s="264"/>
      <c r="D31" s="265"/>
      <c r="E31" s="266"/>
      <c r="F31" s="118"/>
      <c r="G31" s="107"/>
      <c r="H31" s="107"/>
      <c r="I31" s="107"/>
      <c r="J31" s="107"/>
      <c r="K31" s="107"/>
      <c r="L31" s="107"/>
      <c r="M31" s="107"/>
      <c r="N31" s="107"/>
      <c r="O31" s="107"/>
      <c r="P31" s="107"/>
      <c r="Q31" s="107"/>
      <c r="R31" s="107"/>
      <c r="S31" s="107"/>
    </row>
    <row r="32" spans="1:19" s="106" customFormat="1" ht="15" customHeight="1">
      <c r="A32" s="110"/>
      <c r="B32" s="111"/>
      <c r="C32" s="264"/>
      <c r="D32" s="265"/>
      <c r="E32" s="266"/>
      <c r="F32" s="118"/>
      <c r="G32" s="107"/>
      <c r="H32" s="107"/>
      <c r="I32" s="107"/>
      <c r="J32" s="107"/>
      <c r="K32" s="107"/>
      <c r="L32" s="107"/>
      <c r="M32" s="107"/>
      <c r="N32" s="107"/>
      <c r="O32" s="107"/>
      <c r="P32" s="107"/>
      <c r="Q32" s="107"/>
      <c r="R32" s="107"/>
      <c r="S32" s="107"/>
    </row>
    <row r="33" spans="1:19" s="106" customFormat="1" ht="15" customHeight="1">
      <c r="A33" s="110"/>
      <c r="B33" s="111"/>
      <c r="C33" s="264"/>
      <c r="D33" s="265"/>
      <c r="E33" s="266"/>
      <c r="F33" s="118"/>
      <c r="G33" s="107"/>
      <c r="H33" s="107"/>
      <c r="I33" s="107"/>
      <c r="J33" s="107"/>
      <c r="K33" s="107"/>
      <c r="L33" s="107"/>
      <c r="M33" s="107"/>
      <c r="N33" s="107"/>
      <c r="O33" s="107"/>
      <c r="P33" s="107"/>
      <c r="Q33" s="107"/>
      <c r="R33" s="107"/>
      <c r="S33" s="107"/>
    </row>
    <row r="34" spans="1:19" s="106" customFormat="1" ht="15" customHeight="1">
      <c r="A34" s="110"/>
      <c r="B34" s="111"/>
      <c r="C34" s="264"/>
      <c r="D34" s="265"/>
      <c r="E34" s="266"/>
      <c r="F34" s="118"/>
      <c r="G34" s="107"/>
      <c r="H34" s="107"/>
      <c r="I34" s="107"/>
      <c r="J34" s="107"/>
      <c r="K34" s="107"/>
      <c r="L34" s="107"/>
      <c r="M34" s="107"/>
      <c r="N34" s="107"/>
      <c r="O34" s="107"/>
      <c r="P34" s="107"/>
      <c r="Q34" s="107"/>
      <c r="R34" s="107"/>
      <c r="S34" s="107"/>
    </row>
    <row r="35" spans="1:19" s="106" customFormat="1" ht="15" customHeight="1">
      <c r="A35" s="110"/>
      <c r="B35" s="111"/>
      <c r="C35" s="264"/>
      <c r="D35" s="265"/>
      <c r="E35" s="266"/>
      <c r="F35" s="118"/>
      <c r="G35" s="107"/>
      <c r="H35" s="107"/>
      <c r="I35" s="107"/>
      <c r="J35" s="107"/>
      <c r="K35" s="107"/>
      <c r="L35" s="107"/>
      <c r="M35" s="107"/>
      <c r="N35" s="107"/>
      <c r="O35" s="107"/>
      <c r="P35" s="107"/>
      <c r="Q35" s="107"/>
      <c r="R35" s="107"/>
      <c r="S35" s="107"/>
    </row>
    <row r="36" spans="1:19" s="106" customFormat="1" ht="15" customHeight="1">
      <c r="A36" s="110"/>
      <c r="B36" s="111"/>
      <c r="C36" s="264"/>
      <c r="D36" s="265"/>
      <c r="E36" s="266"/>
      <c r="F36" s="118"/>
      <c r="G36" s="107"/>
      <c r="H36" s="107"/>
      <c r="I36" s="107"/>
      <c r="J36" s="107"/>
      <c r="K36" s="107"/>
      <c r="L36" s="107"/>
      <c r="M36" s="107"/>
      <c r="N36" s="107"/>
      <c r="O36" s="107"/>
      <c r="P36" s="107"/>
      <c r="Q36" s="107"/>
      <c r="R36" s="107"/>
      <c r="S36" s="107"/>
    </row>
    <row r="37" spans="1:19" s="106" customFormat="1" ht="15" customHeight="1">
      <c r="A37" s="110"/>
      <c r="B37" s="111"/>
      <c r="C37" s="264"/>
      <c r="D37" s="265"/>
      <c r="E37" s="266"/>
      <c r="F37" s="118"/>
      <c r="G37" s="107"/>
      <c r="H37" s="107"/>
      <c r="I37" s="107"/>
      <c r="J37" s="107"/>
      <c r="K37" s="107"/>
      <c r="L37" s="107"/>
      <c r="M37" s="107"/>
      <c r="N37" s="107"/>
      <c r="O37" s="107"/>
      <c r="P37" s="107"/>
      <c r="Q37" s="107"/>
      <c r="R37" s="107"/>
      <c r="S37" s="107"/>
    </row>
    <row r="38" spans="1:19" s="106" customFormat="1" ht="15" customHeight="1">
      <c r="A38" s="110"/>
      <c r="B38" s="111"/>
      <c r="C38" s="264"/>
      <c r="D38" s="265"/>
      <c r="E38" s="266"/>
      <c r="F38" s="118"/>
      <c r="G38" s="107"/>
      <c r="H38" s="107"/>
      <c r="I38" s="107"/>
      <c r="J38" s="107"/>
      <c r="K38" s="107"/>
      <c r="L38" s="107"/>
      <c r="M38" s="107"/>
      <c r="N38" s="107"/>
      <c r="O38" s="107"/>
      <c r="P38" s="107"/>
      <c r="Q38" s="107"/>
      <c r="R38" s="107"/>
      <c r="S38" s="107"/>
    </row>
    <row r="39" spans="1:19" s="106" customFormat="1" ht="15" customHeight="1">
      <c r="A39" s="110"/>
      <c r="B39" s="111"/>
      <c r="C39" s="264"/>
      <c r="D39" s="265"/>
      <c r="E39" s="266"/>
      <c r="F39" s="118"/>
      <c r="G39" s="107"/>
      <c r="H39" s="107"/>
      <c r="I39" s="107"/>
      <c r="J39" s="107"/>
      <c r="K39" s="107"/>
      <c r="L39" s="107"/>
      <c r="M39" s="107"/>
      <c r="N39" s="107"/>
      <c r="O39" s="107"/>
      <c r="P39" s="107"/>
      <c r="Q39" s="107"/>
      <c r="R39" s="107"/>
      <c r="S39" s="107"/>
    </row>
    <row r="40" spans="1:19" s="106" customFormat="1" ht="15" customHeight="1">
      <c r="A40" s="110"/>
      <c r="B40" s="111"/>
      <c r="C40" s="264"/>
      <c r="D40" s="265"/>
      <c r="E40" s="266"/>
      <c r="F40" s="118"/>
      <c r="G40" s="107"/>
      <c r="H40" s="107"/>
      <c r="I40" s="107"/>
      <c r="J40" s="107"/>
      <c r="K40" s="107"/>
      <c r="L40" s="107"/>
      <c r="M40" s="107"/>
      <c r="N40" s="107"/>
      <c r="O40" s="107"/>
      <c r="P40" s="107"/>
      <c r="Q40" s="107"/>
      <c r="R40" s="107"/>
      <c r="S40" s="107"/>
    </row>
    <row r="41" spans="1:19" s="106" customFormat="1" ht="15" customHeight="1">
      <c r="A41" s="110"/>
      <c r="B41" s="111"/>
      <c r="C41" s="264"/>
      <c r="D41" s="265"/>
      <c r="E41" s="266"/>
      <c r="F41" s="118"/>
      <c r="G41" s="107"/>
      <c r="H41" s="107"/>
      <c r="I41" s="107"/>
      <c r="J41" s="107"/>
      <c r="K41" s="107"/>
      <c r="L41" s="107"/>
      <c r="M41" s="107"/>
      <c r="N41" s="107"/>
      <c r="O41" s="107"/>
      <c r="P41" s="107"/>
      <c r="Q41" s="107"/>
      <c r="R41" s="107"/>
      <c r="S41" s="107"/>
    </row>
    <row r="42" spans="1:19" s="106" customFormat="1" ht="15" customHeight="1">
      <c r="A42" s="110"/>
      <c r="B42" s="111"/>
      <c r="C42" s="264"/>
      <c r="D42" s="265"/>
      <c r="E42" s="266"/>
      <c r="F42" s="118"/>
      <c r="G42" s="107"/>
      <c r="H42" s="107"/>
      <c r="I42" s="107"/>
      <c r="J42" s="107"/>
      <c r="K42" s="107"/>
      <c r="L42" s="107"/>
      <c r="M42" s="107"/>
      <c r="N42" s="107"/>
      <c r="O42" s="107"/>
      <c r="P42" s="107"/>
      <c r="Q42" s="107"/>
      <c r="R42" s="107"/>
      <c r="S42" s="107"/>
    </row>
    <row r="43" spans="1:19" s="106" customFormat="1" ht="15" customHeight="1">
      <c r="A43" s="110"/>
      <c r="B43" s="111"/>
      <c r="C43" s="264"/>
      <c r="D43" s="265"/>
      <c r="E43" s="266"/>
      <c r="F43" s="118"/>
      <c r="G43" s="107"/>
      <c r="H43" s="107"/>
      <c r="I43" s="107"/>
      <c r="J43" s="107"/>
      <c r="K43" s="107"/>
      <c r="L43" s="107"/>
      <c r="M43" s="107"/>
      <c r="N43" s="107"/>
      <c r="O43" s="107"/>
      <c r="P43" s="107"/>
      <c r="Q43" s="107"/>
      <c r="R43" s="107"/>
      <c r="S43" s="107"/>
    </row>
    <row r="44" spans="1:19" s="106" customFormat="1" ht="15" customHeight="1">
      <c r="A44" s="110"/>
      <c r="B44" s="111"/>
      <c r="C44" s="264"/>
      <c r="D44" s="265"/>
      <c r="E44" s="266"/>
      <c r="F44" s="118"/>
      <c r="G44" s="107"/>
      <c r="H44" s="107"/>
      <c r="I44" s="107"/>
      <c r="J44" s="107"/>
      <c r="K44" s="107"/>
      <c r="L44" s="107"/>
      <c r="M44" s="107"/>
      <c r="N44" s="107"/>
      <c r="O44" s="107"/>
      <c r="P44" s="107"/>
      <c r="Q44" s="107"/>
      <c r="R44" s="107"/>
      <c r="S44" s="107"/>
    </row>
    <row r="45" spans="1:19" s="106" customFormat="1" ht="15" customHeight="1">
      <c r="A45" s="110"/>
      <c r="B45" s="111"/>
      <c r="C45" s="264"/>
      <c r="D45" s="265"/>
      <c r="E45" s="266"/>
      <c r="F45" s="118"/>
      <c r="G45" s="107"/>
      <c r="H45" s="107"/>
      <c r="I45" s="107"/>
      <c r="J45" s="107"/>
      <c r="K45" s="107"/>
      <c r="L45" s="107"/>
      <c r="M45" s="107"/>
      <c r="N45" s="107"/>
      <c r="O45" s="107"/>
      <c r="P45" s="107"/>
      <c r="Q45" s="107"/>
      <c r="R45" s="107"/>
      <c r="S45" s="107"/>
    </row>
    <row r="46" spans="1:19" s="106" customFormat="1" ht="15" customHeight="1">
      <c r="A46" s="110"/>
      <c r="B46" s="111"/>
      <c r="C46" s="264"/>
      <c r="D46" s="265"/>
      <c r="E46" s="266"/>
      <c r="F46" s="118"/>
      <c r="G46" s="107"/>
      <c r="H46" s="107"/>
      <c r="I46" s="107"/>
      <c r="J46" s="107"/>
      <c r="K46" s="107"/>
      <c r="L46" s="107"/>
      <c r="M46" s="107"/>
      <c r="N46" s="107"/>
      <c r="O46" s="107"/>
      <c r="P46" s="107"/>
      <c r="Q46" s="107"/>
      <c r="R46" s="107"/>
      <c r="S46" s="107"/>
    </row>
    <row r="47" spans="1:19" s="106" customFormat="1" ht="15" customHeight="1">
      <c r="A47" s="110"/>
      <c r="B47" s="111"/>
      <c r="C47" s="264"/>
      <c r="D47" s="265"/>
      <c r="E47" s="266"/>
      <c r="F47" s="118"/>
      <c r="G47" s="107"/>
      <c r="H47" s="107"/>
      <c r="I47" s="107"/>
      <c r="J47" s="107"/>
      <c r="K47" s="107"/>
      <c r="L47" s="107"/>
      <c r="M47" s="107"/>
      <c r="N47" s="107"/>
      <c r="O47" s="107"/>
      <c r="P47" s="107"/>
      <c r="Q47" s="107"/>
      <c r="R47" s="107"/>
      <c r="S47" s="107"/>
    </row>
    <row r="48" spans="1:19" s="106" customFormat="1" ht="15" customHeight="1">
      <c r="A48" s="110"/>
      <c r="B48" s="111"/>
      <c r="C48" s="264"/>
      <c r="D48" s="265"/>
      <c r="E48" s="266"/>
      <c r="F48" s="118"/>
      <c r="G48" s="107"/>
      <c r="H48" s="107"/>
      <c r="I48" s="107"/>
      <c r="J48" s="107"/>
      <c r="K48" s="107"/>
      <c r="L48" s="107"/>
      <c r="M48" s="107"/>
      <c r="N48" s="107"/>
      <c r="O48" s="107"/>
      <c r="P48" s="107"/>
      <c r="Q48" s="107"/>
      <c r="R48" s="107"/>
      <c r="S48" s="107"/>
    </row>
    <row r="49" spans="1:19" s="106" customFormat="1" ht="15" customHeight="1">
      <c r="A49" s="110"/>
      <c r="B49" s="111"/>
      <c r="C49" s="264"/>
      <c r="D49" s="265"/>
      <c r="E49" s="266"/>
      <c r="F49" s="118"/>
      <c r="G49" s="107"/>
      <c r="H49" s="107"/>
      <c r="I49" s="107"/>
      <c r="J49" s="107"/>
      <c r="K49" s="107"/>
      <c r="L49" s="107"/>
      <c r="M49" s="107"/>
      <c r="N49" s="107"/>
      <c r="O49" s="107"/>
      <c r="P49" s="107"/>
      <c r="Q49" s="107"/>
      <c r="R49" s="107"/>
      <c r="S49" s="107"/>
    </row>
    <row r="50" spans="1:19" s="106" customFormat="1" ht="15" customHeight="1">
      <c r="A50" s="110"/>
      <c r="B50" s="111"/>
      <c r="C50" s="264"/>
      <c r="D50" s="265"/>
      <c r="E50" s="266"/>
      <c r="F50" s="118"/>
      <c r="G50" s="107"/>
      <c r="H50" s="107"/>
      <c r="I50" s="107"/>
      <c r="J50" s="107"/>
      <c r="K50" s="107"/>
      <c r="L50" s="107"/>
      <c r="M50" s="107"/>
      <c r="N50" s="107"/>
      <c r="O50" s="107"/>
      <c r="P50" s="107"/>
      <c r="Q50" s="107"/>
      <c r="R50" s="107"/>
      <c r="S50" s="107"/>
    </row>
    <row r="51" spans="1:19" s="106" customFormat="1" ht="15" customHeight="1">
      <c r="A51" s="110"/>
      <c r="B51" s="111"/>
      <c r="C51" s="264"/>
      <c r="D51" s="265"/>
      <c r="E51" s="266"/>
      <c r="F51" s="118"/>
      <c r="G51" s="107"/>
      <c r="H51" s="107"/>
      <c r="I51" s="107"/>
      <c r="J51" s="107"/>
      <c r="K51" s="107"/>
      <c r="L51" s="107"/>
      <c r="M51" s="107"/>
      <c r="N51" s="107"/>
      <c r="O51" s="107"/>
      <c r="P51" s="107"/>
      <c r="Q51" s="107"/>
      <c r="R51" s="107"/>
      <c r="S51" s="107"/>
    </row>
    <row r="52" spans="1:19" s="106" customFormat="1" ht="15" customHeight="1">
      <c r="A52" s="110"/>
      <c r="B52" s="111"/>
      <c r="C52" s="264"/>
      <c r="D52" s="265"/>
      <c r="E52" s="266"/>
      <c r="F52" s="118"/>
      <c r="G52" s="107"/>
      <c r="H52" s="107"/>
      <c r="I52" s="107"/>
      <c r="J52" s="107"/>
      <c r="K52" s="107"/>
      <c r="L52" s="107"/>
      <c r="M52" s="107"/>
      <c r="N52" s="107"/>
      <c r="O52" s="107"/>
      <c r="P52" s="107"/>
      <c r="Q52" s="107"/>
      <c r="R52" s="107"/>
      <c r="S52" s="107"/>
    </row>
    <row r="53" spans="1:19" s="106" customFormat="1" ht="15" customHeight="1">
      <c r="A53" s="110"/>
      <c r="B53" s="111"/>
      <c r="C53" s="264"/>
      <c r="D53" s="265"/>
      <c r="E53" s="266"/>
      <c r="F53" s="118"/>
      <c r="G53" s="107"/>
      <c r="H53" s="107"/>
      <c r="I53" s="107"/>
      <c r="J53" s="107"/>
      <c r="K53" s="107"/>
      <c r="L53" s="107"/>
      <c r="M53" s="107"/>
      <c r="N53" s="107"/>
      <c r="O53" s="107"/>
      <c r="P53" s="107"/>
      <c r="Q53" s="107"/>
      <c r="R53" s="107"/>
      <c r="S53" s="107"/>
    </row>
    <row r="54" spans="1:19" s="106" customFormat="1" ht="15" customHeight="1">
      <c r="A54" s="110"/>
      <c r="B54" s="111"/>
      <c r="C54" s="264"/>
      <c r="D54" s="265"/>
      <c r="E54" s="266"/>
      <c r="F54" s="118"/>
      <c r="G54" s="107"/>
      <c r="H54" s="107"/>
      <c r="I54" s="107"/>
      <c r="J54" s="107"/>
      <c r="K54" s="107"/>
      <c r="L54" s="107"/>
      <c r="M54" s="107"/>
      <c r="N54" s="107"/>
      <c r="O54" s="107"/>
      <c r="P54" s="107"/>
      <c r="Q54" s="107"/>
      <c r="R54" s="107"/>
      <c r="S54" s="107"/>
    </row>
    <row r="55" spans="1:19" s="106" customFormat="1" ht="15" customHeight="1">
      <c r="A55" s="110"/>
      <c r="B55" s="111"/>
      <c r="C55" s="264"/>
      <c r="D55" s="265"/>
      <c r="E55" s="266"/>
      <c r="F55" s="118"/>
      <c r="G55" s="107"/>
      <c r="H55" s="107"/>
      <c r="I55" s="107"/>
      <c r="J55" s="107"/>
      <c r="K55" s="107"/>
      <c r="L55" s="107"/>
      <c r="M55" s="107"/>
      <c r="N55" s="107"/>
      <c r="O55" s="107"/>
      <c r="P55" s="107"/>
      <c r="Q55" s="107"/>
      <c r="R55" s="107"/>
      <c r="S55" s="107"/>
    </row>
    <row r="56" spans="1:19" s="106" customFormat="1" ht="15" customHeight="1">
      <c r="A56" s="110"/>
      <c r="B56" s="111"/>
      <c r="C56" s="264"/>
      <c r="D56" s="265"/>
      <c r="E56" s="266"/>
      <c r="F56" s="118"/>
      <c r="G56" s="107"/>
      <c r="H56" s="107"/>
      <c r="I56" s="107"/>
      <c r="J56" s="107"/>
      <c r="K56" s="107"/>
      <c r="L56" s="107"/>
      <c r="M56" s="107"/>
      <c r="N56" s="107"/>
      <c r="O56" s="107"/>
      <c r="P56" s="107"/>
      <c r="Q56" s="107"/>
      <c r="R56" s="107"/>
      <c r="S56" s="107"/>
    </row>
    <row r="57" spans="1:19" s="106" customFormat="1" ht="15" customHeight="1">
      <c r="A57" s="110"/>
      <c r="B57" s="111"/>
      <c r="C57" s="264"/>
      <c r="D57" s="265"/>
      <c r="E57" s="266"/>
      <c r="F57" s="118"/>
      <c r="G57" s="107"/>
      <c r="H57" s="107"/>
      <c r="I57" s="107"/>
      <c r="J57" s="107"/>
      <c r="K57" s="107"/>
      <c r="L57" s="107"/>
      <c r="M57" s="107"/>
      <c r="N57" s="107"/>
      <c r="O57" s="107"/>
      <c r="P57" s="107"/>
      <c r="Q57" s="107"/>
      <c r="R57" s="107"/>
      <c r="S57" s="107"/>
    </row>
    <row r="58" spans="1:19" s="106" customFormat="1" ht="15" customHeight="1">
      <c r="A58" s="110"/>
      <c r="B58" s="111"/>
      <c r="C58" s="264"/>
      <c r="D58" s="265"/>
      <c r="E58" s="266"/>
      <c r="F58" s="118"/>
      <c r="G58" s="107"/>
      <c r="H58" s="107"/>
      <c r="I58" s="107"/>
      <c r="J58" s="107"/>
      <c r="K58" s="107"/>
      <c r="L58" s="107"/>
      <c r="M58" s="107"/>
      <c r="N58" s="107"/>
      <c r="O58" s="107"/>
      <c r="P58" s="107"/>
      <c r="Q58" s="107"/>
      <c r="R58" s="107"/>
      <c r="S58" s="107"/>
    </row>
    <row r="59" spans="1:19" s="106" customFormat="1" ht="15" customHeight="1">
      <c r="A59" s="110"/>
      <c r="B59" s="111"/>
      <c r="C59" s="264"/>
      <c r="D59" s="265"/>
      <c r="E59" s="266"/>
      <c r="F59" s="118"/>
      <c r="G59" s="107"/>
      <c r="H59" s="107"/>
      <c r="I59" s="107"/>
      <c r="J59" s="107"/>
      <c r="K59" s="107"/>
      <c r="L59" s="107"/>
      <c r="M59" s="107"/>
      <c r="N59" s="107"/>
      <c r="O59" s="107"/>
      <c r="P59" s="107"/>
      <c r="Q59" s="107"/>
      <c r="R59" s="107"/>
      <c r="S59" s="107"/>
    </row>
    <row r="60" spans="1:19" s="106" customFormat="1" ht="15" customHeight="1">
      <c r="A60" s="110"/>
      <c r="B60" s="111"/>
      <c r="C60" s="264"/>
      <c r="D60" s="265"/>
      <c r="E60" s="266"/>
      <c r="F60" s="118"/>
      <c r="G60" s="107"/>
      <c r="H60" s="107"/>
      <c r="I60" s="107"/>
      <c r="J60" s="107"/>
      <c r="K60" s="107"/>
      <c r="L60" s="107"/>
      <c r="M60" s="107"/>
      <c r="N60" s="107"/>
      <c r="O60" s="107"/>
      <c r="P60" s="107"/>
      <c r="Q60" s="107"/>
      <c r="R60" s="107"/>
      <c r="S60" s="107"/>
    </row>
    <row r="61" spans="1:19" s="106" customFormat="1" ht="15" customHeight="1">
      <c r="A61" s="110"/>
      <c r="B61" s="111"/>
      <c r="C61" s="264"/>
      <c r="D61" s="265"/>
      <c r="E61" s="266"/>
      <c r="F61" s="118"/>
      <c r="G61" s="107"/>
      <c r="H61" s="107"/>
      <c r="I61" s="107"/>
      <c r="J61" s="107"/>
      <c r="K61" s="107"/>
      <c r="L61" s="107"/>
      <c r="M61" s="107"/>
      <c r="N61" s="107"/>
      <c r="O61" s="107"/>
      <c r="P61" s="107"/>
      <c r="Q61" s="107"/>
      <c r="R61" s="107"/>
      <c r="S61" s="107"/>
    </row>
    <row r="62" spans="1:19" s="106" customFormat="1" ht="15" customHeight="1">
      <c r="A62" s="110"/>
      <c r="B62" s="111"/>
      <c r="C62" s="264"/>
      <c r="D62" s="265"/>
      <c r="E62" s="266"/>
      <c r="F62" s="118"/>
      <c r="G62" s="107"/>
      <c r="H62" s="107"/>
      <c r="I62" s="107"/>
      <c r="J62" s="107"/>
      <c r="K62" s="107"/>
      <c r="L62" s="107"/>
      <c r="M62" s="107"/>
      <c r="N62" s="107"/>
      <c r="O62" s="107"/>
      <c r="P62" s="107"/>
      <c r="Q62" s="107"/>
      <c r="R62" s="107"/>
      <c r="S62" s="107"/>
    </row>
    <row r="63" spans="1:19" s="106" customFormat="1" ht="15" customHeight="1">
      <c r="A63" s="110"/>
      <c r="B63" s="111"/>
      <c r="C63" s="264"/>
      <c r="D63" s="265"/>
      <c r="E63" s="266"/>
      <c r="F63" s="118"/>
      <c r="G63" s="107"/>
      <c r="H63" s="107"/>
      <c r="I63" s="107"/>
      <c r="J63" s="107"/>
      <c r="K63" s="107"/>
      <c r="L63" s="107"/>
      <c r="M63" s="107"/>
      <c r="N63" s="107"/>
      <c r="O63" s="107"/>
      <c r="P63" s="107"/>
      <c r="Q63" s="107"/>
      <c r="R63" s="107"/>
      <c r="S63" s="107"/>
    </row>
    <row r="64" spans="1:19" s="106" customFormat="1" ht="15" customHeight="1">
      <c r="A64" s="110"/>
      <c r="B64" s="111"/>
      <c r="C64" s="264"/>
      <c r="D64" s="265"/>
      <c r="E64" s="266"/>
      <c r="F64" s="118"/>
      <c r="G64" s="107"/>
      <c r="H64" s="107"/>
      <c r="I64" s="107"/>
      <c r="J64" s="107"/>
      <c r="K64" s="107"/>
      <c r="L64" s="107"/>
      <c r="M64" s="107"/>
      <c r="N64" s="107"/>
      <c r="O64" s="107"/>
      <c r="P64" s="107"/>
      <c r="Q64" s="107"/>
      <c r="R64" s="107"/>
      <c r="S64" s="107"/>
    </row>
    <row r="65" spans="1:19" s="106" customFormat="1" ht="15" customHeight="1">
      <c r="A65" s="110"/>
      <c r="B65" s="111"/>
      <c r="C65" s="264"/>
      <c r="D65" s="265"/>
      <c r="E65" s="266"/>
      <c r="F65" s="118"/>
      <c r="G65" s="107"/>
      <c r="H65" s="107"/>
      <c r="I65" s="107"/>
      <c r="J65" s="107"/>
      <c r="K65" s="107"/>
      <c r="L65" s="107"/>
      <c r="M65" s="107"/>
      <c r="N65" s="107"/>
      <c r="O65" s="107"/>
      <c r="P65" s="107"/>
      <c r="Q65" s="107"/>
      <c r="R65" s="107"/>
      <c r="S65" s="107"/>
    </row>
    <row r="66" spans="1:19" s="106" customFormat="1" ht="15" customHeight="1">
      <c r="A66" s="110"/>
      <c r="B66" s="111"/>
      <c r="C66" s="264"/>
      <c r="D66" s="265"/>
      <c r="E66" s="266"/>
      <c r="F66" s="118"/>
      <c r="G66" s="107"/>
      <c r="H66" s="107"/>
      <c r="I66" s="107"/>
      <c r="J66" s="107"/>
      <c r="K66" s="107"/>
      <c r="L66" s="107"/>
      <c r="M66" s="107"/>
      <c r="N66" s="107"/>
      <c r="O66" s="107"/>
      <c r="P66" s="107"/>
      <c r="Q66" s="107"/>
      <c r="R66" s="107"/>
      <c r="S66" s="107"/>
    </row>
    <row r="67" spans="1:19" s="106" customFormat="1" ht="15" customHeight="1">
      <c r="A67" s="110"/>
      <c r="B67" s="111"/>
      <c r="C67" s="264"/>
      <c r="D67" s="265"/>
      <c r="E67" s="266"/>
      <c r="F67" s="118"/>
      <c r="G67" s="107"/>
      <c r="H67" s="107"/>
      <c r="I67" s="107"/>
      <c r="J67" s="107"/>
      <c r="K67" s="107"/>
      <c r="L67" s="107"/>
      <c r="M67" s="107"/>
      <c r="N67" s="107"/>
      <c r="O67" s="107"/>
      <c r="P67" s="107"/>
      <c r="Q67" s="107"/>
      <c r="R67" s="107"/>
      <c r="S67" s="107"/>
    </row>
    <row r="68" spans="1:19" s="106" customFormat="1" ht="15" customHeight="1">
      <c r="A68" s="110"/>
      <c r="B68" s="111"/>
      <c r="C68" s="264"/>
      <c r="D68" s="265"/>
      <c r="E68" s="266"/>
      <c r="F68" s="118"/>
      <c r="G68" s="107"/>
      <c r="H68" s="107"/>
      <c r="I68" s="107"/>
      <c r="J68" s="107"/>
      <c r="K68" s="107"/>
      <c r="L68" s="107"/>
      <c r="M68" s="107"/>
      <c r="N68" s="107"/>
      <c r="O68" s="107"/>
      <c r="P68" s="107"/>
      <c r="Q68" s="107"/>
      <c r="R68" s="107"/>
      <c r="S68" s="107"/>
    </row>
    <row r="69" spans="1:19" s="106" customFormat="1" ht="15" customHeight="1">
      <c r="A69" s="110"/>
      <c r="B69" s="111"/>
      <c r="C69" s="264"/>
      <c r="D69" s="265"/>
      <c r="E69" s="266"/>
      <c r="F69" s="118"/>
      <c r="G69" s="107"/>
      <c r="H69" s="107"/>
      <c r="I69" s="107"/>
      <c r="J69" s="107"/>
      <c r="K69" s="107"/>
      <c r="L69" s="107"/>
      <c r="M69" s="107"/>
      <c r="N69" s="107"/>
      <c r="O69" s="107"/>
      <c r="P69" s="107"/>
      <c r="Q69" s="107"/>
      <c r="R69" s="107"/>
      <c r="S69" s="107"/>
    </row>
    <row r="70" spans="1:19" s="106" customFormat="1" ht="15" customHeight="1">
      <c r="A70" s="110"/>
      <c r="B70" s="111"/>
      <c r="C70" s="264"/>
      <c r="D70" s="265"/>
      <c r="E70" s="266"/>
      <c r="F70" s="118"/>
      <c r="G70" s="107"/>
      <c r="H70" s="107"/>
      <c r="I70" s="107"/>
      <c r="J70" s="107"/>
      <c r="K70" s="107"/>
      <c r="L70" s="107"/>
      <c r="M70" s="107"/>
      <c r="N70" s="107"/>
      <c r="O70" s="107"/>
      <c r="P70" s="107"/>
      <c r="Q70" s="107"/>
      <c r="R70" s="107"/>
      <c r="S70" s="107"/>
    </row>
    <row r="71" spans="1:19" s="106" customFormat="1" ht="15" customHeight="1">
      <c r="A71" s="110"/>
      <c r="B71" s="111"/>
      <c r="C71" s="264"/>
      <c r="D71" s="265"/>
      <c r="E71" s="266"/>
      <c r="F71" s="118"/>
      <c r="G71" s="107"/>
      <c r="H71" s="107"/>
      <c r="I71" s="107"/>
      <c r="J71" s="107"/>
      <c r="K71" s="107"/>
      <c r="L71" s="107"/>
      <c r="M71" s="107"/>
      <c r="N71" s="107"/>
      <c r="O71" s="107"/>
      <c r="P71" s="107"/>
      <c r="Q71" s="107"/>
      <c r="R71" s="107"/>
      <c r="S71" s="107"/>
    </row>
    <row r="72" spans="1:19" s="106" customFormat="1" ht="15" customHeight="1">
      <c r="A72" s="110"/>
      <c r="B72" s="111"/>
      <c r="C72" s="264"/>
      <c r="D72" s="265"/>
      <c r="E72" s="266"/>
      <c r="F72" s="118"/>
      <c r="G72" s="107"/>
      <c r="H72" s="107"/>
      <c r="I72" s="107"/>
      <c r="J72" s="107"/>
      <c r="K72" s="107"/>
      <c r="L72" s="107"/>
      <c r="M72" s="107"/>
      <c r="N72" s="107"/>
      <c r="O72" s="107"/>
      <c r="P72" s="107"/>
      <c r="Q72" s="107"/>
      <c r="R72" s="107"/>
      <c r="S72" s="107"/>
    </row>
    <row r="73" spans="1:19" s="106" customFormat="1" ht="15" customHeight="1">
      <c r="A73" s="110"/>
      <c r="B73" s="111"/>
      <c r="C73" s="264"/>
      <c r="D73" s="265"/>
      <c r="E73" s="266"/>
      <c r="F73" s="118"/>
      <c r="G73" s="107"/>
      <c r="H73" s="107"/>
      <c r="I73" s="107"/>
      <c r="J73" s="107"/>
      <c r="K73" s="107"/>
      <c r="L73" s="107"/>
      <c r="M73" s="107"/>
      <c r="N73" s="107"/>
      <c r="O73" s="107"/>
      <c r="P73" s="107"/>
      <c r="Q73" s="107"/>
      <c r="R73" s="107"/>
      <c r="S73" s="107"/>
    </row>
    <row r="74" spans="1:19" s="106" customFormat="1" ht="15" customHeight="1">
      <c r="A74" s="110"/>
      <c r="B74" s="111"/>
      <c r="C74" s="264"/>
      <c r="D74" s="265"/>
      <c r="E74" s="266"/>
      <c r="F74" s="118"/>
      <c r="G74" s="107"/>
      <c r="H74" s="107"/>
      <c r="I74" s="107"/>
      <c r="J74" s="107"/>
      <c r="K74" s="107"/>
      <c r="L74" s="107"/>
      <c r="M74" s="107"/>
      <c r="N74" s="107"/>
      <c r="O74" s="107"/>
      <c r="P74" s="107"/>
      <c r="Q74" s="107"/>
      <c r="R74" s="107"/>
      <c r="S74" s="107"/>
    </row>
    <row r="75" spans="1:19" s="106" customFormat="1" ht="15" customHeight="1">
      <c r="A75" s="110"/>
      <c r="B75" s="111"/>
      <c r="C75" s="264"/>
      <c r="D75" s="265"/>
      <c r="E75" s="266"/>
      <c r="F75" s="118"/>
      <c r="G75" s="107"/>
      <c r="H75" s="107"/>
      <c r="I75" s="107"/>
      <c r="J75" s="107"/>
      <c r="K75" s="107"/>
      <c r="L75" s="107"/>
      <c r="M75" s="107"/>
      <c r="N75" s="107"/>
      <c r="O75" s="107"/>
      <c r="P75" s="107"/>
      <c r="Q75" s="107"/>
      <c r="R75" s="107"/>
      <c r="S75" s="107"/>
    </row>
    <row r="76" spans="1:19" s="106" customFormat="1" ht="15" customHeight="1">
      <c r="A76" s="110"/>
      <c r="B76" s="111"/>
      <c r="C76" s="264"/>
      <c r="D76" s="265"/>
      <c r="E76" s="266"/>
      <c r="F76" s="118"/>
      <c r="G76" s="107"/>
      <c r="H76" s="107"/>
      <c r="I76" s="107"/>
      <c r="J76" s="107"/>
      <c r="K76" s="107"/>
      <c r="L76" s="107"/>
      <c r="M76" s="107"/>
      <c r="N76" s="107"/>
      <c r="O76" s="107"/>
      <c r="P76" s="107"/>
      <c r="Q76" s="107"/>
      <c r="R76" s="107"/>
      <c r="S76" s="107"/>
    </row>
    <row r="77" spans="1:19" s="106" customFormat="1" ht="15" customHeight="1">
      <c r="A77" s="110"/>
      <c r="B77" s="111"/>
      <c r="C77" s="264"/>
      <c r="D77" s="265"/>
      <c r="E77" s="266"/>
      <c r="F77" s="118"/>
      <c r="G77" s="107"/>
      <c r="H77" s="107"/>
      <c r="I77" s="107"/>
      <c r="J77" s="107"/>
      <c r="K77" s="107"/>
      <c r="L77" s="107"/>
      <c r="M77" s="107"/>
      <c r="N77" s="107"/>
      <c r="O77" s="107"/>
      <c r="P77" s="107"/>
      <c r="Q77" s="107"/>
      <c r="R77" s="107"/>
      <c r="S77" s="107"/>
    </row>
    <row r="78" spans="1:19" s="106" customFormat="1" ht="15" customHeight="1">
      <c r="A78" s="110"/>
      <c r="B78" s="111"/>
      <c r="C78" s="264"/>
      <c r="D78" s="265"/>
      <c r="E78" s="266"/>
      <c r="F78" s="118"/>
      <c r="G78" s="107"/>
      <c r="H78" s="107"/>
      <c r="I78" s="107"/>
      <c r="J78" s="107"/>
      <c r="K78" s="107"/>
      <c r="L78" s="107"/>
      <c r="M78" s="107"/>
      <c r="N78" s="107"/>
      <c r="O78" s="107"/>
      <c r="P78" s="107"/>
      <c r="Q78" s="107"/>
      <c r="R78" s="107"/>
      <c r="S78" s="107"/>
    </row>
    <row r="79" spans="1:19" s="106" customFormat="1" ht="15" customHeight="1">
      <c r="A79" s="110"/>
      <c r="B79" s="111"/>
      <c r="C79" s="264"/>
      <c r="D79" s="265"/>
      <c r="E79" s="266"/>
      <c r="F79" s="118"/>
      <c r="G79" s="107"/>
      <c r="H79" s="107"/>
      <c r="I79" s="107"/>
      <c r="J79" s="107"/>
      <c r="K79" s="107"/>
      <c r="L79" s="107"/>
      <c r="M79" s="107"/>
      <c r="N79" s="107"/>
      <c r="O79" s="107"/>
      <c r="P79" s="107"/>
      <c r="Q79" s="107"/>
      <c r="R79" s="107"/>
      <c r="S79" s="107"/>
    </row>
    <row r="80" spans="1:19" s="106" customFormat="1" ht="15" customHeight="1">
      <c r="A80" s="110"/>
      <c r="B80" s="111"/>
      <c r="C80" s="264"/>
      <c r="D80" s="265"/>
      <c r="E80" s="266"/>
      <c r="F80" s="118"/>
      <c r="G80" s="107"/>
      <c r="H80" s="107"/>
      <c r="I80" s="107"/>
      <c r="J80" s="107"/>
      <c r="K80" s="107"/>
      <c r="L80" s="107"/>
      <c r="M80" s="107"/>
      <c r="N80" s="107"/>
      <c r="O80" s="107"/>
      <c r="P80" s="107"/>
      <c r="Q80" s="107"/>
      <c r="R80" s="107"/>
      <c r="S80" s="107"/>
    </row>
    <row r="81" spans="1:19" s="106" customFormat="1" ht="15" customHeight="1">
      <c r="A81" s="110"/>
      <c r="B81" s="111"/>
      <c r="C81" s="264"/>
      <c r="D81" s="265"/>
      <c r="E81" s="266"/>
      <c r="F81" s="118"/>
      <c r="G81" s="107"/>
      <c r="H81" s="107"/>
      <c r="I81" s="107"/>
      <c r="J81" s="107"/>
      <c r="K81" s="107"/>
      <c r="L81" s="107"/>
      <c r="M81" s="107"/>
      <c r="N81" s="107"/>
      <c r="O81" s="107"/>
      <c r="P81" s="107"/>
      <c r="Q81" s="107"/>
      <c r="R81" s="107"/>
      <c r="S81" s="107"/>
    </row>
    <row r="82" spans="1:19" s="106" customFormat="1" ht="15" customHeight="1">
      <c r="A82" s="110"/>
      <c r="B82" s="111"/>
      <c r="C82" s="264"/>
      <c r="D82" s="265"/>
      <c r="E82" s="266"/>
      <c r="F82" s="118"/>
      <c r="G82" s="107"/>
      <c r="H82" s="107"/>
      <c r="I82" s="107"/>
      <c r="J82" s="107"/>
      <c r="K82" s="107"/>
      <c r="L82" s="107"/>
      <c r="M82" s="107"/>
      <c r="N82" s="107"/>
      <c r="O82" s="107"/>
      <c r="P82" s="107"/>
      <c r="Q82" s="107"/>
      <c r="R82" s="107"/>
      <c r="S82" s="107"/>
    </row>
    <row r="83" spans="1:19" s="106" customFormat="1" ht="15" customHeight="1">
      <c r="A83" s="110"/>
      <c r="B83" s="111"/>
      <c r="C83" s="264"/>
      <c r="D83" s="265"/>
      <c r="E83" s="266"/>
      <c r="F83" s="118"/>
      <c r="G83" s="107"/>
      <c r="H83" s="107"/>
      <c r="I83" s="107"/>
      <c r="J83" s="107"/>
      <c r="K83" s="107"/>
      <c r="L83" s="107"/>
      <c r="M83" s="107"/>
      <c r="N83" s="107"/>
      <c r="O83" s="107"/>
      <c r="P83" s="107"/>
      <c r="Q83" s="107"/>
      <c r="R83" s="107"/>
      <c r="S83" s="107"/>
    </row>
    <row r="84" spans="1:19" s="106" customFormat="1" ht="15" customHeight="1">
      <c r="A84" s="110"/>
      <c r="B84" s="111"/>
      <c r="C84" s="264"/>
      <c r="D84" s="265"/>
      <c r="E84" s="266"/>
      <c r="F84" s="118"/>
      <c r="G84" s="107"/>
      <c r="H84" s="107"/>
      <c r="I84" s="107"/>
      <c r="J84" s="107"/>
      <c r="K84" s="107"/>
      <c r="L84" s="107"/>
      <c r="M84" s="107"/>
      <c r="N84" s="107"/>
      <c r="O84" s="107"/>
      <c r="P84" s="107"/>
      <c r="Q84" s="107"/>
      <c r="R84" s="107"/>
      <c r="S84" s="107"/>
    </row>
    <row r="85" spans="1:19" s="106" customFormat="1" ht="15" customHeight="1">
      <c r="A85" s="110"/>
      <c r="B85" s="111"/>
      <c r="C85" s="264"/>
      <c r="D85" s="265"/>
      <c r="E85" s="266"/>
      <c r="F85" s="118"/>
      <c r="G85" s="107"/>
      <c r="H85" s="107"/>
      <c r="I85" s="107"/>
      <c r="J85" s="107"/>
      <c r="K85" s="107"/>
      <c r="L85" s="107"/>
      <c r="M85" s="107"/>
      <c r="N85" s="107"/>
      <c r="O85" s="107"/>
      <c r="P85" s="107"/>
      <c r="Q85" s="107"/>
      <c r="R85" s="107"/>
      <c r="S85" s="107"/>
    </row>
    <row r="86" spans="1:19" s="106" customFormat="1" ht="15" customHeight="1">
      <c r="A86" s="110"/>
      <c r="B86" s="111"/>
      <c r="C86" s="264"/>
      <c r="D86" s="265"/>
      <c r="E86" s="266"/>
      <c r="F86" s="118"/>
      <c r="G86" s="107"/>
      <c r="H86" s="107"/>
      <c r="I86" s="107"/>
      <c r="J86" s="107"/>
      <c r="K86" s="107"/>
      <c r="L86" s="107"/>
      <c r="M86" s="107"/>
      <c r="N86" s="107"/>
      <c r="O86" s="107"/>
      <c r="P86" s="107"/>
      <c r="Q86" s="107"/>
      <c r="R86" s="107"/>
      <c r="S86" s="107"/>
    </row>
    <row r="87" spans="1:19" s="106" customFormat="1" ht="15" customHeight="1">
      <c r="A87" s="110"/>
      <c r="B87" s="111"/>
      <c r="C87" s="264"/>
      <c r="D87" s="265"/>
      <c r="E87" s="266"/>
      <c r="F87" s="118"/>
      <c r="G87" s="107"/>
      <c r="H87" s="107"/>
      <c r="I87" s="107"/>
      <c r="J87" s="107"/>
      <c r="K87" s="107"/>
      <c r="L87" s="107"/>
      <c r="M87" s="107"/>
      <c r="N87" s="107"/>
      <c r="O87" s="107"/>
      <c r="P87" s="107"/>
      <c r="Q87" s="107"/>
      <c r="R87" s="107"/>
      <c r="S87" s="107"/>
    </row>
    <row r="88" spans="1:19" s="106" customFormat="1" ht="15" customHeight="1">
      <c r="A88" s="110"/>
      <c r="B88" s="111"/>
      <c r="C88" s="264"/>
      <c r="D88" s="265"/>
      <c r="E88" s="266"/>
      <c r="F88" s="118"/>
      <c r="G88" s="107"/>
      <c r="H88" s="107"/>
      <c r="I88" s="107"/>
      <c r="J88" s="107"/>
      <c r="K88" s="107"/>
      <c r="L88" s="107"/>
      <c r="M88" s="107"/>
      <c r="N88" s="107"/>
      <c r="O88" s="107"/>
      <c r="P88" s="107"/>
      <c r="Q88" s="107"/>
      <c r="R88" s="107"/>
      <c r="S88" s="107"/>
    </row>
    <row r="89" spans="1:19" s="106" customFormat="1" ht="15" customHeight="1">
      <c r="A89" s="110"/>
      <c r="B89" s="111"/>
      <c r="C89" s="264"/>
      <c r="D89" s="265"/>
      <c r="E89" s="266"/>
      <c r="F89" s="118"/>
      <c r="G89" s="107"/>
      <c r="H89" s="107"/>
      <c r="I89" s="107"/>
      <c r="J89" s="107"/>
      <c r="K89" s="107"/>
      <c r="L89" s="107"/>
      <c r="M89" s="107"/>
      <c r="N89" s="107"/>
      <c r="O89" s="107"/>
      <c r="P89" s="107"/>
      <c r="Q89" s="107"/>
      <c r="R89" s="107"/>
      <c r="S89" s="107"/>
    </row>
    <row r="90" spans="1:19" s="106" customFormat="1" ht="15" customHeight="1">
      <c r="A90" s="110"/>
      <c r="B90" s="111"/>
      <c r="C90" s="264"/>
      <c r="D90" s="265"/>
      <c r="E90" s="266"/>
      <c r="F90" s="118"/>
      <c r="G90" s="107"/>
      <c r="H90" s="107"/>
      <c r="I90" s="107"/>
      <c r="J90" s="107"/>
      <c r="K90" s="107"/>
      <c r="L90" s="107"/>
      <c r="M90" s="107"/>
      <c r="N90" s="107"/>
      <c r="O90" s="107"/>
      <c r="P90" s="107"/>
      <c r="Q90" s="107"/>
      <c r="R90" s="107"/>
      <c r="S90" s="107"/>
    </row>
    <row r="91" spans="1:19" s="106" customFormat="1" ht="15" customHeight="1">
      <c r="A91" s="110"/>
      <c r="B91" s="111"/>
      <c r="C91" s="264"/>
      <c r="D91" s="265"/>
      <c r="E91" s="266"/>
      <c r="F91" s="118"/>
      <c r="G91" s="107"/>
      <c r="H91" s="107"/>
      <c r="I91" s="107"/>
      <c r="J91" s="107"/>
      <c r="K91" s="107"/>
      <c r="L91" s="107"/>
      <c r="M91" s="107"/>
      <c r="N91" s="107"/>
      <c r="O91" s="107"/>
      <c r="P91" s="107"/>
      <c r="Q91" s="107"/>
      <c r="R91" s="107"/>
      <c r="S91" s="107"/>
    </row>
    <row r="92" spans="1:19" s="106" customFormat="1" ht="15" customHeight="1">
      <c r="A92" s="110"/>
      <c r="B92" s="111"/>
      <c r="C92" s="264"/>
      <c r="D92" s="265"/>
      <c r="E92" s="266"/>
      <c r="F92" s="118"/>
      <c r="G92" s="107"/>
      <c r="H92" s="107"/>
      <c r="I92" s="107"/>
      <c r="J92" s="107"/>
      <c r="K92" s="107"/>
      <c r="L92" s="107"/>
      <c r="M92" s="107"/>
      <c r="N92" s="107"/>
      <c r="O92" s="107"/>
      <c r="P92" s="107"/>
      <c r="Q92" s="107"/>
      <c r="R92" s="107"/>
      <c r="S92" s="107"/>
    </row>
    <row r="93" spans="1:19" s="106" customFormat="1" ht="15" customHeight="1">
      <c r="A93" s="110"/>
      <c r="B93" s="111"/>
      <c r="C93" s="264"/>
      <c r="D93" s="265"/>
      <c r="E93" s="266"/>
      <c r="F93" s="118"/>
      <c r="G93" s="107"/>
      <c r="H93" s="107"/>
      <c r="I93" s="107"/>
      <c r="J93" s="107"/>
      <c r="K93" s="107"/>
      <c r="L93" s="107"/>
      <c r="M93" s="107"/>
      <c r="N93" s="107"/>
      <c r="O93" s="107"/>
      <c r="P93" s="107"/>
      <c r="Q93" s="107"/>
      <c r="R93" s="107"/>
      <c r="S93" s="107"/>
    </row>
    <row r="94" spans="1:19" s="106" customFormat="1" ht="15" customHeight="1">
      <c r="A94" s="110"/>
      <c r="B94" s="111"/>
      <c r="C94" s="264"/>
      <c r="D94" s="265"/>
      <c r="E94" s="266"/>
      <c r="F94" s="118"/>
      <c r="G94" s="107"/>
      <c r="H94" s="107"/>
      <c r="I94" s="107"/>
      <c r="J94" s="107"/>
      <c r="K94" s="107"/>
      <c r="L94" s="107"/>
      <c r="M94" s="107"/>
      <c r="N94" s="107"/>
      <c r="O94" s="107"/>
      <c r="P94" s="107"/>
      <c r="Q94" s="107"/>
      <c r="R94" s="107"/>
      <c r="S94" s="107"/>
    </row>
    <row r="95" spans="1:19" s="106" customFormat="1" ht="15" customHeight="1">
      <c r="A95" s="110"/>
      <c r="B95" s="111"/>
      <c r="C95" s="264"/>
      <c r="D95" s="265"/>
      <c r="E95" s="266"/>
      <c r="F95" s="118"/>
      <c r="G95" s="107"/>
      <c r="H95" s="107"/>
      <c r="I95" s="107"/>
      <c r="J95" s="107"/>
      <c r="K95" s="107"/>
      <c r="L95" s="107"/>
      <c r="M95" s="107"/>
      <c r="N95" s="107"/>
      <c r="O95" s="107"/>
      <c r="P95" s="107"/>
      <c r="Q95" s="107"/>
      <c r="R95" s="107"/>
      <c r="S95" s="107"/>
    </row>
    <row r="96" spans="1:19" s="106" customFormat="1" ht="15" customHeight="1">
      <c r="A96" s="110"/>
      <c r="B96" s="111"/>
      <c r="C96" s="264"/>
      <c r="D96" s="265"/>
      <c r="E96" s="266"/>
      <c r="F96" s="118"/>
      <c r="G96" s="107"/>
      <c r="H96" s="107"/>
      <c r="I96" s="107"/>
      <c r="J96" s="107"/>
      <c r="K96" s="107"/>
      <c r="L96" s="107"/>
      <c r="M96" s="107"/>
      <c r="N96" s="107"/>
      <c r="O96" s="107"/>
      <c r="P96" s="107"/>
      <c r="Q96" s="107"/>
      <c r="R96" s="107"/>
      <c r="S96" s="107"/>
    </row>
    <row r="97" spans="1:19" s="106" customFormat="1" ht="15" customHeight="1">
      <c r="A97" s="110"/>
      <c r="B97" s="111"/>
      <c r="C97" s="264"/>
      <c r="D97" s="265"/>
      <c r="E97" s="266"/>
      <c r="F97" s="118"/>
      <c r="G97" s="107"/>
      <c r="H97" s="107"/>
      <c r="I97" s="107"/>
      <c r="J97" s="107"/>
      <c r="K97" s="107"/>
      <c r="L97" s="107"/>
      <c r="M97" s="107"/>
      <c r="N97" s="107"/>
      <c r="O97" s="107"/>
      <c r="P97" s="107"/>
      <c r="Q97" s="107"/>
      <c r="R97" s="107"/>
      <c r="S97" s="107"/>
    </row>
    <row r="98" spans="1:19" s="106" customFormat="1" ht="15" customHeight="1">
      <c r="A98" s="110"/>
      <c r="B98" s="111"/>
      <c r="C98" s="264"/>
      <c r="D98" s="265"/>
      <c r="E98" s="266"/>
      <c r="F98" s="118"/>
      <c r="G98" s="107"/>
      <c r="H98" s="107"/>
      <c r="I98" s="107"/>
      <c r="J98" s="107"/>
      <c r="K98" s="107"/>
      <c r="L98" s="107"/>
      <c r="M98" s="107"/>
      <c r="N98" s="107"/>
      <c r="O98" s="107"/>
      <c r="P98" s="107"/>
      <c r="Q98" s="107"/>
      <c r="R98" s="107"/>
      <c r="S98" s="107"/>
    </row>
    <row r="99" spans="1:19" s="106" customFormat="1" ht="15" customHeight="1">
      <c r="A99" s="110"/>
      <c r="B99" s="111"/>
      <c r="C99" s="264"/>
      <c r="D99" s="265"/>
      <c r="E99" s="266"/>
      <c r="F99" s="118"/>
      <c r="G99" s="107"/>
      <c r="H99" s="107"/>
      <c r="I99" s="107"/>
      <c r="J99" s="107"/>
      <c r="K99" s="107"/>
      <c r="L99" s="107"/>
      <c r="M99" s="107"/>
      <c r="N99" s="107"/>
      <c r="O99" s="107"/>
      <c r="P99" s="107"/>
      <c r="Q99" s="107"/>
      <c r="R99" s="107"/>
      <c r="S99" s="107"/>
    </row>
    <row r="100" spans="1:19" s="106" customFormat="1" ht="15" customHeight="1">
      <c r="A100" s="110"/>
      <c r="B100" s="111"/>
      <c r="C100" s="264"/>
      <c r="D100" s="265"/>
      <c r="E100" s="266"/>
      <c r="F100" s="118"/>
      <c r="G100" s="107"/>
      <c r="H100" s="107"/>
      <c r="I100" s="107"/>
      <c r="J100" s="107"/>
      <c r="K100" s="107"/>
      <c r="L100" s="107"/>
      <c r="M100" s="107"/>
      <c r="N100" s="107"/>
      <c r="O100" s="107"/>
      <c r="P100" s="107"/>
      <c r="Q100" s="107"/>
      <c r="R100" s="107"/>
      <c r="S100" s="107"/>
    </row>
    <row r="101" spans="1:19" s="106" customFormat="1" ht="15" customHeight="1">
      <c r="A101" s="110"/>
      <c r="B101" s="111"/>
      <c r="C101" s="264"/>
      <c r="D101" s="265"/>
      <c r="E101" s="266"/>
      <c r="F101" s="118"/>
      <c r="G101" s="107"/>
      <c r="H101" s="107"/>
      <c r="I101" s="107"/>
      <c r="J101" s="107"/>
      <c r="K101" s="107"/>
      <c r="L101" s="107"/>
      <c r="M101" s="107"/>
      <c r="N101" s="107"/>
      <c r="O101" s="107"/>
      <c r="P101" s="107"/>
      <c r="Q101" s="107"/>
      <c r="R101" s="107"/>
      <c r="S101" s="107"/>
    </row>
    <row r="102" spans="1:19" s="106" customFormat="1" ht="15" customHeight="1">
      <c r="A102" s="110"/>
      <c r="B102" s="111"/>
      <c r="C102" s="264"/>
      <c r="D102" s="265"/>
      <c r="E102" s="266"/>
      <c r="F102" s="118"/>
      <c r="G102" s="107"/>
      <c r="H102" s="107"/>
      <c r="I102" s="107"/>
      <c r="J102" s="107"/>
      <c r="K102" s="107"/>
      <c r="L102" s="107"/>
      <c r="M102" s="107"/>
      <c r="N102" s="107"/>
      <c r="O102" s="107"/>
      <c r="P102" s="107"/>
      <c r="Q102" s="107"/>
      <c r="R102" s="107"/>
      <c r="S102" s="107"/>
    </row>
    <row r="103" spans="1:19" s="106" customFormat="1" ht="15" customHeight="1">
      <c r="A103" s="110"/>
      <c r="B103" s="111"/>
      <c r="C103" s="264"/>
      <c r="D103" s="265"/>
      <c r="E103" s="266"/>
      <c r="F103" s="118"/>
      <c r="G103" s="107"/>
      <c r="H103" s="107"/>
      <c r="I103" s="107"/>
      <c r="J103" s="107"/>
      <c r="K103" s="107"/>
      <c r="L103" s="107"/>
      <c r="M103" s="107"/>
      <c r="N103" s="107"/>
      <c r="O103" s="107"/>
      <c r="P103" s="107"/>
      <c r="Q103" s="107"/>
      <c r="R103" s="107"/>
      <c r="S103" s="107"/>
    </row>
    <row r="104" spans="1:19" s="106" customFormat="1" ht="15" customHeight="1">
      <c r="A104" s="110"/>
      <c r="B104" s="111"/>
      <c r="C104" s="264"/>
      <c r="D104" s="265"/>
      <c r="E104" s="266"/>
      <c r="F104" s="118"/>
      <c r="G104" s="107"/>
      <c r="H104" s="107"/>
      <c r="I104" s="107"/>
      <c r="J104" s="107"/>
      <c r="K104" s="107"/>
      <c r="L104" s="107"/>
      <c r="M104" s="107"/>
      <c r="N104" s="107"/>
      <c r="O104" s="107"/>
      <c r="P104" s="107"/>
      <c r="Q104" s="107"/>
      <c r="R104" s="107"/>
      <c r="S104" s="107"/>
    </row>
    <row r="105" spans="1:19" s="106" customFormat="1" ht="15" customHeight="1">
      <c r="A105" s="110"/>
      <c r="B105" s="111"/>
      <c r="C105" s="264"/>
      <c r="D105" s="265"/>
      <c r="E105" s="266"/>
      <c r="F105" s="118"/>
      <c r="G105" s="107"/>
      <c r="H105" s="107"/>
      <c r="I105" s="107"/>
      <c r="J105" s="107"/>
      <c r="K105" s="107"/>
      <c r="L105" s="107"/>
      <c r="M105" s="107"/>
      <c r="N105" s="107"/>
      <c r="O105" s="107"/>
      <c r="P105" s="107"/>
      <c r="Q105" s="107"/>
      <c r="R105" s="107"/>
      <c r="S105" s="107"/>
    </row>
    <row r="106" spans="1:19" s="106" customFormat="1" ht="15" customHeight="1">
      <c r="A106" s="110"/>
      <c r="B106" s="111"/>
      <c r="C106" s="264"/>
      <c r="D106" s="265"/>
      <c r="E106" s="266"/>
      <c r="F106" s="118"/>
      <c r="G106" s="107"/>
      <c r="H106" s="107"/>
      <c r="I106" s="107"/>
      <c r="J106" s="107"/>
      <c r="K106" s="107"/>
      <c r="L106" s="107"/>
      <c r="M106" s="107"/>
      <c r="N106" s="107"/>
      <c r="O106" s="107"/>
      <c r="P106" s="107"/>
      <c r="Q106" s="107"/>
      <c r="R106" s="107"/>
      <c r="S106" s="107"/>
    </row>
    <row r="107" spans="1:19" s="106" customFormat="1" ht="15" customHeight="1">
      <c r="A107" s="110"/>
      <c r="B107" s="111"/>
      <c r="C107" s="264"/>
      <c r="D107" s="265"/>
      <c r="E107" s="266"/>
      <c r="F107" s="118"/>
      <c r="G107" s="107"/>
      <c r="H107" s="107"/>
      <c r="I107" s="107"/>
      <c r="J107" s="107"/>
      <c r="K107" s="107"/>
      <c r="L107" s="107"/>
      <c r="M107" s="107"/>
      <c r="N107" s="107"/>
      <c r="O107" s="107"/>
      <c r="P107" s="107"/>
      <c r="Q107" s="107"/>
      <c r="R107" s="107"/>
      <c r="S107" s="107"/>
    </row>
    <row r="108" spans="1:19" s="106" customFormat="1" ht="15" customHeight="1">
      <c r="A108" s="110"/>
      <c r="B108" s="111"/>
      <c r="C108" s="264"/>
      <c r="D108" s="265"/>
      <c r="E108" s="266"/>
      <c r="F108" s="118"/>
      <c r="G108" s="107"/>
      <c r="H108" s="107"/>
      <c r="I108" s="107"/>
      <c r="J108" s="107"/>
      <c r="K108" s="107"/>
      <c r="L108" s="107"/>
      <c r="M108" s="107"/>
      <c r="N108" s="107"/>
      <c r="O108" s="107"/>
      <c r="P108" s="107"/>
      <c r="Q108" s="107"/>
      <c r="R108" s="107"/>
      <c r="S108" s="107"/>
    </row>
    <row r="109" spans="1:19" s="106" customFormat="1" ht="15" customHeight="1">
      <c r="A109" s="110"/>
      <c r="B109" s="111"/>
      <c r="C109" s="264"/>
      <c r="D109" s="265"/>
      <c r="E109" s="266"/>
      <c r="F109" s="118"/>
      <c r="G109" s="107"/>
      <c r="H109" s="107"/>
      <c r="I109" s="107"/>
      <c r="J109" s="107"/>
      <c r="K109" s="107"/>
      <c r="L109" s="107"/>
      <c r="M109" s="107"/>
      <c r="N109" s="107"/>
      <c r="O109" s="107"/>
      <c r="P109" s="107"/>
      <c r="Q109" s="107"/>
      <c r="R109" s="107"/>
      <c r="S109" s="107"/>
    </row>
    <row r="110" spans="1:19" s="106" customFormat="1" ht="15" customHeight="1">
      <c r="A110" s="110"/>
      <c r="B110" s="111"/>
      <c r="C110" s="264"/>
      <c r="D110" s="265"/>
      <c r="E110" s="266"/>
      <c r="F110" s="118"/>
      <c r="G110" s="107"/>
      <c r="H110" s="107"/>
      <c r="I110" s="107"/>
      <c r="J110" s="107"/>
      <c r="K110" s="107"/>
      <c r="L110" s="107"/>
      <c r="M110" s="107"/>
      <c r="N110" s="107"/>
      <c r="O110" s="107"/>
      <c r="P110" s="107"/>
      <c r="Q110" s="107"/>
      <c r="R110" s="107"/>
      <c r="S110" s="107"/>
    </row>
    <row r="111" spans="1:19" s="106" customFormat="1" ht="15" customHeight="1">
      <c r="A111" s="110"/>
      <c r="B111" s="111"/>
      <c r="C111" s="264"/>
      <c r="D111" s="265"/>
      <c r="E111" s="266"/>
      <c r="F111" s="118"/>
      <c r="G111" s="107"/>
      <c r="H111" s="107"/>
      <c r="I111" s="107"/>
      <c r="J111" s="107"/>
      <c r="K111" s="107"/>
      <c r="L111" s="107"/>
      <c r="M111" s="107"/>
      <c r="N111" s="107"/>
      <c r="O111" s="107"/>
      <c r="P111" s="107"/>
      <c r="Q111" s="107"/>
      <c r="R111" s="107"/>
      <c r="S111" s="107"/>
    </row>
    <row r="112" spans="1:19" s="106" customFormat="1" ht="15" customHeight="1">
      <c r="A112" s="110"/>
      <c r="B112" s="111"/>
      <c r="C112" s="264"/>
      <c r="D112" s="265"/>
      <c r="E112" s="266"/>
      <c r="F112" s="118"/>
      <c r="G112" s="107"/>
      <c r="H112" s="107"/>
      <c r="I112" s="107"/>
      <c r="J112" s="107"/>
      <c r="K112" s="107"/>
      <c r="L112" s="107"/>
      <c r="M112" s="107"/>
      <c r="N112" s="107"/>
      <c r="O112" s="107"/>
      <c r="P112" s="107"/>
      <c r="Q112" s="107"/>
      <c r="R112" s="107"/>
      <c r="S112" s="107"/>
    </row>
    <row r="113" spans="1:19" s="106" customFormat="1" ht="15" customHeight="1">
      <c r="A113" s="110"/>
      <c r="B113" s="111"/>
      <c r="C113" s="264"/>
      <c r="D113" s="265"/>
      <c r="E113" s="266"/>
      <c r="F113" s="118"/>
      <c r="G113" s="107"/>
      <c r="H113" s="107"/>
      <c r="I113" s="107"/>
      <c r="J113" s="107"/>
      <c r="K113" s="107"/>
      <c r="L113" s="107"/>
      <c r="M113" s="107"/>
      <c r="N113" s="107"/>
      <c r="O113" s="107"/>
      <c r="P113" s="107"/>
      <c r="Q113" s="107"/>
      <c r="R113" s="107"/>
      <c r="S113" s="107"/>
    </row>
    <row r="114" spans="1:19" s="106" customFormat="1" ht="15" customHeight="1">
      <c r="A114" s="110"/>
      <c r="B114" s="111"/>
      <c r="C114" s="264"/>
      <c r="D114" s="265"/>
      <c r="E114" s="266"/>
      <c r="F114" s="118"/>
      <c r="G114" s="107"/>
      <c r="H114" s="107"/>
      <c r="I114" s="107"/>
      <c r="J114" s="107"/>
      <c r="K114" s="107"/>
      <c r="L114" s="107"/>
      <c r="M114" s="107"/>
      <c r="N114" s="107"/>
      <c r="O114" s="107"/>
      <c r="P114" s="107"/>
      <c r="Q114" s="107"/>
      <c r="R114" s="107"/>
      <c r="S114" s="107"/>
    </row>
    <row r="115" spans="1:19" s="106" customFormat="1" ht="15" customHeight="1">
      <c r="A115" s="110"/>
      <c r="B115" s="111"/>
      <c r="C115" s="264"/>
      <c r="D115" s="265"/>
      <c r="E115" s="266"/>
      <c r="F115" s="118"/>
      <c r="G115" s="107"/>
      <c r="H115" s="107"/>
      <c r="I115" s="107"/>
      <c r="J115" s="107"/>
      <c r="K115" s="107"/>
      <c r="L115" s="107"/>
      <c r="M115" s="107"/>
      <c r="N115" s="107"/>
      <c r="O115" s="107"/>
      <c r="P115" s="107"/>
      <c r="Q115" s="107"/>
      <c r="R115" s="107"/>
      <c r="S115" s="107"/>
    </row>
    <row r="116" spans="1:19" s="106" customFormat="1" ht="15" customHeight="1">
      <c r="A116" s="110"/>
      <c r="B116" s="111"/>
      <c r="C116" s="264"/>
      <c r="D116" s="265"/>
      <c r="E116" s="266"/>
      <c r="F116" s="118"/>
      <c r="G116" s="107"/>
      <c r="H116" s="107"/>
      <c r="I116" s="107"/>
      <c r="J116" s="107"/>
      <c r="K116" s="107"/>
      <c r="L116" s="107"/>
      <c r="M116" s="107"/>
      <c r="N116" s="107"/>
      <c r="O116" s="107"/>
      <c r="P116" s="107"/>
      <c r="Q116" s="107"/>
      <c r="R116" s="107"/>
      <c r="S116" s="107"/>
    </row>
    <row r="117" spans="1:19" s="106" customFormat="1" ht="15" customHeight="1">
      <c r="A117" s="110"/>
      <c r="B117" s="111"/>
      <c r="C117" s="264"/>
      <c r="D117" s="265"/>
      <c r="E117" s="266"/>
      <c r="F117" s="118"/>
      <c r="G117" s="107"/>
      <c r="H117" s="107"/>
      <c r="I117" s="107"/>
      <c r="J117" s="107"/>
      <c r="K117" s="107"/>
      <c r="L117" s="107"/>
      <c r="M117" s="107"/>
      <c r="N117" s="107"/>
      <c r="O117" s="107"/>
      <c r="P117" s="107"/>
      <c r="Q117" s="107"/>
      <c r="R117" s="107"/>
      <c r="S117" s="107"/>
    </row>
    <row r="118" spans="1:19" s="106" customFormat="1" ht="15" customHeight="1">
      <c r="A118" s="110"/>
      <c r="B118" s="111"/>
      <c r="C118" s="264"/>
      <c r="D118" s="265"/>
      <c r="E118" s="266"/>
      <c r="F118" s="118"/>
      <c r="G118" s="107"/>
      <c r="H118" s="107"/>
      <c r="I118" s="107"/>
      <c r="J118" s="107"/>
      <c r="K118" s="107"/>
      <c r="L118" s="107"/>
      <c r="M118" s="107"/>
      <c r="N118" s="107"/>
      <c r="O118" s="107"/>
      <c r="P118" s="107"/>
      <c r="Q118" s="107"/>
      <c r="R118" s="107"/>
      <c r="S118" s="107"/>
    </row>
    <row r="119" spans="1:19" s="106" customFormat="1" ht="15" customHeight="1">
      <c r="A119" s="110"/>
      <c r="B119" s="111"/>
      <c r="C119" s="264"/>
      <c r="D119" s="265"/>
      <c r="E119" s="266"/>
      <c r="F119" s="118"/>
      <c r="G119" s="107"/>
      <c r="H119" s="107"/>
      <c r="I119" s="107"/>
      <c r="J119" s="107"/>
      <c r="K119" s="107"/>
      <c r="L119" s="107"/>
      <c r="M119" s="107"/>
      <c r="N119" s="107"/>
      <c r="O119" s="107"/>
      <c r="P119" s="107"/>
      <c r="Q119" s="107"/>
      <c r="R119" s="107"/>
      <c r="S119" s="107"/>
    </row>
    <row r="120" spans="1:19" s="106" customFormat="1" ht="15" customHeight="1">
      <c r="A120" s="110"/>
      <c r="B120" s="111"/>
      <c r="C120" s="264"/>
      <c r="D120" s="265"/>
      <c r="E120" s="266"/>
      <c r="F120" s="118"/>
      <c r="G120" s="107"/>
      <c r="H120" s="107"/>
      <c r="I120" s="107"/>
      <c r="J120" s="107"/>
      <c r="K120" s="107"/>
      <c r="L120" s="107"/>
      <c r="M120" s="107"/>
      <c r="N120" s="107"/>
      <c r="O120" s="107"/>
      <c r="P120" s="107"/>
      <c r="Q120" s="107"/>
      <c r="R120" s="107"/>
      <c r="S120" s="107"/>
    </row>
    <row r="121" spans="1:19" s="106" customFormat="1" ht="15" customHeight="1">
      <c r="A121" s="110"/>
      <c r="B121" s="111"/>
      <c r="C121" s="264"/>
      <c r="D121" s="265"/>
      <c r="E121" s="266"/>
      <c r="F121" s="118"/>
      <c r="G121" s="107"/>
      <c r="H121" s="107"/>
      <c r="I121" s="107"/>
      <c r="J121" s="107"/>
      <c r="K121" s="107"/>
      <c r="L121" s="107"/>
      <c r="M121" s="107"/>
      <c r="N121" s="107"/>
      <c r="O121" s="107"/>
      <c r="P121" s="107"/>
      <c r="Q121" s="107"/>
      <c r="R121" s="107"/>
      <c r="S121" s="107"/>
    </row>
    <row r="122" spans="1:19" s="106" customFormat="1" ht="15" customHeight="1">
      <c r="A122" s="110"/>
      <c r="B122" s="111"/>
      <c r="C122" s="264"/>
      <c r="D122" s="265"/>
      <c r="E122" s="266"/>
      <c r="F122" s="118"/>
      <c r="G122" s="107"/>
      <c r="H122" s="107"/>
      <c r="I122" s="107"/>
      <c r="J122" s="107"/>
      <c r="K122" s="107"/>
      <c r="L122" s="107"/>
      <c r="M122" s="107"/>
      <c r="N122" s="107"/>
      <c r="O122" s="107"/>
      <c r="P122" s="107"/>
      <c r="Q122" s="107"/>
      <c r="R122" s="107"/>
      <c r="S122" s="107"/>
    </row>
    <row r="123" spans="1:19" s="106" customFormat="1" ht="15" customHeight="1">
      <c r="A123" s="110"/>
      <c r="B123" s="111"/>
      <c r="C123" s="264"/>
      <c r="D123" s="265"/>
      <c r="E123" s="266"/>
      <c r="F123" s="118"/>
      <c r="G123" s="107"/>
      <c r="H123" s="107"/>
      <c r="I123" s="107"/>
      <c r="J123" s="107"/>
      <c r="K123" s="107"/>
      <c r="L123" s="107"/>
      <c r="M123" s="107"/>
      <c r="N123" s="107"/>
      <c r="O123" s="107"/>
      <c r="P123" s="107"/>
      <c r="Q123" s="107"/>
      <c r="R123" s="107"/>
      <c r="S123" s="107"/>
    </row>
    <row r="124" spans="1:19" s="106" customFormat="1" ht="15" customHeight="1">
      <c r="A124" s="110"/>
      <c r="B124" s="111"/>
      <c r="C124" s="264"/>
      <c r="D124" s="265"/>
      <c r="E124" s="266"/>
      <c r="F124" s="118"/>
      <c r="G124" s="107"/>
      <c r="H124" s="107"/>
      <c r="I124" s="107"/>
      <c r="J124" s="107"/>
      <c r="K124" s="107"/>
      <c r="L124" s="107"/>
      <c r="M124" s="107"/>
      <c r="N124" s="107"/>
      <c r="O124" s="107"/>
      <c r="P124" s="107"/>
      <c r="Q124" s="107"/>
      <c r="R124" s="107"/>
      <c r="S124" s="107"/>
    </row>
    <row r="125" spans="1:19" s="106" customFormat="1" ht="15" customHeight="1">
      <c r="A125" s="110"/>
      <c r="B125" s="111"/>
      <c r="C125" s="264"/>
      <c r="D125" s="265"/>
      <c r="E125" s="266"/>
      <c r="F125" s="118"/>
      <c r="G125" s="107"/>
      <c r="H125" s="107"/>
      <c r="I125" s="107"/>
      <c r="J125" s="107"/>
      <c r="K125" s="107"/>
      <c r="L125" s="107"/>
      <c r="M125" s="107"/>
      <c r="N125" s="107"/>
      <c r="O125" s="107"/>
      <c r="P125" s="107"/>
      <c r="Q125" s="107"/>
      <c r="R125" s="107"/>
      <c r="S125" s="107"/>
    </row>
    <row r="126" spans="1:19" s="106" customFormat="1" ht="15" customHeight="1">
      <c r="A126" s="110"/>
      <c r="B126" s="111"/>
      <c r="C126" s="264"/>
      <c r="D126" s="265"/>
      <c r="E126" s="266"/>
      <c r="F126" s="118"/>
      <c r="G126" s="107"/>
      <c r="H126" s="107"/>
      <c r="I126" s="107"/>
      <c r="J126" s="107"/>
      <c r="K126" s="107"/>
      <c r="L126" s="107"/>
      <c r="M126" s="107"/>
      <c r="N126" s="107"/>
      <c r="O126" s="107"/>
      <c r="P126" s="107"/>
      <c r="Q126" s="107"/>
      <c r="R126" s="107"/>
      <c r="S126" s="107"/>
    </row>
    <row r="127" spans="1:19" s="106" customFormat="1" ht="15" customHeight="1">
      <c r="A127" s="110"/>
      <c r="B127" s="111"/>
      <c r="C127" s="264"/>
      <c r="D127" s="265"/>
      <c r="E127" s="266"/>
      <c r="F127" s="118"/>
      <c r="G127" s="107"/>
      <c r="H127" s="107"/>
      <c r="I127" s="107"/>
      <c r="J127" s="107"/>
      <c r="K127" s="107"/>
      <c r="L127" s="107"/>
      <c r="M127" s="107"/>
      <c r="N127" s="107"/>
      <c r="O127" s="107"/>
      <c r="P127" s="107"/>
      <c r="Q127" s="107"/>
      <c r="R127" s="107"/>
      <c r="S127" s="107"/>
    </row>
    <row r="128" spans="1:19" s="106" customFormat="1" ht="15" customHeight="1">
      <c r="A128" s="110"/>
      <c r="B128" s="111"/>
      <c r="C128" s="264"/>
      <c r="D128" s="265"/>
      <c r="E128" s="266"/>
      <c r="F128" s="118"/>
      <c r="G128" s="107"/>
      <c r="H128" s="107"/>
      <c r="I128" s="107"/>
      <c r="J128" s="107"/>
      <c r="K128" s="107"/>
      <c r="L128" s="107"/>
      <c r="M128" s="107"/>
      <c r="N128" s="107"/>
      <c r="O128" s="107"/>
      <c r="P128" s="107"/>
      <c r="Q128" s="107"/>
      <c r="R128" s="107"/>
      <c r="S128" s="107"/>
    </row>
    <row r="129" spans="1:19" s="106" customFormat="1" ht="15" customHeight="1">
      <c r="A129" s="110"/>
      <c r="B129" s="111"/>
      <c r="C129" s="264"/>
      <c r="D129" s="265"/>
      <c r="E129" s="266"/>
      <c r="F129" s="118"/>
      <c r="G129" s="107"/>
      <c r="H129" s="107"/>
      <c r="I129" s="107"/>
      <c r="J129" s="107"/>
      <c r="K129" s="107"/>
      <c r="L129" s="107"/>
      <c r="M129" s="107"/>
      <c r="N129" s="107"/>
      <c r="O129" s="107"/>
      <c r="P129" s="107"/>
      <c r="Q129" s="107"/>
      <c r="R129" s="107"/>
      <c r="S129" s="107"/>
    </row>
    <row r="130" spans="1:19" s="106" customFormat="1" ht="15" customHeight="1">
      <c r="A130" s="110"/>
      <c r="B130" s="111"/>
      <c r="C130" s="264"/>
      <c r="D130" s="265"/>
      <c r="E130" s="266"/>
      <c r="F130" s="118"/>
      <c r="G130" s="107"/>
      <c r="H130" s="107"/>
      <c r="I130" s="107"/>
      <c r="J130" s="107"/>
      <c r="K130" s="107"/>
      <c r="L130" s="107"/>
      <c r="M130" s="107"/>
      <c r="N130" s="107"/>
      <c r="O130" s="107"/>
      <c r="P130" s="107"/>
      <c r="Q130" s="107"/>
      <c r="R130" s="107"/>
      <c r="S130" s="107"/>
    </row>
    <row r="131" spans="1:19" s="106" customFormat="1" ht="15" customHeight="1">
      <c r="A131" s="110"/>
      <c r="B131" s="111"/>
      <c r="C131" s="264"/>
      <c r="D131" s="265"/>
      <c r="E131" s="266"/>
      <c r="F131" s="118"/>
      <c r="G131" s="107"/>
      <c r="H131" s="107"/>
      <c r="I131" s="107"/>
      <c r="J131" s="107"/>
      <c r="K131" s="107"/>
      <c r="L131" s="107"/>
      <c r="M131" s="107"/>
      <c r="N131" s="107"/>
      <c r="O131" s="107"/>
      <c r="P131" s="107"/>
      <c r="Q131" s="107"/>
      <c r="R131" s="107"/>
      <c r="S131" s="107"/>
    </row>
    <row r="132" spans="1:19" s="106" customFormat="1" ht="15" customHeight="1">
      <c r="A132" s="110"/>
      <c r="B132" s="111"/>
      <c r="C132" s="264"/>
      <c r="D132" s="265"/>
      <c r="E132" s="266"/>
      <c r="F132" s="118"/>
      <c r="G132" s="107"/>
      <c r="H132" s="107"/>
      <c r="I132" s="107"/>
      <c r="J132" s="107"/>
      <c r="K132" s="107"/>
      <c r="L132" s="107"/>
      <c r="M132" s="107"/>
      <c r="N132" s="107"/>
      <c r="O132" s="107"/>
      <c r="P132" s="107"/>
      <c r="Q132" s="107"/>
      <c r="R132" s="107"/>
      <c r="S132" s="107"/>
    </row>
    <row r="133" spans="1:19" s="106" customFormat="1" ht="15" customHeight="1">
      <c r="A133" s="110"/>
      <c r="B133" s="111"/>
      <c r="C133" s="264"/>
      <c r="D133" s="265"/>
      <c r="E133" s="266"/>
      <c r="F133" s="118"/>
      <c r="G133" s="107"/>
      <c r="H133" s="107"/>
      <c r="I133" s="107"/>
      <c r="J133" s="107"/>
      <c r="K133" s="107"/>
      <c r="L133" s="107"/>
      <c r="M133" s="107"/>
      <c r="N133" s="107"/>
      <c r="O133" s="107"/>
      <c r="P133" s="107"/>
      <c r="Q133" s="107"/>
      <c r="R133" s="107"/>
      <c r="S133" s="107"/>
    </row>
    <row r="134" spans="1:19" s="106" customFormat="1" ht="15" customHeight="1">
      <c r="A134" s="110"/>
      <c r="B134" s="111"/>
      <c r="C134" s="264"/>
      <c r="D134" s="265"/>
      <c r="E134" s="266"/>
      <c r="F134" s="118"/>
      <c r="G134" s="107"/>
      <c r="H134" s="107"/>
      <c r="I134" s="107"/>
      <c r="J134" s="107"/>
      <c r="K134" s="107"/>
      <c r="L134" s="107"/>
      <c r="M134" s="107"/>
      <c r="N134" s="107"/>
      <c r="O134" s="107"/>
      <c r="P134" s="107"/>
      <c r="Q134" s="107"/>
      <c r="R134" s="107"/>
      <c r="S134" s="107"/>
    </row>
    <row r="135" spans="1:19" s="106" customFormat="1" ht="15" customHeight="1">
      <c r="A135" s="110"/>
      <c r="B135" s="111"/>
      <c r="C135" s="264"/>
      <c r="D135" s="265"/>
      <c r="E135" s="266"/>
      <c r="F135" s="118"/>
      <c r="G135" s="107"/>
      <c r="H135" s="107"/>
      <c r="I135" s="107"/>
      <c r="J135" s="107"/>
      <c r="K135" s="107"/>
      <c r="L135" s="107"/>
      <c r="M135" s="107"/>
      <c r="N135" s="107"/>
      <c r="O135" s="107"/>
      <c r="P135" s="107"/>
      <c r="Q135" s="107"/>
      <c r="R135" s="107"/>
      <c r="S135" s="107"/>
    </row>
    <row r="136" spans="1:19" s="106" customFormat="1" ht="15" customHeight="1">
      <c r="A136" s="110"/>
      <c r="B136" s="111"/>
      <c r="C136" s="264"/>
      <c r="D136" s="265"/>
      <c r="E136" s="266"/>
      <c r="F136" s="118"/>
      <c r="G136" s="107"/>
      <c r="H136" s="107"/>
      <c r="I136" s="107"/>
      <c r="J136" s="107"/>
      <c r="K136" s="107"/>
      <c r="L136" s="107"/>
      <c r="M136" s="107"/>
      <c r="N136" s="107"/>
      <c r="O136" s="107"/>
      <c r="P136" s="107"/>
      <c r="Q136" s="107"/>
      <c r="R136" s="107"/>
      <c r="S136" s="107"/>
    </row>
    <row r="137" spans="1:19" s="106" customFormat="1" ht="15" customHeight="1">
      <c r="A137" s="110"/>
      <c r="B137" s="111"/>
      <c r="C137" s="264"/>
      <c r="D137" s="265"/>
      <c r="E137" s="266"/>
      <c r="F137" s="118"/>
      <c r="G137" s="107"/>
      <c r="H137" s="107"/>
      <c r="I137" s="107"/>
      <c r="J137" s="107"/>
      <c r="K137" s="107"/>
      <c r="L137" s="107"/>
      <c r="M137" s="107"/>
      <c r="N137" s="107"/>
      <c r="O137" s="107"/>
      <c r="P137" s="107"/>
      <c r="Q137" s="107"/>
      <c r="R137" s="107"/>
      <c r="S137" s="107"/>
    </row>
    <row r="138" spans="1:19" s="106" customFormat="1" ht="15" customHeight="1">
      <c r="A138" s="110"/>
      <c r="B138" s="111"/>
      <c r="C138" s="264"/>
      <c r="D138" s="265"/>
      <c r="E138" s="266"/>
      <c r="F138" s="118"/>
      <c r="G138" s="107"/>
      <c r="H138" s="107"/>
      <c r="I138" s="107"/>
      <c r="J138" s="107"/>
      <c r="K138" s="107"/>
      <c r="L138" s="107"/>
      <c r="M138" s="107"/>
      <c r="N138" s="107"/>
      <c r="O138" s="107"/>
      <c r="P138" s="107"/>
      <c r="Q138" s="107"/>
      <c r="R138" s="107"/>
      <c r="S138" s="107"/>
    </row>
    <row r="139" spans="1:19" s="106" customFormat="1" ht="15" customHeight="1">
      <c r="A139" s="110"/>
      <c r="B139" s="111"/>
      <c r="C139" s="264"/>
      <c r="D139" s="265"/>
      <c r="E139" s="266"/>
      <c r="F139" s="118"/>
      <c r="G139" s="107"/>
      <c r="H139" s="107"/>
      <c r="I139" s="107"/>
      <c r="J139" s="107"/>
      <c r="K139" s="107"/>
      <c r="L139" s="107"/>
      <c r="M139" s="107"/>
      <c r="N139" s="107"/>
      <c r="O139" s="107"/>
      <c r="P139" s="107"/>
      <c r="Q139" s="107"/>
      <c r="R139" s="107"/>
      <c r="S139" s="107"/>
    </row>
    <row r="140" spans="1:19" s="106" customFormat="1" ht="15" customHeight="1">
      <c r="A140" s="110"/>
      <c r="B140" s="111"/>
      <c r="C140" s="264"/>
      <c r="D140" s="265"/>
      <c r="E140" s="266"/>
      <c r="F140" s="118"/>
      <c r="G140" s="107"/>
      <c r="H140" s="107"/>
      <c r="I140" s="107"/>
      <c r="J140" s="107"/>
      <c r="K140" s="107"/>
      <c r="L140" s="107"/>
      <c r="M140" s="107"/>
      <c r="N140" s="107"/>
      <c r="O140" s="107"/>
      <c r="P140" s="107"/>
      <c r="Q140" s="107"/>
      <c r="R140" s="107"/>
      <c r="S140" s="107"/>
    </row>
    <row r="141" spans="1:19" s="106" customFormat="1" ht="15" customHeight="1">
      <c r="A141" s="110"/>
      <c r="B141" s="111"/>
      <c r="C141" s="264"/>
      <c r="D141" s="265"/>
      <c r="E141" s="266"/>
      <c r="F141" s="118"/>
      <c r="G141" s="107"/>
      <c r="H141" s="107"/>
      <c r="I141" s="107"/>
      <c r="J141" s="107"/>
      <c r="K141" s="107"/>
      <c r="L141" s="107"/>
      <c r="M141" s="107"/>
      <c r="N141" s="107"/>
      <c r="O141" s="107"/>
      <c r="P141" s="107"/>
      <c r="Q141" s="107"/>
      <c r="R141" s="107"/>
      <c r="S141" s="107"/>
    </row>
    <row r="142" spans="1:19" s="106" customFormat="1" ht="15" customHeight="1">
      <c r="A142" s="110"/>
      <c r="B142" s="111"/>
      <c r="C142" s="264"/>
      <c r="D142" s="265"/>
      <c r="E142" s="266"/>
      <c r="F142" s="118"/>
      <c r="G142" s="107"/>
      <c r="H142" s="107"/>
      <c r="I142" s="107"/>
      <c r="J142" s="107"/>
      <c r="K142" s="107"/>
      <c r="L142" s="107"/>
      <c r="M142" s="107"/>
      <c r="N142" s="107"/>
      <c r="O142" s="107"/>
      <c r="P142" s="107"/>
      <c r="Q142" s="107"/>
      <c r="R142" s="107"/>
      <c r="S142" s="107"/>
    </row>
    <row r="143" spans="1:19" s="106" customFormat="1" ht="15" customHeight="1">
      <c r="A143" s="110"/>
      <c r="B143" s="111"/>
      <c r="C143" s="264"/>
      <c r="D143" s="265"/>
      <c r="E143" s="266"/>
      <c r="F143" s="118"/>
      <c r="G143" s="107"/>
      <c r="H143" s="107"/>
      <c r="I143" s="107"/>
      <c r="J143" s="107"/>
      <c r="K143" s="107"/>
      <c r="L143" s="107"/>
      <c r="M143" s="107"/>
      <c r="N143" s="107"/>
      <c r="O143" s="107"/>
      <c r="P143" s="107"/>
      <c r="Q143" s="107"/>
      <c r="R143" s="107"/>
      <c r="S143" s="107"/>
    </row>
    <row r="144" spans="1:19" s="106" customFormat="1" ht="15" customHeight="1">
      <c r="A144" s="110"/>
      <c r="B144" s="111"/>
      <c r="C144" s="264"/>
      <c r="D144" s="265"/>
      <c r="E144" s="266"/>
      <c r="F144" s="118"/>
      <c r="G144" s="107"/>
      <c r="H144" s="107"/>
      <c r="I144" s="107"/>
      <c r="J144" s="107"/>
      <c r="K144" s="107"/>
      <c r="L144" s="107"/>
      <c r="M144" s="107"/>
      <c r="N144" s="107"/>
      <c r="O144" s="107"/>
      <c r="P144" s="107"/>
      <c r="Q144" s="107"/>
      <c r="R144" s="107"/>
      <c r="S144" s="107"/>
    </row>
    <row r="145" spans="1:19" s="106" customFormat="1" ht="15" customHeight="1">
      <c r="A145" s="110"/>
      <c r="B145" s="111"/>
      <c r="C145" s="264"/>
      <c r="D145" s="265"/>
      <c r="E145" s="266"/>
      <c r="F145" s="118"/>
      <c r="G145" s="107"/>
      <c r="H145" s="107"/>
      <c r="I145" s="107"/>
      <c r="J145" s="107"/>
      <c r="K145" s="107"/>
      <c r="L145" s="107"/>
      <c r="M145" s="107"/>
      <c r="N145" s="107"/>
      <c r="O145" s="107"/>
      <c r="P145" s="107"/>
      <c r="Q145" s="107"/>
      <c r="R145" s="107"/>
      <c r="S145" s="107"/>
    </row>
    <row r="146" spans="1:19" s="106" customFormat="1" ht="15" customHeight="1">
      <c r="A146" s="110"/>
      <c r="B146" s="111"/>
      <c r="C146" s="264"/>
      <c r="D146" s="265"/>
      <c r="E146" s="266"/>
      <c r="F146" s="118"/>
      <c r="G146" s="107"/>
      <c r="H146" s="107"/>
      <c r="I146" s="107"/>
      <c r="J146" s="107"/>
      <c r="K146" s="107"/>
      <c r="L146" s="107"/>
      <c r="M146" s="107"/>
      <c r="N146" s="107"/>
      <c r="O146" s="107"/>
      <c r="P146" s="107"/>
      <c r="Q146" s="107"/>
      <c r="R146" s="107"/>
      <c r="S146" s="107"/>
    </row>
    <row r="147" spans="1:19" s="106" customFormat="1" ht="15" customHeight="1">
      <c r="A147" s="110"/>
      <c r="B147" s="111"/>
      <c r="C147" s="264"/>
      <c r="D147" s="265"/>
      <c r="E147" s="266"/>
      <c r="F147" s="118"/>
      <c r="G147" s="107"/>
      <c r="H147" s="107"/>
      <c r="I147" s="107"/>
      <c r="J147" s="107"/>
      <c r="K147" s="107"/>
      <c r="L147" s="107"/>
      <c r="M147" s="107"/>
      <c r="N147" s="107"/>
      <c r="O147" s="107"/>
      <c r="P147" s="107"/>
      <c r="Q147" s="107"/>
      <c r="R147" s="107"/>
      <c r="S147" s="107"/>
    </row>
    <row r="148" spans="1:19" s="106" customFormat="1" ht="15" customHeight="1">
      <c r="A148" s="110"/>
      <c r="B148" s="111"/>
      <c r="C148" s="264"/>
      <c r="D148" s="265"/>
      <c r="E148" s="266"/>
      <c r="F148" s="118"/>
      <c r="G148" s="107"/>
      <c r="H148" s="107"/>
      <c r="I148" s="107"/>
      <c r="J148" s="107"/>
      <c r="K148" s="107"/>
      <c r="L148" s="107"/>
      <c r="M148" s="107"/>
      <c r="N148" s="107"/>
      <c r="O148" s="107"/>
      <c r="P148" s="107"/>
      <c r="Q148" s="107"/>
      <c r="R148" s="107"/>
      <c r="S148" s="107"/>
    </row>
    <row r="149" spans="1:19" s="106" customFormat="1" ht="15" customHeight="1">
      <c r="A149" s="110"/>
      <c r="B149" s="111"/>
      <c r="C149" s="264"/>
      <c r="D149" s="265"/>
      <c r="E149" s="266"/>
      <c r="F149" s="118"/>
      <c r="G149" s="107"/>
      <c r="H149" s="107"/>
      <c r="I149" s="107"/>
      <c r="J149" s="107"/>
      <c r="K149" s="107"/>
      <c r="L149" s="107"/>
      <c r="M149" s="107"/>
      <c r="N149" s="107"/>
      <c r="O149" s="107"/>
      <c r="P149" s="107"/>
      <c r="Q149" s="107"/>
      <c r="R149" s="107"/>
      <c r="S149" s="107"/>
    </row>
    <row r="150" spans="1:19" s="106" customFormat="1" ht="15" customHeight="1">
      <c r="A150" s="110"/>
      <c r="B150" s="111"/>
      <c r="C150" s="264"/>
      <c r="D150" s="265"/>
      <c r="E150" s="266"/>
      <c r="F150" s="118"/>
      <c r="G150" s="107"/>
      <c r="H150" s="107"/>
      <c r="I150" s="107"/>
      <c r="J150" s="107"/>
      <c r="K150" s="107"/>
      <c r="L150" s="107"/>
      <c r="M150" s="107"/>
      <c r="N150" s="107"/>
      <c r="O150" s="107"/>
      <c r="P150" s="107"/>
      <c r="Q150" s="107"/>
      <c r="R150" s="107"/>
      <c r="S150" s="107"/>
    </row>
    <row r="151" spans="1:19" s="106" customFormat="1" ht="15" customHeight="1">
      <c r="A151" s="110"/>
      <c r="B151" s="111"/>
      <c r="C151" s="264"/>
      <c r="D151" s="265"/>
      <c r="E151" s="266"/>
      <c r="F151" s="118"/>
      <c r="G151" s="107"/>
      <c r="H151" s="107"/>
      <c r="I151" s="107"/>
      <c r="J151" s="107"/>
      <c r="K151" s="107"/>
      <c r="L151" s="107"/>
      <c r="M151" s="107"/>
      <c r="N151" s="107"/>
      <c r="O151" s="107"/>
      <c r="P151" s="107"/>
      <c r="Q151" s="107"/>
      <c r="R151" s="107"/>
      <c r="S151" s="107"/>
    </row>
    <row r="152" spans="1:19" s="106" customFormat="1" ht="15" customHeight="1">
      <c r="A152" s="110"/>
      <c r="B152" s="111"/>
      <c r="C152" s="264"/>
      <c r="D152" s="265"/>
      <c r="E152" s="266"/>
      <c r="F152" s="118"/>
      <c r="G152" s="107"/>
      <c r="H152" s="107"/>
      <c r="I152" s="107"/>
      <c r="J152" s="107"/>
      <c r="K152" s="107"/>
      <c r="L152" s="107"/>
      <c r="M152" s="107"/>
      <c r="N152" s="107"/>
      <c r="O152" s="107"/>
      <c r="P152" s="107"/>
      <c r="Q152" s="107"/>
      <c r="R152" s="107"/>
      <c r="S152" s="107"/>
    </row>
    <row r="153" spans="1:19" s="106" customFormat="1" ht="15" customHeight="1">
      <c r="A153" s="110"/>
      <c r="B153" s="111"/>
      <c r="C153" s="264"/>
      <c r="D153" s="265"/>
      <c r="E153" s="266"/>
      <c r="F153" s="118"/>
      <c r="G153" s="107"/>
      <c r="H153" s="107"/>
      <c r="I153" s="107"/>
      <c r="J153" s="107"/>
      <c r="K153" s="107"/>
      <c r="L153" s="107"/>
      <c r="M153" s="107"/>
      <c r="N153" s="107"/>
      <c r="O153" s="107"/>
      <c r="P153" s="107"/>
      <c r="Q153" s="107"/>
      <c r="R153" s="107"/>
      <c r="S153" s="107"/>
    </row>
    <row r="154" spans="1:19" s="106" customFormat="1" ht="15" customHeight="1">
      <c r="A154" s="110"/>
      <c r="B154" s="111"/>
      <c r="C154" s="264"/>
      <c r="D154" s="265"/>
      <c r="E154" s="266"/>
      <c r="F154" s="118"/>
      <c r="G154" s="107"/>
      <c r="H154" s="107"/>
      <c r="I154" s="107"/>
      <c r="J154" s="107"/>
      <c r="K154" s="107"/>
      <c r="L154" s="107"/>
      <c r="M154" s="107"/>
      <c r="N154" s="107"/>
      <c r="O154" s="107"/>
      <c r="P154" s="107"/>
      <c r="Q154" s="107"/>
      <c r="R154" s="107"/>
      <c r="S154" s="107"/>
    </row>
    <row r="155" spans="1:19" s="106" customFormat="1" ht="15" customHeight="1">
      <c r="A155" s="110"/>
      <c r="B155" s="111"/>
      <c r="C155" s="264"/>
      <c r="D155" s="265"/>
      <c r="E155" s="266"/>
      <c r="F155" s="118"/>
      <c r="G155" s="107"/>
      <c r="H155" s="107"/>
      <c r="I155" s="107"/>
      <c r="J155" s="107"/>
      <c r="K155" s="107"/>
      <c r="L155" s="107"/>
      <c r="M155" s="107"/>
      <c r="N155" s="107"/>
      <c r="O155" s="107"/>
      <c r="P155" s="107"/>
      <c r="Q155" s="107"/>
      <c r="R155" s="107"/>
      <c r="S155" s="107"/>
    </row>
    <row r="156" spans="1:19" s="106" customFormat="1" ht="15" customHeight="1">
      <c r="A156" s="110"/>
      <c r="B156" s="111"/>
      <c r="C156" s="264"/>
      <c r="D156" s="265"/>
      <c r="E156" s="266"/>
      <c r="F156" s="118"/>
      <c r="G156" s="107"/>
      <c r="H156" s="107"/>
      <c r="I156" s="107"/>
      <c r="J156" s="107"/>
      <c r="K156" s="107"/>
      <c r="L156" s="107"/>
      <c r="M156" s="107"/>
      <c r="N156" s="107"/>
      <c r="O156" s="107"/>
      <c r="P156" s="107"/>
      <c r="Q156" s="107"/>
      <c r="R156" s="107"/>
      <c r="S156" s="107"/>
    </row>
    <row r="157" spans="1:19" s="106" customFormat="1" ht="15" customHeight="1">
      <c r="A157" s="110"/>
      <c r="B157" s="111"/>
      <c r="C157" s="264"/>
      <c r="D157" s="265"/>
      <c r="E157" s="266"/>
      <c r="F157" s="118"/>
      <c r="G157" s="107"/>
      <c r="H157" s="107"/>
      <c r="I157" s="107"/>
      <c r="J157" s="107"/>
      <c r="K157" s="107"/>
      <c r="L157" s="107"/>
      <c r="M157" s="107"/>
      <c r="N157" s="107"/>
      <c r="O157" s="107"/>
      <c r="P157" s="107"/>
      <c r="Q157" s="107"/>
      <c r="R157" s="107"/>
      <c r="S157" s="107"/>
    </row>
    <row r="158" spans="1:19" s="106" customFormat="1" ht="15" customHeight="1">
      <c r="A158" s="110"/>
      <c r="B158" s="111"/>
      <c r="C158" s="264"/>
      <c r="D158" s="265"/>
      <c r="E158" s="266"/>
      <c r="F158" s="118"/>
      <c r="G158" s="107"/>
      <c r="H158" s="107"/>
      <c r="I158" s="107"/>
      <c r="J158" s="107"/>
      <c r="K158" s="107"/>
      <c r="L158" s="107"/>
      <c r="M158" s="107"/>
      <c r="N158" s="107"/>
      <c r="O158" s="107"/>
      <c r="P158" s="107"/>
      <c r="Q158" s="107"/>
      <c r="R158" s="107"/>
      <c r="S158" s="107"/>
    </row>
    <row r="159" spans="1:19" s="106" customFormat="1" ht="15" customHeight="1">
      <c r="A159" s="110"/>
      <c r="B159" s="111"/>
      <c r="C159" s="264"/>
      <c r="D159" s="265"/>
      <c r="E159" s="266"/>
      <c r="F159" s="118"/>
      <c r="G159" s="107"/>
      <c r="H159" s="107"/>
      <c r="I159" s="107"/>
      <c r="J159" s="107"/>
      <c r="K159" s="107"/>
      <c r="L159" s="107"/>
      <c r="M159" s="107"/>
      <c r="N159" s="107"/>
      <c r="O159" s="107"/>
      <c r="P159" s="107"/>
      <c r="Q159" s="107"/>
      <c r="R159" s="107"/>
      <c r="S159" s="107"/>
    </row>
    <row r="160" spans="1:19" s="106" customFormat="1" ht="15" customHeight="1">
      <c r="A160" s="110"/>
      <c r="B160" s="111"/>
      <c r="C160" s="264"/>
      <c r="D160" s="265"/>
      <c r="E160" s="266"/>
      <c r="F160" s="118"/>
      <c r="G160" s="107"/>
      <c r="H160" s="107"/>
      <c r="I160" s="107"/>
      <c r="J160" s="107"/>
      <c r="K160" s="107"/>
      <c r="L160" s="107"/>
      <c r="M160" s="107"/>
      <c r="N160" s="107"/>
      <c r="O160" s="107"/>
      <c r="P160" s="107"/>
      <c r="Q160" s="107"/>
      <c r="R160" s="107"/>
      <c r="S160" s="107"/>
    </row>
    <row r="161" spans="1:19" s="106" customFormat="1" ht="15" customHeight="1">
      <c r="A161" s="110"/>
      <c r="B161" s="111"/>
      <c r="C161" s="264"/>
      <c r="D161" s="265"/>
      <c r="E161" s="266"/>
      <c r="F161" s="118"/>
      <c r="G161" s="107"/>
      <c r="H161" s="107"/>
      <c r="I161" s="107"/>
      <c r="J161" s="107"/>
      <c r="K161" s="107"/>
      <c r="L161" s="107"/>
      <c r="M161" s="107"/>
      <c r="N161" s="107"/>
      <c r="O161" s="107"/>
      <c r="P161" s="107"/>
      <c r="Q161" s="107"/>
      <c r="R161" s="107"/>
      <c r="S161" s="107"/>
    </row>
    <row r="162" spans="1:19" s="106" customFormat="1" ht="15" customHeight="1">
      <c r="A162" s="110"/>
      <c r="B162" s="111"/>
      <c r="C162" s="264"/>
      <c r="D162" s="265"/>
      <c r="E162" s="266"/>
      <c r="F162" s="118"/>
      <c r="G162" s="107"/>
      <c r="H162" s="107"/>
      <c r="I162" s="107"/>
      <c r="J162" s="107"/>
      <c r="K162" s="107"/>
      <c r="L162" s="107"/>
      <c r="M162" s="107"/>
      <c r="N162" s="107"/>
      <c r="O162" s="107"/>
      <c r="P162" s="107"/>
      <c r="Q162" s="107"/>
      <c r="R162" s="107"/>
      <c r="S162" s="107"/>
    </row>
    <row r="163" spans="1:19" s="106" customFormat="1" ht="15" customHeight="1">
      <c r="A163" s="110"/>
      <c r="B163" s="111"/>
      <c r="C163" s="264"/>
      <c r="D163" s="265"/>
      <c r="E163" s="266"/>
      <c r="F163" s="118"/>
      <c r="G163" s="107"/>
      <c r="H163" s="107"/>
      <c r="I163" s="107"/>
      <c r="J163" s="107"/>
      <c r="K163" s="107"/>
      <c r="L163" s="107"/>
      <c r="M163" s="107"/>
      <c r="N163" s="107"/>
      <c r="O163" s="107"/>
      <c r="P163" s="107"/>
      <c r="Q163" s="107"/>
      <c r="R163" s="107"/>
      <c r="S163" s="107"/>
    </row>
    <row r="164" spans="1:19" s="106" customFormat="1" ht="15" customHeight="1">
      <c r="A164" s="110"/>
      <c r="B164" s="111"/>
      <c r="C164" s="264"/>
      <c r="D164" s="265"/>
      <c r="E164" s="266"/>
      <c r="F164" s="118"/>
      <c r="G164" s="107"/>
      <c r="H164" s="107"/>
      <c r="I164" s="107"/>
      <c r="J164" s="107"/>
      <c r="K164" s="107"/>
      <c r="L164" s="107"/>
      <c r="M164" s="107"/>
      <c r="N164" s="107"/>
      <c r="O164" s="107"/>
      <c r="P164" s="107"/>
      <c r="Q164" s="107"/>
      <c r="R164" s="107"/>
      <c r="S164" s="107"/>
    </row>
    <row r="165" spans="1:19" s="106" customFormat="1" ht="15" customHeight="1">
      <c r="A165" s="110"/>
      <c r="B165" s="111"/>
      <c r="C165" s="264"/>
      <c r="D165" s="265"/>
      <c r="E165" s="266"/>
      <c r="F165" s="118"/>
      <c r="G165" s="107"/>
      <c r="H165" s="107"/>
      <c r="I165" s="107"/>
      <c r="J165" s="107"/>
      <c r="K165" s="107"/>
      <c r="L165" s="107"/>
      <c r="M165" s="107"/>
      <c r="N165" s="107"/>
      <c r="O165" s="107"/>
      <c r="P165" s="107"/>
      <c r="Q165" s="107"/>
      <c r="R165" s="107"/>
      <c r="S165" s="107"/>
    </row>
    <row r="166" spans="1:19" s="106" customFormat="1" ht="15" customHeight="1">
      <c r="A166" s="110"/>
      <c r="B166" s="111"/>
      <c r="C166" s="264"/>
      <c r="D166" s="265"/>
      <c r="E166" s="266"/>
      <c r="F166" s="118"/>
      <c r="G166" s="107"/>
      <c r="H166" s="107"/>
      <c r="I166" s="107"/>
      <c r="J166" s="107"/>
      <c r="K166" s="107"/>
      <c r="L166" s="107"/>
      <c r="M166" s="107"/>
      <c r="N166" s="107"/>
      <c r="O166" s="107"/>
      <c r="P166" s="107"/>
      <c r="Q166" s="107"/>
      <c r="R166" s="107"/>
      <c r="S166" s="107"/>
    </row>
    <row r="167" spans="1:19" s="106" customFormat="1" ht="15" customHeight="1">
      <c r="A167" s="110"/>
      <c r="B167" s="111"/>
      <c r="C167" s="264"/>
      <c r="D167" s="265"/>
      <c r="E167" s="266"/>
      <c r="F167" s="118"/>
      <c r="G167" s="107"/>
      <c r="H167" s="107"/>
      <c r="I167" s="107"/>
      <c r="J167" s="107"/>
      <c r="K167" s="107"/>
      <c r="L167" s="107"/>
      <c r="M167" s="107"/>
      <c r="N167" s="107"/>
      <c r="O167" s="107"/>
      <c r="P167" s="107"/>
      <c r="Q167" s="107"/>
      <c r="R167" s="107"/>
      <c r="S167" s="107"/>
    </row>
    <row r="168" spans="1:19" s="106" customFormat="1" ht="15" customHeight="1">
      <c r="A168" s="110"/>
      <c r="B168" s="111"/>
      <c r="C168" s="264"/>
      <c r="D168" s="265"/>
      <c r="E168" s="266"/>
      <c r="F168" s="118"/>
      <c r="G168" s="107"/>
      <c r="H168" s="107"/>
      <c r="I168" s="107"/>
      <c r="J168" s="107"/>
      <c r="K168" s="107"/>
      <c r="L168" s="107"/>
      <c r="M168" s="107"/>
      <c r="N168" s="107"/>
      <c r="O168" s="107"/>
      <c r="P168" s="107"/>
      <c r="Q168" s="107"/>
      <c r="R168" s="107"/>
      <c r="S168" s="107"/>
    </row>
    <row r="169" spans="1:19" s="106" customFormat="1" ht="15" customHeight="1">
      <c r="A169" s="110"/>
      <c r="B169" s="111"/>
      <c r="C169" s="264"/>
      <c r="D169" s="265"/>
      <c r="E169" s="266"/>
      <c r="F169" s="118"/>
      <c r="G169" s="107"/>
      <c r="H169" s="107"/>
      <c r="I169" s="107"/>
      <c r="J169" s="107"/>
      <c r="K169" s="107"/>
      <c r="L169" s="107"/>
      <c r="M169" s="107"/>
      <c r="N169" s="107"/>
      <c r="O169" s="107"/>
      <c r="P169" s="107"/>
      <c r="Q169" s="107"/>
      <c r="R169" s="107"/>
      <c r="S169" s="107"/>
    </row>
    <row r="170" spans="1:19" s="106" customFormat="1" ht="15" customHeight="1">
      <c r="A170" s="110"/>
      <c r="B170" s="111"/>
      <c r="C170" s="264"/>
      <c r="D170" s="265"/>
      <c r="E170" s="266"/>
      <c r="F170" s="118"/>
      <c r="G170" s="107"/>
      <c r="H170" s="107"/>
      <c r="I170" s="107"/>
      <c r="J170" s="107"/>
      <c r="K170" s="107"/>
      <c r="L170" s="107"/>
      <c r="M170" s="107"/>
      <c r="N170" s="107"/>
      <c r="O170" s="107"/>
      <c r="P170" s="107"/>
      <c r="Q170" s="107"/>
      <c r="R170" s="107"/>
      <c r="S170" s="107"/>
    </row>
    <row r="171" spans="1:19" s="106" customFormat="1" ht="15" customHeight="1">
      <c r="A171" s="110"/>
      <c r="B171" s="111"/>
      <c r="C171" s="264"/>
      <c r="D171" s="265"/>
      <c r="E171" s="266"/>
      <c r="F171" s="118"/>
      <c r="G171" s="107"/>
      <c r="H171" s="107"/>
      <c r="I171" s="107"/>
      <c r="J171" s="107"/>
      <c r="K171" s="107"/>
      <c r="L171" s="107"/>
      <c r="M171" s="107"/>
      <c r="N171" s="107"/>
      <c r="O171" s="107"/>
      <c r="P171" s="107"/>
      <c r="Q171" s="107"/>
      <c r="R171" s="107"/>
      <c r="S171" s="107"/>
    </row>
    <row r="172" spans="1:19" s="106" customFormat="1" ht="15" customHeight="1">
      <c r="A172" s="110"/>
      <c r="B172" s="111"/>
      <c r="C172" s="264"/>
      <c r="D172" s="265"/>
      <c r="E172" s="266"/>
      <c r="F172" s="118"/>
      <c r="G172" s="107"/>
      <c r="H172" s="107"/>
      <c r="I172" s="107"/>
      <c r="J172" s="107"/>
      <c r="K172" s="107"/>
      <c r="L172" s="107"/>
      <c r="M172" s="107"/>
      <c r="N172" s="107"/>
      <c r="O172" s="107"/>
      <c r="P172" s="107"/>
      <c r="Q172" s="107"/>
      <c r="R172" s="107"/>
      <c r="S172" s="107"/>
    </row>
    <row r="173" spans="1:19" s="106" customFormat="1" ht="15" customHeight="1">
      <c r="A173" s="110"/>
      <c r="B173" s="111"/>
      <c r="C173" s="264"/>
      <c r="D173" s="265"/>
      <c r="E173" s="266"/>
      <c r="F173" s="118"/>
      <c r="G173" s="107"/>
      <c r="H173" s="107"/>
      <c r="I173" s="107"/>
      <c r="J173" s="107"/>
      <c r="K173" s="107"/>
      <c r="L173" s="107"/>
      <c r="M173" s="107"/>
      <c r="N173" s="107"/>
      <c r="O173" s="107"/>
      <c r="P173" s="107"/>
      <c r="Q173" s="107"/>
      <c r="R173" s="107"/>
      <c r="S173" s="107"/>
    </row>
    <row r="174" spans="1:19" s="106" customFormat="1" ht="15" customHeight="1">
      <c r="A174" s="110"/>
      <c r="B174" s="111"/>
      <c r="C174" s="264"/>
      <c r="D174" s="265"/>
      <c r="E174" s="266"/>
      <c r="F174" s="118"/>
      <c r="G174" s="107"/>
      <c r="H174" s="107"/>
      <c r="I174" s="107"/>
      <c r="J174" s="107"/>
      <c r="K174" s="107"/>
      <c r="L174" s="107"/>
      <c r="M174" s="107"/>
      <c r="N174" s="107"/>
      <c r="O174" s="107"/>
      <c r="P174" s="107"/>
      <c r="Q174" s="107"/>
      <c r="R174" s="107"/>
      <c r="S174" s="107"/>
    </row>
    <row r="175" spans="1:19" s="106" customFormat="1" ht="15" customHeight="1">
      <c r="A175" s="110"/>
      <c r="B175" s="111"/>
      <c r="C175" s="264"/>
      <c r="D175" s="265"/>
      <c r="E175" s="266"/>
      <c r="F175" s="118"/>
      <c r="G175" s="107"/>
      <c r="H175" s="107"/>
      <c r="I175" s="107"/>
      <c r="J175" s="107"/>
      <c r="K175" s="107"/>
      <c r="L175" s="107"/>
      <c r="M175" s="107"/>
      <c r="N175" s="107"/>
      <c r="O175" s="107"/>
      <c r="P175" s="107"/>
      <c r="Q175" s="107"/>
      <c r="R175" s="107"/>
      <c r="S175" s="107"/>
    </row>
    <row r="176" spans="1:19" s="106" customFormat="1" ht="15" customHeight="1">
      <c r="A176" s="110"/>
      <c r="B176" s="111"/>
      <c r="C176" s="264"/>
      <c r="D176" s="265"/>
      <c r="E176" s="266"/>
      <c r="F176" s="118"/>
      <c r="G176" s="107"/>
      <c r="H176" s="107"/>
      <c r="I176" s="107"/>
      <c r="J176" s="107"/>
      <c r="K176" s="107"/>
      <c r="L176" s="107"/>
      <c r="M176" s="107"/>
      <c r="N176" s="107"/>
      <c r="O176" s="107"/>
      <c r="P176" s="107"/>
      <c r="Q176" s="107"/>
      <c r="R176" s="107"/>
      <c r="S176" s="107"/>
    </row>
    <row r="177" spans="1:19" s="106" customFormat="1" ht="15" customHeight="1">
      <c r="A177" s="110"/>
      <c r="B177" s="111"/>
      <c r="C177" s="264"/>
      <c r="D177" s="265"/>
      <c r="E177" s="266"/>
      <c r="F177" s="118"/>
      <c r="G177" s="107"/>
      <c r="H177" s="107"/>
      <c r="I177" s="107"/>
      <c r="J177" s="107"/>
      <c r="K177" s="107"/>
      <c r="L177" s="107"/>
      <c r="M177" s="107"/>
      <c r="N177" s="107"/>
      <c r="O177" s="107"/>
      <c r="P177" s="107"/>
      <c r="Q177" s="107"/>
      <c r="R177" s="107"/>
      <c r="S177" s="107"/>
    </row>
    <row r="178" spans="1:19" s="106" customFormat="1" ht="15" customHeight="1">
      <c r="A178" s="110"/>
      <c r="B178" s="111"/>
      <c r="C178" s="264"/>
      <c r="D178" s="265"/>
      <c r="E178" s="266"/>
      <c r="F178" s="118"/>
      <c r="G178" s="107"/>
      <c r="H178" s="107"/>
      <c r="I178" s="107"/>
      <c r="J178" s="107"/>
      <c r="K178" s="107"/>
      <c r="L178" s="107"/>
      <c r="M178" s="107"/>
      <c r="N178" s="107"/>
      <c r="O178" s="107"/>
      <c r="P178" s="107"/>
      <c r="Q178" s="107"/>
      <c r="R178" s="107"/>
      <c r="S178" s="107"/>
    </row>
    <row r="179" spans="1:19" s="106" customFormat="1" ht="15" customHeight="1">
      <c r="A179" s="110"/>
      <c r="B179" s="111"/>
      <c r="C179" s="264"/>
      <c r="D179" s="265"/>
      <c r="E179" s="266"/>
      <c r="F179" s="118"/>
      <c r="G179" s="107"/>
      <c r="H179" s="107"/>
      <c r="I179" s="107"/>
      <c r="J179" s="107"/>
      <c r="K179" s="107"/>
      <c r="L179" s="107"/>
      <c r="M179" s="107"/>
      <c r="N179" s="107"/>
      <c r="O179" s="107"/>
      <c r="P179" s="107"/>
      <c r="Q179" s="107"/>
      <c r="R179" s="107"/>
      <c r="S179" s="107"/>
    </row>
    <row r="180" spans="1:19" s="106" customFormat="1" ht="15" customHeight="1">
      <c r="A180" s="110"/>
      <c r="B180" s="111"/>
      <c r="C180" s="264"/>
      <c r="D180" s="265"/>
      <c r="E180" s="266"/>
      <c r="F180" s="118"/>
      <c r="G180" s="107"/>
      <c r="H180" s="107"/>
      <c r="I180" s="107"/>
      <c r="J180" s="107"/>
      <c r="K180" s="107"/>
      <c r="L180" s="107"/>
      <c r="M180" s="107"/>
      <c r="N180" s="107"/>
      <c r="O180" s="107"/>
      <c r="P180" s="107"/>
      <c r="Q180" s="107"/>
      <c r="R180" s="107"/>
      <c r="S180" s="107"/>
    </row>
    <row r="181" spans="1:19" s="106" customFormat="1" ht="15" customHeight="1">
      <c r="A181" s="110"/>
      <c r="B181" s="111"/>
      <c r="C181" s="264"/>
      <c r="D181" s="265"/>
      <c r="E181" s="266"/>
      <c r="F181" s="118"/>
      <c r="G181" s="107"/>
      <c r="H181" s="107"/>
      <c r="I181" s="107"/>
      <c r="J181" s="107"/>
      <c r="K181" s="107"/>
      <c r="L181" s="107"/>
      <c r="M181" s="107"/>
      <c r="N181" s="107"/>
      <c r="O181" s="107"/>
      <c r="P181" s="107"/>
      <c r="Q181" s="107"/>
      <c r="R181" s="107"/>
      <c r="S181" s="107"/>
    </row>
    <row r="182" spans="1:19" s="106" customFormat="1" ht="15" customHeight="1">
      <c r="A182" s="110"/>
      <c r="B182" s="111"/>
      <c r="C182" s="264"/>
      <c r="D182" s="265"/>
      <c r="E182" s="266"/>
      <c r="F182" s="118"/>
      <c r="G182" s="107"/>
      <c r="H182" s="107"/>
      <c r="I182" s="107"/>
      <c r="J182" s="107"/>
      <c r="K182" s="107"/>
      <c r="L182" s="107"/>
      <c r="M182" s="107"/>
      <c r="N182" s="107"/>
      <c r="O182" s="107"/>
      <c r="P182" s="107"/>
      <c r="Q182" s="107"/>
      <c r="R182" s="107"/>
      <c r="S182" s="107"/>
    </row>
    <row r="183" spans="1:19" s="106" customFormat="1" ht="15" customHeight="1">
      <c r="A183" s="110"/>
      <c r="B183" s="111"/>
      <c r="C183" s="264"/>
      <c r="D183" s="265"/>
      <c r="E183" s="266"/>
      <c r="F183" s="118"/>
      <c r="G183" s="107"/>
      <c r="H183" s="107"/>
      <c r="I183" s="107"/>
      <c r="J183" s="107"/>
      <c r="K183" s="107"/>
      <c r="L183" s="107"/>
      <c r="M183" s="107"/>
      <c r="N183" s="107"/>
      <c r="O183" s="107"/>
      <c r="P183" s="107"/>
      <c r="Q183" s="107"/>
      <c r="R183" s="107"/>
      <c r="S183" s="107"/>
    </row>
    <row r="184" spans="1:19" s="106" customFormat="1" ht="15" customHeight="1">
      <c r="A184" s="110"/>
      <c r="B184" s="111"/>
      <c r="C184" s="264"/>
      <c r="D184" s="265"/>
      <c r="E184" s="266"/>
      <c r="F184" s="118"/>
      <c r="G184" s="107"/>
      <c r="H184" s="107"/>
      <c r="I184" s="107"/>
      <c r="J184" s="107"/>
      <c r="K184" s="107"/>
      <c r="L184" s="107"/>
      <c r="M184" s="107"/>
      <c r="N184" s="107"/>
      <c r="O184" s="107"/>
      <c r="P184" s="107"/>
      <c r="Q184" s="107"/>
      <c r="R184" s="107"/>
      <c r="S184" s="107"/>
    </row>
    <row r="185" spans="1:19" s="106" customFormat="1" ht="15" customHeight="1">
      <c r="A185" s="110"/>
      <c r="B185" s="111"/>
      <c r="C185" s="264"/>
      <c r="D185" s="265"/>
      <c r="E185" s="266"/>
      <c r="F185" s="118"/>
      <c r="G185" s="107"/>
      <c r="H185" s="107"/>
      <c r="I185" s="107"/>
      <c r="J185" s="107"/>
      <c r="K185" s="107"/>
      <c r="L185" s="107"/>
      <c r="M185" s="107"/>
      <c r="N185" s="107"/>
      <c r="O185" s="107"/>
      <c r="P185" s="107"/>
      <c r="Q185" s="107"/>
      <c r="R185" s="107"/>
      <c r="S185" s="107"/>
    </row>
    <row r="186" spans="1:19" s="106" customFormat="1" ht="15" customHeight="1">
      <c r="A186" s="110"/>
      <c r="B186" s="111"/>
      <c r="C186" s="264"/>
      <c r="D186" s="265"/>
      <c r="E186" s="266"/>
      <c r="F186" s="118"/>
      <c r="G186" s="107"/>
      <c r="H186" s="107"/>
      <c r="I186" s="107"/>
      <c r="J186" s="107"/>
      <c r="K186" s="107"/>
      <c r="L186" s="107"/>
      <c r="M186" s="107"/>
      <c r="N186" s="107"/>
      <c r="O186" s="107"/>
      <c r="P186" s="107"/>
      <c r="Q186" s="107"/>
      <c r="R186" s="107"/>
      <c r="S186" s="107"/>
    </row>
    <row r="187" spans="1:19" s="106" customFormat="1" ht="15" customHeight="1">
      <c r="A187" s="110"/>
      <c r="B187" s="111"/>
      <c r="C187" s="264"/>
      <c r="D187" s="265"/>
      <c r="E187" s="266"/>
      <c r="F187" s="118"/>
      <c r="G187" s="107"/>
      <c r="H187" s="107"/>
      <c r="I187" s="107"/>
      <c r="J187" s="107"/>
      <c r="K187" s="107"/>
      <c r="L187" s="107"/>
      <c r="M187" s="107"/>
      <c r="N187" s="107"/>
      <c r="O187" s="107"/>
      <c r="P187" s="107"/>
      <c r="Q187" s="107"/>
      <c r="R187" s="107"/>
      <c r="S187" s="107"/>
    </row>
    <row r="188" spans="1:19" s="106" customFormat="1" ht="15" customHeight="1">
      <c r="A188" s="110"/>
      <c r="B188" s="111"/>
      <c r="C188" s="264"/>
      <c r="D188" s="265"/>
      <c r="E188" s="266"/>
      <c r="F188" s="118"/>
      <c r="G188" s="107"/>
      <c r="H188" s="107"/>
      <c r="I188" s="107"/>
      <c r="J188" s="107"/>
      <c r="K188" s="107"/>
      <c r="L188" s="107"/>
      <c r="M188" s="107"/>
      <c r="N188" s="107"/>
      <c r="O188" s="107"/>
      <c r="P188" s="107"/>
      <c r="Q188" s="107"/>
      <c r="R188" s="107"/>
      <c r="S188" s="107"/>
    </row>
    <row r="189" spans="1:19" s="106" customFormat="1" ht="15" customHeight="1">
      <c r="A189" s="110"/>
      <c r="B189" s="111"/>
      <c r="C189" s="264"/>
      <c r="D189" s="265"/>
      <c r="E189" s="266"/>
      <c r="F189" s="118"/>
      <c r="G189" s="107"/>
      <c r="H189" s="107"/>
      <c r="I189" s="107"/>
      <c r="J189" s="107"/>
      <c r="K189" s="107"/>
      <c r="L189" s="107"/>
      <c r="M189" s="107"/>
      <c r="N189" s="107"/>
      <c r="O189" s="107"/>
      <c r="P189" s="107"/>
      <c r="Q189" s="107"/>
      <c r="R189" s="107"/>
      <c r="S189" s="107"/>
    </row>
    <row r="190" spans="1:19" s="106" customFormat="1" ht="15" customHeight="1">
      <c r="A190" s="110"/>
      <c r="B190" s="111"/>
      <c r="C190" s="264"/>
      <c r="D190" s="265"/>
      <c r="E190" s="266"/>
      <c r="F190" s="118"/>
      <c r="G190" s="107"/>
      <c r="H190" s="107"/>
      <c r="I190" s="107"/>
      <c r="J190" s="107"/>
      <c r="K190" s="107"/>
      <c r="L190" s="107"/>
      <c r="M190" s="107"/>
      <c r="N190" s="107"/>
      <c r="O190" s="107"/>
      <c r="P190" s="107"/>
      <c r="Q190" s="107"/>
      <c r="R190" s="107"/>
      <c r="S190" s="107"/>
    </row>
    <row r="191" spans="1:19" s="106" customFormat="1" ht="15" customHeight="1">
      <c r="A191" s="110"/>
      <c r="B191" s="111"/>
      <c r="C191" s="264"/>
      <c r="D191" s="265"/>
      <c r="E191" s="266"/>
      <c r="F191" s="118"/>
      <c r="G191" s="107"/>
      <c r="H191" s="107"/>
      <c r="I191" s="107"/>
      <c r="J191" s="107"/>
      <c r="K191" s="107"/>
      <c r="L191" s="107"/>
      <c r="M191" s="107"/>
      <c r="N191" s="107"/>
      <c r="O191" s="107"/>
      <c r="P191" s="107"/>
      <c r="Q191" s="107"/>
      <c r="R191" s="107"/>
      <c r="S191" s="107"/>
    </row>
    <row r="192" spans="1:19" s="106" customFormat="1" ht="15" customHeight="1">
      <c r="A192" s="110"/>
      <c r="B192" s="111"/>
      <c r="C192" s="264"/>
      <c r="D192" s="265"/>
      <c r="E192" s="266"/>
      <c r="F192" s="118"/>
      <c r="G192" s="107"/>
      <c r="H192" s="107"/>
      <c r="I192" s="107"/>
      <c r="J192" s="107"/>
      <c r="K192" s="107"/>
      <c r="L192" s="107"/>
      <c r="M192" s="107"/>
      <c r="N192" s="107"/>
      <c r="O192" s="107"/>
      <c r="P192" s="107"/>
      <c r="Q192" s="107"/>
      <c r="R192" s="107"/>
      <c r="S192" s="107"/>
    </row>
    <row r="193" spans="1:19" s="106" customFormat="1" ht="15" customHeight="1">
      <c r="A193" s="110"/>
      <c r="B193" s="111"/>
      <c r="C193" s="264"/>
      <c r="D193" s="265"/>
      <c r="E193" s="266"/>
      <c r="F193" s="118"/>
      <c r="G193" s="107"/>
      <c r="H193" s="107"/>
      <c r="I193" s="107"/>
      <c r="J193" s="107"/>
      <c r="K193" s="107"/>
      <c r="L193" s="107"/>
      <c r="M193" s="107"/>
      <c r="N193" s="107"/>
      <c r="O193" s="107"/>
      <c r="P193" s="107"/>
      <c r="Q193" s="107"/>
      <c r="R193" s="107"/>
      <c r="S193" s="107"/>
    </row>
    <row r="194" spans="1:19" s="106" customFormat="1" ht="15" customHeight="1">
      <c r="A194" s="110"/>
      <c r="B194" s="111"/>
      <c r="C194" s="264"/>
      <c r="D194" s="265"/>
      <c r="E194" s="266"/>
      <c r="F194" s="118"/>
      <c r="G194" s="107"/>
      <c r="H194" s="107"/>
      <c r="I194" s="107"/>
      <c r="J194" s="107"/>
      <c r="K194" s="107"/>
      <c r="L194" s="107"/>
      <c r="M194" s="107"/>
      <c r="N194" s="107"/>
      <c r="O194" s="107"/>
      <c r="P194" s="107"/>
      <c r="Q194" s="107"/>
      <c r="R194" s="107"/>
      <c r="S194" s="107"/>
    </row>
    <row r="195" spans="1:19" s="106" customFormat="1" ht="15" customHeight="1">
      <c r="A195" s="110"/>
      <c r="B195" s="111"/>
      <c r="C195" s="264"/>
      <c r="D195" s="265"/>
      <c r="E195" s="266"/>
      <c r="F195" s="118"/>
      <c r="G195" s="107"/>
      <c r="H195" s="107"/>
      <c r="I195" s="107"/>
      <c r="J195" s="107"/>
      <c r="K195" s="107"/>
      <c r="L195" s="107"/>
      <c r="M195" s="107"/>
      <c r="N195" s="107"/>
      <c r="O195" s="107"/>
      <c r="P195" s="107"/>
      <c r="Q195" s="107"/>
      <c r="R195" s="107"/>
      <c r="S195" s="107"/>
    </row>
    <row r="196" spans="1:19" s="106" customFormat="1" ht="15" customHeight="1">
      <c r="A196" s="110"/>
      <c r="B196" s="111"/>
      <c r="C196" s="264"/>
      <c r="D196" s="265"/>
      <c r="E196" s="266"/>
      <c r="F196" s="118"/>
      <c r="G196" s="107"/>
      <c r="H196" s="107"/>
      <c r="I196" s="107"/>
      <c r="J196" s="107"/>
      <c r="K196" s="107"/>
      <c r="L196" s="107"/>
      <c r="M196" s="107"/>
      <c r="N196" s="107"/>
      <c r="O196" s="107"/>
      <c r="P196" s="107"/>
      <c r="Q196" s="107"/>
      <c r="R196" s="107"/>
      <c r="S196" s="107"/>
    </row>
    <row r="197" spans="1:19" s="106" customFormat="1" ht="15" customHeight="1">
      <c r="A197" s="110"/>
      <c r="B197" s="111"/>
      <c r="C197" s="264"/>
      <c r="D197" s="265"/>
      <c r="E197" s="266"/>
      <c r="F197" s="118"/>
      <c r="G197" s="107"/>
      <c r="H197" s="107"/>
      <c r="I197" s="107"/>
      <c r="J197" s="107"/>
      <c r="K197" s="107"/>
      <c r="L197" s="107"/>
      <c r="M197" s="107"/>
      <c r="N197" s="107"/>
      <c r="O197" s="107"/>
      <c r="P197" s="107"/>
      <c r="Q197" s="107"/>
      <c r="R197" s="107"/>
      <c r="S197" s="107"/>
    </row>
    <row r="198" spans="1:19" s="106" customFormat="1" ht="15" customHeight="1">
      <c r="A198" s="110"/>
      <c r="B198" s="111"/>
      <c r="C198" s="264"/>
      <c r="D198" s="265"/>
      <c r="E198" s="266"/>
      <c r="F198" s="118"/>
      <c r="G198" s="107"/>
      <c r="H198" s="107"/>
      <c r="I198" s="107"/>
      <c r="J198" s="107"/>
      <c r="K198" s="107"/>
      <c r="L198" s="107"/>
      <c r="M198" s="107"/>
      <c r="N198" s="107"/>
      <c r="O198" s="107"/>
      <c r="P198" s="107"/>
      <c r="Q198" s="107"/>
      <c r="R198" s="107"/>
      <c r="S198" s="107"/>
    </row>
    <row r="199" spans="1:19" s="106" customFormat="1" ht="15" customHeight="1">
      <c r="A199" s="110"/>
      <c r="B199" s="111"/>
      <c r="C199" s="264"/>
      <c r="D199" s="265"/>
      <c r="E199" s="266"/>
      <c r="F199" s="118"/>
      <c r="G199" s="107"/>
      <c r="H199" s="107"/>
      <c r="I199" s="107"/>
      <c r="J199" s="107"/>
      <c r="K199" s="107"/>
      <c r="L199" s="107"/>
      <c r="M199" s="107"/>
      <c r="N199" s="107"/>
      <c r="O199" s="107"/>
      <c r="P199" s="107"/>
      <c r="Q199" s="107"/>
      <c r="R199" s="107"/>
      <c r="S199" s="107"/>
    </row>
    <row r="200" spans="1:19" s="106" customFormat="1" ht="15" customHeight="1">
      <c r="A200" s="110"/>
      <c r="B200" s="111"/>
      <c r="C200" s="264"/>
      <c r="D200" s="265"/>
      <c r="E200" s="266"/>
      <c r="F200" s="118"/>
      <c r="G200" s="107"/>
      <c r="H200" s="107"/>
      <c r="I200" s="107"/>
      <c r="J200" s="107"/>
      <c r="K200" s="107"/>
      <c r="L200" s="107"/>
      <c r="M200" s="107"/>
      <c r="N200" s="107"/>
      <c r="O200" s="107"/>
      <c r="P200" s="107"/>
      <c r="Q200" s="107"/>
      <c r="R200" s="107"/>
      <c r="S200" s="107"/>
    </row>
    <row r="201" spans="1:19" s="106" customFormat="1" ht="15" customHeight="1">
      <c r="A201" s="110"/>
      <c r="B201" s="111"/>
      <c r="C201" s="264"/>
      <c r="D201" s="265"/>
      <c r="E201" s="266"/>
      <c r="F201" s="118"/>
      <c r="G201" s="107"/>
      <c r="H201" s="107"/>
      <c r="I201" s="107"/>
      <c r="J201" s="107"/>
      <c r="K201" s="107"/>
      <c r="L201" s="107"/>
      <c r="M201" s="107"/>
      <c r="N201" s="107"/>
      <c r="O201" s="107"/>
      <c r="P201" s="107"/>
      <c r="Q201" s="107"/>
      <c r="R201" s="107"/>
      <c r="S201" s="107"/>
    </row>
    <row r="202" spans="1:19" s="106" customFormat="1" ht="15" customHeight="1">
      <c r="A202" s="110"/>
      <c r="B202" s="111"/>
      <c r="C202" s="264"/>
      <c r="D202" s="265"/>
      <c r="E202" s="266"/>
      <c r="F202" s="118"/>
      <c r="G202" s="107"/>
      <c r="H202" s="107"/>
      <c r="I202" s="107"/>
      <c r="J202" s="107"/>
      <c r="K202" s="107"/>
      <c r="L202" s="107"/>
      <c r="M202" s="107"/>
      <c r="N202" s="107"/>
      <c r="O202" s="107"/>
      <c r="P202" s="107"/>
      <c r="Q202" s="107"/>
      <c r="R202" s="107"/>
      <c r="S202" s="107"/>
    </row>
    <row r="203" spans="1:19" s="106" customFormat="1" ht="15" customHeight="1">
      <c r="A203" s="110"/>
      <c r="B203" s="111"/>
      <c r="C203" s="264"/>
      <c r="D203" s="265"/>
      <c r="E203" s="266"/>
      <c r="F203" s="118"/>
      <c r="G203" s="107"/>
      <c r="H203" s="107"/>
      <c r="I203" s="107"/>
      <c r="J203" s="107"/>
      <c r="K203" s="107"/>
      <c r="L203" s="107"/>
      <c r="M203" s="107"/>
      <c r="N203" s="107"/>
      <c r="O203" s="107"/>
      <c r="P203" s="107"/>
      <c r="Q203" s="107"/>
      <c r="R203" s="107"/>
      <c r="S203" s="107"/>
    </row>
    <row r="204" spans="1:19" s="106" customFormat="1" ht="15" customHeight="1">
      <c r="A204" s="110"/>
      <c r="B204" s="111"/>
      <c r="C204" s="264"/>
      <c r="D204" s="265"/>
      <c r="E204" s="266"/>
      <c r="F204" s="118"/>
      <c r="G204" s="107"/>
      <c r="H204" s="107"/>
      <c r="I204" s="107"/>
      <c r="J204" s="107"/>
      <c r="K204" s="107"/>
      <c r="L204" s="107"/>
      <c r="M204" s="107"/>
      <c r="N204" s="107"/>
      <c r="O204" s="107"/>
      <c r="P204" s="107"/>
      <c r="Q204" s="107"/>
      <c r="R204" s="107"/>
      <c r="S204" s="107"/>
    </row>
    <row r="205" spans="1:19" s="106" customFormat="1" ht="15" customHeight="1">
      <c r="A205" s="110"/>
      <c r="B205" s="111"/>
      <c r="C205" s="264"/>
      <c r="D205" s="265"/>
      <c r="E205" s="266"/>
      <c r="F205" s="118"/>
      <c r="G205" s="107"/>
      <c r="H205" s="107"/>
      <c r="I205" s="107"/>
      <c r="J205" s="107"/>
      <c r="K205" s="107"/>
      <c r="L205" s="107"/>
      <c r="M205" s="107"/>
      <c r="N205" s="107"/>
      <c r="O205" s="107"/>
      <c r="P205" s="107"/>
      <c r="Q205" s="107"/>
      <c r="R205" s="107"/>
      <c r="S205" s="107"/>
    </row>
    <row r="206" spans="1:19" s="106" customFormat="1" ht="15" customHeight="1">
      <c r="A206" s="110"/>
      <c r="B206" s="111"/>
      <c r="C206" s="264"/>
      <c r="D206" s="265"/>
      <c r="E206" s="266"/>
      <c r="F206" s="118"/>
      <c r="G206" s="107"/>
      <c r="H206" s="107"/>
      <c r="I206" s="107"/>
      <c r="J206" s="107"/>
      <c r="K206" s="107"/>
      <c r="L206" s="107"/>
      <c r="M206" s="107"/>
      <c r="N206" s="107"/>
      <c r="O206" s="107"/>
      <c r="P206" s="107"/>
      <c r="Q206" s="107"/>
      <c r="R206" s="107"/>
      <c r="S206" s="107"/>
    </row>
    <row r="207" spans="1:19" s="106" customFormat="1" ht="15" customHeight="1">
      <c r="A207" s="110"/>
      <c r="B207" s="111"/>
      <c r="C207" s="264"/>
      <c r="D207" s="265"/>
      <c r="E207" s="266"/>
      <c r="F207" s="118"/>
      <c r="G207" s="107"/>
      <c r="H207" s="107"/>
      <c r="I207" s="107"/>
      <c r="J207" s="107"/>
      <c r="K207" s="107"/>
      <c r="L207" s="107"/>
      <c r="M207" s="107"/>
      <c r="N207" s="107"/>
      <c r="O207" s="107"/>
      <c r="P207" s="107"/>
      <c r="Q207" s="107"/>
      <c r="R207" s="107"/>
      <c r="S207" s="107"/>
    </row>
    <row r="208" spans="1:19" s="106" customFormat="1" ht="15" customHeight="1">
      <c r="A208" s="110"/>
      <c r="B208" s="111"/>
      <c r="C208" s="264"/>
      <c r="D208" s="265"/>
      <c r="E208" s="266"/>
      <c r="F208" s="118"/>
      <c r="G208" s="107"/>
      <c r="H208" s="107"/>
      <c r="I208" s="107"/>
      <c r="J208" s="107"/>
      <c r="K208" s="107"/>
      <c r="L208" s="107"/>
      <c r="M208" s="107"/>
      <c r="N208" s="107"/>
      <c r="O208" s="107"/>
      <c r="P208" s="107"/>
      <c r="Q208" s="107"/>
      <c r="R208" s="107"/>
      <c r="S208" s="107"/>
    </row>
    <row r="209" spans="1:19" s="106" customFormat="1" ht="15" customHeight="1">
      <c r="A209" s="110"/>
      <c r="B209" s="111"/>
      <c r="C209" s="264"/>
      <c r="D209" s="265"/>
      <c r="E209" s="266"/>
      <c r="F209" s="118"/>
      <c r="G209" s="107"/>
      <c r="H209" s="107"/>
      <c r="I209" s="107"/>
      <c r="J209" s="107"/>
      <c r="K209" s="107"/>
      <c r="L209" s="107"/>
      <c r="M209" s="107"/>
      <c r="N209" s="107"/>
      <c r="O209" s="107"/>
      <c r="P209" s="107"/>
      <c r="Q209" s="107"/>
      <c r="R209" s="107"/>
      <c r="S209" s="107"/>
    </row>
    <row r="210" spans="1:19" s="106" customFormat="1" ht="15" customHeight="1">
      <c r="A210" s="110"/>
      <c r="B210" s="111"/>
      <c r="C210" s="264"/>
      <c r="D210" s="265"/>
      <c r="E210" s="266"/>
      <c r="F210" s="118"/>
      <c r="G210" s="107"/>
      <c r="H210" s="107"/>
      <c r="I210" s="107"/>
      <c r="J210" s="107"/>
      <c r="K210" s="107"/>
      <c r="L210" s="107"/>
      <c r="M210" s="107"/>
      <c r="N210" s="107"/>
      <c r="O210" s="107"/>
      <c r="P210" s="107"/>
      <c r="Q210" s="107"/>
      <c r="R210" s="107"/>
      <c r="S210" s="107"/>
    </row>
    <row r="211" spans="1:19" s="106" customFormat="1" ht="15" customHeight="1">
      <c r="A211" s="110"/>
      <c r="B211" s="111"/>
      <c r="C211" s="264"/>
      <c r="D211" s="265"/>
      <c r="E211" s="266"/>
      <c r="F211" s="118"/>
      <c r="G211" s="107"/>
      <c r="H211" s="107"/>
      <c r="I211" s="107"/>
      <c r="J211" s="107"/>
      <c r="K211" s="107"/>
      <c r="L211" s="107"/>
      <c r="M211" s="107"/>
      <c r="N211" s="107"/>
      <c r="O211" s="107"/>
      <c r="P211" s="107"/>
      <c r="Q211" s="107"/>
      <c r="R211" s="107"/>
      <c r="S211" s="107"/>
    </row>
    <row r="212" spans="1:19" s="106" customFormat="1" ht="15" customHeight="1">
      <c r="A212" s="110"/>
      <c r="B212" s="111"/>
      <c r="C212" s="264"/>
      <c r="D212" s="265"/>
      <c r="E212" s="266"/>
      <c r="F212" s="118"/>
      <c r="G212" s="107"/>
      <c r="H212" s="107"/>
      <c r="I212" s="107"/>
      <c r="J212" s="107"/>
      <c r="K212" s="107"/>
      <c r="L212" s="107"/>
      <c r="M212" s="107"/>
      <c r="N212" s="107"/>
      <c r="O212" s="107"/>
      <c r="P212" s="107"/>
      <c r="Q212" s="107"/>
      <c r="R212" s="107"/>
      <c r="S212" s="107"/>
    </row>
    <row r="213" spans="1:19" s="106" customFormat="1" ht="15" customHeight="1">
      <c r="A213" s="110"/>
      <c r="B213" s="111"/>
      <c r="C213" s="264"/>
      <c r="D213" s="265"/>
      <c r="E213" s="266"/>
      <c r="F213" s="118"/>
      <c r="G213" s="107"/>
      <c r="H213" s="107"/>
      <c r="I213" s="107"/>
      <c r="J213" s="107"/>
      <c r="K213" s="107"/>
      <c r="L213" s="107"/>
      <c r="M213" s="107"/>
      <c r="N213" s="107"/>
      <c r="O213" s="107"/>
      <c r="P213" s="107"/>
      <c r="Q213" s="107"/>
      <c r="R213" s="107"/>
      <c r="S213" s="107"/>
    </row>
    <row r="214" spans="1:19" s="106" customFormat="1" ht="15" customHeight="1">
      <c r="A214" s="110"/>
      <c r="B214" s="111"/>
      <c r="C214" s="264"/>
      <c r="D214" s="265"/>
      <c r="E214" s="266"/>
      <c r="F214" s="118"/>
      <c r="G214" s="107"/>
      <c r="H214" s="107"/>
      <c r="I214" s="107"/>
      <c r="J214" s="107"/>
      <c r="K214" s="107"/>
      <c r="L214" s="107"/>
      <c r="M214" s="107"/>
      <c r="N214" s="107"/>
      <c r="O214" s="107"/>
      <c r="P214" s="107"/>
      <c r="Q214" s="107"/>
      <c r="R214" s="107"/>
      <c r="S214" s="107"/>
    </row>
    <row r="215" spans="1:19" s="106" customFormat="1" ht="15" customHeight="1">
      <c r="A215" s="110"/>
      <c r="B215" s="111"/>
      <c r="C215" s="264"/>
      <c r="D215" s="265"/>
      <c r="E215" s="266"/>
      <c r="F215" s="118"/>
      <c r="G215" s="107"/>
      <c r="H215" s="107"/>
      <c r="I215" s="107"/>
      <c r="J215" s="107"/>
      <c r="K215" s="107"/>
      <c r="L215" s="107"/>
      <c r="M215" s="107"/>
      <c r="N215" s="107"/>
      <c r="O215" s="107"/>
      <c r="P215" s="107"/>
      <c r="Q215" s="107"/>
      <c r="R215" s="107"/>
      <c r="S215" s="107"/>
    </row>
    <row r="216" spans="1:19" s="106" customFormat="1" ht="15" customHeight="1">
      <c r="A216" s="110"/>
      <c r="B216" s="111"/>
      <c r="C216" s="264"/>
      <c r="D216" s="265"/>
      <c r="E216" s="266"/>
      <c r="F216" s="118"/>
      <c r="G216" s="107"/>
      <c r="H216" s="107"/>
      <c r="I216" s="107"/>
      <c r="J216" s="107"/>
      <c r="K216" s="107"/>
      <c r="L216" s="107"/>
      <c r="M216" s="107"/>
      <c r="N216" s="107"/>
      <c r="O216" s="107"/>
      <c r="P216" s="107"/>
      <c r="Q216" s="107"/>
      <c r="R216" s="107"/>
      <c r="S216" s="107"/>
    </row>
    <row r="217" spans="1:19" s="106" customFormat="1" ht="15" customHeight="1">
      <c r="A217" s="110"/>
      <c r="B217" s="111"/>
      <c r="C217" s="264"/>
      <c r="D217" s="265"/>
      <c r="E217" s="266"/>
      <c r="F217" s="118"/>
      <c r="G217" s="107"/>
      <c r="H217" s="107"/>
      <c r="I217" s="107"/>
      <c r="J217" s="107"/>
      <c r="K217" s="107"/>
      <c r="L217" s="107"/>
      <c r="M217" s="107"/>
      <c r="N217" s="107"/>
      <c r="O217" s="107"/>
      <c r="P217" s="107"/>
      <c r="Q217" s="107"/>
      <c r="R217" s="107"/>
      <c r="S217" s="107"/>
    </row>
    <row r="218" spans="1:19" s="106" customFormat="1" ht="15" customHeight="1">
      <c r="A218" s="110"/>
      <c r="B218" s="111"/>
      <c r="C218" s="264"/>
      <c r="D218" s="265"/>
      <c r="E218" s="266"/>
      <c r="F218" s="118"/>
      <c r="G218" s="107"/>
      <c r="H218" s="107"/>
      <c r="I218" s="107"/>
      <c r="J218" s="107"/>
      <c r="K218" s="107"/>
      <c r="L218" s="107"/>
      <c r="M218" s="107"/>
      <c r="N218" s="107"/>
      <c r="O218" s="107"/>
      <c r="P218" s="107"/>
      <c r="Q218" s="107"/>
      <c r="R218" s="107"/>
      <c r="S218" s="107"/>
    </row>
    <row r="219" spans="1:19" s="106" customFormat="1" ht="15" customHeight="1">
      <c r="A219" s="110"/>
      <c r="B219" s="111"/>
      <c r="C219" s="264"/>
      <c r="D219" s="265"/>
      <c r="E219" s="266"/>
      <c r="F219" s="118"/>
      <c r="G219" s="107"/>
      <c r="H219" s="107"/>
      <c r="I219" s="107"/>
      <c r="J219" s="107"/>
      <c r="K219" s="107"/>
      <c r="L219" s="107"/>
      <c r="M219" s="107"/>
      <c r="N219" s="107"/>
      <c r="O219" s="107"/>
      <c r="P219" s="107"/>
      <c r="Q219" s="107"/>
      <c r="R219" s="107"/>
      <c r="S219" s="107"/>
    </row>
    <row r="220" spans="1:19" s="106" customFormat="1" ht="15" customHeight="1">
      <c r="A220" s="110"/>
      <c r="B220" s="111"/>
      <c r="C220" s="264"/>
      <c r="D220" s="265"/>
      <c r="E220" s="266"/>
      <c r="F220" s="118"/>
      <c r="G220" s="107"/>
      <c r="H220" s="107"/>
      <c r="I220" s="107"/>
      <c r="J220" s="107"/>
      <c r="K220" s="107"/>
      <c r="L220" s="107"/>
      <c r="M220" s="107"/>
      <c r="N220" s="107"/>
      <c r="O220" s="107"/>
      <c r="P220" s="107"/>
      <c r="Q220" s="107"/>
      <c r="R220" s="107"/>
      <c r="S220" s="107"/>
    </row>
    <row r="221" spans="1:19" s="106" customFormat="1" ht="15" customHeight="1">
      <c r="A221" s="110"/>
      <c r="B221" s="111"/>
      <c r="C221" s="264"/>
      <c r="D221" s="265"/>
      <c r="E221" s="266"/>
      <c r="F221" s="118"/>
      <c r="G221" s="107"/>
      <c r="H221" s="107"/>
      <c r="I221" s="107"/>
      <c r="J221" s="107"/>
      <c r="K221" s="107"/>
      <c r="L221" s="107"/>
      <c r="M221" s="107"/>
      <c r="N221" s="107"/>
      <c r="O221" s="107"/>
      <c r="P221" s="107"/>
      <c r="Q221" s="107"/>
      <c r="R221" s="107"/>
      <c r="S221" s="107"/>
    </row>
    <row r="222" spans="1:19" s="106" customFormat="1" ht="15" customHeight="1">
      <c r="A222" s="110"/>
      <c r="B222" s="111"/>
      <c r="C222" s="264"/>
      <c r="D222" s="265"/>
      <c r="E222" s="266"/>
      <c r="F222" s="118"/>
      <c r="G222" s="107"/>
      <c r="H222" s="107"/>
      <c r="I222" s="107"/>
      <c r="J222" s="107"/>
      <c r="K222" s="107"/>
      <c r="L222" s="107"/>
      <c r="M222" s="107"/>
      <c r="N222" s="107"/>
      <c r="O222" s="107"/>
      <c r="P222" s="107"/>
      <c r="Q222" s="107"/>
      <c r="R222" s="107"/>
      <c r="S222" s="107"/>
    </row>
    <row r="223" spans="1:19" s="106" customFormat="1" ht="15" customHeight="1">
      <c r="A223" s="110"/>
      <c r="B223" s="111"/>
      <c r="C223" s="264"/>
      <c r="D223" s="265"/>
      <c r="E223" s="266"/>
      <c r="F223" s="118"/>
      <c r="G223" s="107"/>
      <c r="H223" s="107"/>
      <c r="I223" s="107"/>
      <c r="J223" s="107"/>
      <c r="K223" s="107"/>
      <c r="L223" s="107"/>
      <c r="M223" s="107"/>
      <c r="N223" s="107"/>
      <c r="O223" s="107"/>
      <c r="P223" s="107"/>
      <c r="Q223" s="107"/>
      <c r="R223" s="107"/>
      <c r="S223" s="107"/>
    </row>
    <row r="224" spans="1:19" s="106" customFormat="1" ht="15" customHeight="1">
      <c r="A224" s="110"/>
      <c r="B224" s="111"/>
      <c r="C224" s="264"/>
      <c r="D224" s="265"/>
      <c r="E224" s="266"/>
      <c r="F224" s="118"/>
      <c r="G224" s="107"/>
      <c r="H224" s="107"/>
      <c r="I224" s="107"/>
      <c r="J224" s="107"/>
      <c r="K224" s="107"/>
      <c r="L224" s="107"/>
      <c r="M224" s="107"/>
      <c r="N224" s="107"/>
      <c r="O224" s="107"/>
      <c r="P224" s="107"/>
      <c r="Q224" s="107"/>
      <c r="R224" s="107"/>
      <c r="S224" s="107"/>
    </row>
    <row r="225" spans="1:19" s="106" customFormat="1" ht="15" customHeight="1">
      <c r="A225" s="110"/>
      <c r="B225" s="111"/>
      <c r="C225" s="264"/>
      <c r="D225" s="265"/>
      <c r="E225" s="266"/>
      <c r="F225" s="118"/>
      <c r="G225" s="107"/>
      <c r="H225" s="107"/>
      <c r="I225" s="107"/>
      <c r="J225" s="107"/>
      <c r="K225" s="107"/>
      <c r="L225" s="107"/>
      <c r="M225" s="107"/>
      <c r="N225" s="107"/>
      <c r="O225" s="107"/>
      <c r="P225" s="107"/>
      <c r="Q225" s="107"/>
      <c r="R225" s="107"/>
      <c r="S225" s="107"/>
    </row>
    <row r="226" spans="1:19" s="106" customFormat="1" ht="15" customHeight="1">
      <c r="A226" s="110"/>
      <c r="B226" s="111"/>
      <c r="C226" s="264"/>
      <c r="D226" s="265"/>
      <c r="E226" s="266"/>
      <c r="F226" s="118"/>
      <c r="G226" s="107"/>
      <c r="H226" s="107"/>
      <c r="I226" s="107"/>
      <c r="J226" s="107"/>
      <c r="K226" s="107"/>
      <c r="L226" s="107"/>
      <c r="M226" s="107"/>
      <c r="N226" s="107"/>
      <c r="O226" s="107"/>
      <c r="P226" s="107"/>
      <c r="Q226" s="107"/>
      <c r="R226" s="107"/>
      <c r="S226" s="107"/>
    </row>
    <row r="227" spans="1:19" s="106" customFormat="1" ht="15" customHeight="1">
      <c r="A227" s="110"/>
      <c r="B227" s="111"/>
      <c r="C227" s="264"/>
      <c r="D227" s="265"/>
      <c r="E227" s="266"/>
      <c r="F227" s="118"/>
      <c r="G227" s="107"/>
      <c r="H227" s="107"/>
      <c r="I227" s="107"/>
      <c r="J227" s="107"/>
      <c r="K227" s="107"/>
      <c r="L227" s="107"/>
      <c r="M227" s="107"/>
      <c r="N227" s="107"/>
      <c r="O227" s="107"/>
      <c r="P227" s="107"/>
      <c r="Q227" s="107"/>
      <c r="R227" s="107"/>
      <c r="S227" s="107"/>
    </row>
    <row r="228" spans="1:19" s="106" customFormat="1" ht="15" customHeight="1">
      <c r="A228" s="110"/>
      <c r="B228" s="111"/>
      <c r="C228" s="264"/>
      <c r="D228" s="265"/>
      <c r="E228" s="266"/>
      <c r="F228" s="118"/>
      <c r="G228" s="107"/>
      <c r="H228" s="107"/>
      <c r="I228" s="107"/>
      <c r="J228" s="107"/>
      <c r="K228" s="107"/>
      <c r="L228" s="107"/>
      <c r="M228" s="107"/>
      <c r="N228" s="107"/>
      <c r="O228" s="107"/>
      <c r="P228" s="107"/>
      <c r="Q228" s="107"/>
      <c r="R228" s="107"/>
      <c r="S228" s="107"/>
    </row>
    <row r="229" spans="1:19" s="106" customFormat="1" ht="15" customHeight="1">
      <c r="A229" s="110"/>
      <c r="B229" s="111"/>
      <c r="C229" s="264"/>
      <c r="D229" s="265"/>
      <c r="E229" s="266"/>
      <c r="F229" s="118"/>
      <c r="G229" s="107"/>
      <c r="H229" s="107"/>
      <c r="I229" s="107"/>
      <c r="J229" s="107"/>
      <c r="K229" s="107"/>
      <c r="L229" s="107"/>
      <c r="M229" s="107"/>
      <c r="N229" s="107"/>
      <c r="O229" s="107"/>
      <c r="P229" s="107"/>
      <c r="Q229" s="107"/>
      <c r="R229" s="107"/>
      <c r="S229" s="107"/>
    </row>
    <row r="230" spans="1:19" s="106" customFormat="1" ht="15" customHeight="1">
      <c r="A230" s="110"/>
      <c r="B230" s="111"/>
      <c r="C230" s="264"/>
      <c r="D230" s="265"/>
      <c r="E230" s="266"/>
      <c r="F230" s="118"/>
      <c r="G230" s="107"/>
      <c r="H230" s="107"/>
      <c r="I230" s="107"/>
      <c r="J230" s="107"/>
      <c r="K230" s="107"/>
      <c r="L230" s="107"/>
      <c r="M230" s="107"/>
      <c r="N230" s="107"/>
      <c r="O230" s="107"/>
      <c r="P230" s="107"/>
      <c r="Q230" s="107"/>
      <c r="R230" s="107"/>
      <c r="S230" s="107"/>
    </row>
    <row r="231" spans="1:19" s="106" customFormat="1" ht="15" customHeight="1">
      <c r="A231" s="110"/>
      <c r="B231" s="111"/>
      <c r="C231" s="264"/>
      <c r="D231" s="265"/>
      <c r="E231" s="266"/>
      <c r="F231" s="118"/>
      <c r="G231" s="107"/>
      <c r="H231" s="107"/>
      <c r="I231" s="107"/>
      <c r="J231" s="107"/>
      <c r="K231" s="107"/>
      <c r="L231" s="107"/>
      <c r="M231" s="107"/>
      <c r="N231" s="107"/>
      <c r="O231" s="107"/>
      <c r="P231" s="107"/>
      <c r="Q231" s="107"/>
      <c r="R231" s="107"/>
      <c r="S231" s="107"/>
    </row>
    <row r="232" spans="1:19" s="106" customFormat="1" ht="15" customHeight="1">
      <c r="A232" s="110"/>
      <c r="B232" s="111"/>
      <c r="C232" s="264"/>
      <c r="D232" s="265"/>
      <c r="E232" s="266"/>
      <c r="F232" s="118"/>
      <c r="G232" s="107"/>
      <c r="H232" s="107"/>
      <c r="I232" s="107"/>
      <c r="J232" s="107"/>
      <c r="K232" s="107"/>
      <c r="L232" s="107"/>
      <c r="M232" s="107"/>
      <c r="N232" s="107"/>
      <c r="O232" s="107"/>
      <c r="P232" s="107"/>
      <c r="Q232" s="107"/>
      <c r="R232" s="107"/>
      <c r="S232" s="107"/>
    </row>
    <row r="233" spans="1:19" s="106" customFormat="1" ht="15" customHeight="1">
      <c r="A233" s="110"/>
      <c r="B233" s="111"/>
      <c r="C233" s="264"/>
      <c r="D233" s="265"/>
      <c r="E233" s="266"/>
      <c r="F233" s="118"/>
      <c r="G233" s="107"/>
      <c r="H233" s="107"/>
      <c r="I233" s="107"/>
      <c r="J233" s="107"/>
      <c r="K233" s="107"/>
      <c r="L233" s="107"/>
      <c r="M233" s="107"/>
      <c r="N233" s="107"/>
      <c r="O233" s="107"/>
      <c r="P233" s="107"/>
      <c r="Q233" s="107"/>
      <c r="R233" s="107"/>
      <c r="S233" s="107"/>
    </row>
    <row r="234" spans="1:19" s="106" customFormat="1" ht="15" customHeight="1">
      <c r="A234" s="110"/>
      <c r="B234" s="111"/>
      <c r="C234" s="264"/>
      <c r="D234" s="265"/>
      <c r="E234" s="266"/>
      <c r="F234" s="118"/>
      <c r="G234" s="107"/>
      <c r="H234" s="107"/>
      <c r="I234" s="107"/>
      <c r="J234" s="107"/>
      <c r="K234" s="107"/>
      <c r="L234" s="107"/>
      <c r="M234" s="107"/>
      <c r="N234" s="107"/>
      <c r="O234" s="107"/>
      <c r="P234" s="107"/>
      <c r="Q234" s="107"/>
      <c r="R234" s="107"/>
      <c r="S234" s="107"/>
    </row>
    <row r="235" spans="1:19" s="106" customFormat="1" ht="15" customHeight="1">
      <c r="A235" s="110"/>
      <c r="B235" s="111"/>
      <c r="C235" s="264"/>
      <c r="D235" s="265"/>
      <c r="E235" s="266"/>
      <c r="F235" s="118"/>
      <c r="G235" s="107"/>
      <c r="H235" s="107"/>
      <c r="I235" s="107"/>
      <c r="J235" s="107"/>
      <c r="K235" s="107"/>
      <c r="L235" s="107"/>
      <c r="M235" s="107"/>
      <c r="N235" s="107"/>
      <c r="O235" s="107"/>
      <c r="P235" s="107"/>
      <c r="Q235" s="107"/>
      <c r="R235" s="107"/>
      <c r="S235" s="107"/>
    </row>
    <row r="236" spans="1:19" s="106" customFormat="1" ht="15" customHeight="1">
      <c r="A236" s="110"/>
      <c r="B236" s="111"/>
      <c r="C236" s="264"/>
      <c r="D236" s="265"/>
      <c r="E236" s="266"/>
      <c r="F236" s="118"/>
      <c r="G236" s="107"/>
      <c r="H236" s="107"/>
      <c r="I236" s="107"/>
      <c r="J236" s="107"/>
      <c r="K236" s="107"/>
      <c r="L236" s="107"/>
      <c r="M236" s="107"/>
      <c r="N236" s="107"/>
      <c r="O236" s="107"/>
      <c r="P236" s="107"/>
      <c r="Q236" s="107"/>
      <c r="R236" s="107"/>
      <c r="S236" s="107"/>
    </row>
    <row r="237" spans="1:19" s="106" customFormat="1" ht="15" customHeight="1">
      <c r="A237" s="110"/>
      <c r="B237" s="111"/>
      <c r="C237" s="264"/>
      <c r="D237" s="265"/>
      <c r="E237" s="266"/>
      <c r="F237" s="118"/>
      <c r="G237" s="107"/>
      <c r="H237" s="107"/>
      <c r="I237" s="107"/>
      <c r="J237" s="107"/>
      <c r="K237" s="107"/>
      <c r="L237" s="107"/>
      <c r="M237" s="107"/>
      <c r="N237" s="107"/>
      <c r="O237" s="107"/>
      <c r="P237" s="107"/>
      <c r="Q237" s="107"/>
      <c r="R237" s="107"/>
      <c r="S237" s="107"/>
    </row>
    <row r="238" spans="1:19" s="106" customFormat="1" ht="15" customHeight="1">
      <c r="A238" s="110"/>
      <c r="B238" s="111"/>
      <c r="C238" s="264"/>
      <c r="D238" s="265"/>
      <c r="E238" s="266"/>
      <c r="F238" s="118"/>
      <c r="G238" s="107"/>
      <c r="H238" s="107"/>
      <c r="I238" s="107"/>
      <c r="J238" s="107"/>
      <c r="K238" s="107"/>
      <c r="L238" s="107"/>
      <c r="M238" s="107"/>
      <c r="N238" s="107"/>
      <c r="O238" s="107"/>
      <c r="P238" s="107"/>
      <c r="Q238" s="107"/>
      <c r="R238" s="107"/>
      <c r="S238" s="107"/>
    </row>
    <row r="239" spans="1:19" s="106" customFormat="1" ht="15" customHeight="1">
      <c r="A239" s="110"/>
      <c r="B239" s="111"/>
      <c r="C239" s="264"/>
      <c r="D239" s="265"/>
      <c r="E239" s="266"/>
      <c r="F239" s="118"/>
      <c r="G239" s="107"/>
      <c r="H239" s="107"/>
      <c r="I239" s="107"/>
      <c r="J239" s="107"/>
      <c r="K239" s="107"/>
      <c r="L239" s="107"/>
      <c r="M239" s="107"/>
      <c r="N239" s="107"/>
      <c r="O239" s="107"/>
      <c r="P239" s="107"/>
      <c r="Q239" s="107"/>
      <c r="R239" s="107"/>
      <c r="S239" s="107"/>
    </row>
    <row r="240" spans="1:19" s="106" customFormat="1" ht="15" customHeight="1">
      <c r="A240" s="110"/>
      <c r="B240" s="111"/>
      <c r="C240" s="264"/>
      <c r="D240" s="265"/>
      <c r="E240" s="266"/>
      <c r="F240" s="118"/>
      <c r="G240" s="107"/>
      <c r="H240" s="107"/>
      <c r="I240" s="107"/>
      <c r="J240" s="107"/>
      <c r="K240" s="107"/>
      <c r="L240" s="107"/>
      <c r="M240" s="107"/>
      <c r="N240" s="107"/>
      <c r="O240" s="107"/>
      <c r="P240" s="107"/>
      <c r="Q240" s="107"/>
      <c r="R240" s="107"/>
      <c r="S240" s="107"/>
    </row>
    <row r="241" spans="1:19" s="106" customFormat="1" ht="15" customHeight="1">
      <c r="A241" s="110"/>
      <c r="B241" s="111"/>
      <c r="C241" s="264"/>
      <c r="D241" s="265"/>
      <c r="E241" s="266"/>
      <c r="F241" s="118"/>
      <c r="G241" s="107"/>
      <c r="H241" s="107"/>
      <c r="I241" s="107"/>
      <c r="J241" s="107"/>
      <c r="K241" s="107"/>
      <c r="L241" s="107"/>
      <c r="M241" s="107"/>
      <c r="N241" s="107"/>
      <c r="O241" s="107"/>
      <c r="P241" s="107"/>
      <c r="Q241" s="107"/>
      <c r="R241" s="107"/>
      <c r="S241" s="107"/>
    </row>
    <row r="242" spans="1:19" s="106" customFormat="1" ht="15" customHeight="1">
      <c r="A242" s="110"/>
      <c r="B242" s="111"/>
      <c r="C242" s="264"/>
      <c r="D242" s="265"/>
      <c r="E242" s="266"/>
      <c r="F242" s="118"/>
      <c r="G242" s="107"/>
      <c r="H242" s="107"/>
      <c r="I242" s="107"/>
      <c r="J242" s="107"/>
      <c r="K242" s="107"/>
      <c r="L242" s="107"/>
      <c r="M242" s="107"/>
      <c r="N242" s="107"/>
      <c r="O242" s="107"/>
      <c r="P242" s="107"/>
      <c r="Q242" s="107"/>
      <c r="R242" s="107"/>
      <c r="S242" s="107"/>
    </row>
    <row r="243" spans="1:19" s="106" customFormat="1" ht="15" customHeight="1">
      <c r="A243" s="110"/>
      <c r="B243" s="111"/>
      <c r="C243" s="264"/>
      <c r="D243" s="265"/>
      <c r="E243" s="266"/>
      <c r="F243" s="118"/>
      <c r="G243" s="107"/>
      <c r="H243" s="107"/>
      <c r="I243" s="107"/>
      <c r="J243" s="107"/>
      <c r="K243" s="107"/>
      <c r="L243" s="107"/>
      <c r="M243" s="107"/>
      <c r="N243" s="107"/>
      <c r="O243" s="107"/>
      <c r="P243" s="107"/>
      <c r="Q243" s="107"/>
      <c r="R243" s="107"/>
      <c r="S243" s="107"/>
    </row>
    <row r="244" spans="1:19" s="106" customFormat="1" ht="15" customHeight="1">
      <c r="A244" s="110"/>
      <c r="B244" s="111"/>
      <c r="C244" s="264"/>
      <c r="D244" s="265"/>
      <c r="E244" s="266"/>
      <c r="F244" s="118"/>
      <c r="G244" s="107"/>
      <c r="H244" s="107"/>
      <c r="I244" s="107"/>
      <c r="J244" s="107"/>
      <c r="K244" s="107"/>
      <c r="L244" s="107"/>
      <c r="M244" s="107"/>
      <c r="N244" s="107"/>
      <c r="O244" s="107"/>
      <c r="P244" s="107"/>
      <c r="Q244" s="107"/>
      <c r="R244" s="107"/>
      <c r="S244" s="107"/>
    </row>
    <row r="245" spans="1:19" s="106" customFormat="1" ht="15" customHeight="1">
      <c r="A245" s="110"/>
      <c r="B245" s="111"/>
      <c r="C245" s="264"/>
      <c r="D245" s="265"/>
      <c r="E245" s="266"/>
      <c r="F245" s="118"/>
      <c r="G245" s="107"/>
      <c r="H245" s="107"/>
      <c r="I245" s="107"/>
      <c r="J245" s="107"/>
      <c r="K245" s="107"/>
      <c r="L245" s="107"/>
      <c r="M245" s="107"/>
      <c r="N245" s="107"/>
      <c r="O245" s="107"/>
      <c r="P245" s="107"/>
      <c r="Q245" s="107"/>
      <c r="R245" s="107"/>
      <c r="S245" s="107"/>
    </row>
    <row r="246" spans="1:19" s="106" customFormat="1" ht="15" customHeight="1">
      <c r="A246" s="110"/>
      <c r="B246" s="111"/>
      <c r="C246" s="264"/>
      <c r="D246" s="265"/>
      <c r="E246" s="266"/>
      <c r="F246" s="118"/>
      <c r="G246" s="107"/>
      <c r="H246" s="107"/>
      <c r="I246" s="107"/>
      <c r="J246" s="107"/>
      <c r="K246" s="107"/>
      <c r="L246" s="107"/>
      <c r="M246" s="107"/>
      <c r="N246" s="107"/>
      <c r="O246" s="107"/>
      <c r="P246" s="107"/>
      <c r="Q246" s="107"/>
      <c r="R246" s="107"/>
      <c r="S246" s="107"/>
    </row>
    <row r="247" spans="1:19" s="106" customFormat="1" ht="15" customHeight="1">
      <c r="A247" s="110"/>
      <c r="B247" s="111"/>
      <c r="C247" s="264"/>
      <c r="D247" s="265"/>
      <c r="E247" s="266"/>
      <c r="F247" s="118"/>
      <c r="G247" s="107"/>
      <c r="H247" s="107"/>
      <c r="I247" s="107"/>
      <c r="J247" s="107"/>
      <c r="K247" s="107"/>
      <c r="L247" s="107"/>
      <c r="M247" s="107"/>
      <c r="N247" s="107"/>
      <c r="O247" s="107"/>
      <c r="P247" s="107"/>
      <c r="Q247" s="107"/>
      <c r="R247" s="107"/>
      <c r="S247" s="107"/>
    </row>
    <row r="248" spans="1:19" s="106" customFormat="1" ht="15" customHeight="1">
      <c r="A248" s="110"/>
      <c r="B248" s="111"/>
      <c r="C248" s="264"/>
      <c r="D248" s="265"/>
      <c r="E248" s="266"/>
      <c r="F248" s="118"/>
      <c r="G248" s="107"/>
      <c r="H248" s="107"/>
      <c r="I248" s="107"/>
      <c r="J248" s="107"/>
      <c r="K248" s="107"/>
      <c r="L248" s="107"/>
      <c r="M248" s="107"/>
      <c r="N248" s="107"/>
      <c r="O248" s="107"/>
      <c r="P248" s="107"/>
      <c r="Q248" s="107"/>
      <c r="R248" s="107"/>
      <c r="S248" s="107"/>
    </row>
    <row r="249" spans="1:19" s="106" customFormat="1" ht="15" customHeight="1">
      <c r="A249" s="110"/>
      <c r="B249" s="111"/>
      <c r="C249" s="264"/>
      <c r="D249" s="265"/>
      <c r="E249" s="266"/>
      <c r="F249" s="118"/>
      <c r="G249" s="107"/>
      <c r="H249" s="107"/>
      <c r="I249" s="107"/>
      <c r="J249" s="107"/>
      <c r="K249" s="107"/>
      <c r="L249" s="107"/>
      <c r="M249" s="107"/>
      <c r="N249" s="107"/>
      <c r="O249" s="107"/>
      <c r="P249" s="107"/>
      <c r="Q249" s="107"/>
      <c r="R249" s="107"/>
      <c r="S249" s="107"/>
    </row>
    <row r="250" spans="1:19" s="106" customFormat="1" ht="15" customHeight="1">
      <c r="A250" s="110"/>
      <c r="B250" s="111"/>
      <c r="C250" s="264"/>
      <c r="D250" s="265"/>
      <c r="E250" s="266"/>
      <c r="F250" s="118"/>
      <c r="G250" s="107"/>
      <c r="H250" s="107"/>
      <c r="I250" s="107"/>
      <c r="J250" s="107"/>
      <c r="K250" s="107"/>
      <c r="L250" s="107"/>
      <c r="M250" s="107"/>
      <c r="N250" s="107"/>
      <c r="O250" s="107"/>
      <c r="P250" s="107"/>
      <c r="Q250" s="107"/>
      <c r="R250" s="107"/>
      <c r="S250" s="107"/>
    </row>
    <row r="251" spans="1:19" s="106" customFormat="1" ht="15" customHeight="1">
      <c r="A251" s="110"/>
      <c r="B251" s="111"/>
      <c r="C251" s="264"/>
      <c r="D251" s="265"/>
      <c r="E251" s="266"/>
      <c r="F251" s="118"/>
      <c r="G251" s="107"/>
      <c r="H251" s="107"/>
      <c r="I251" s="107"/>
      <c r="J251" s="107"/>
      <c r="K251" s="107"/>
      <c r="L251" s="107"/>
      <c r="M251" s="107"/>
      <c r="N251" s="107"/>
      <c r="O251" s="107"/>
      <c r="P251" s="107"/>
      <c r="Q251" s="107"/>
      <c r="R251" s="107"/>
      <c r="S251" s="107"/>
    </row>
    <row r="252" spans="1:19" s="106" customFormat="1" ht="15" customHeight="1">
      <c r="A252" s="110"/>
      <c r="B252" s="111"/>
      <c r="C252" s="264"/>
      <c r="D252" s="265"/>
      <c r="E252" s="266"/>
      <c r="F252" s="118"/>
      <c r="G252" s="107"/>
      <c r="H252" s="107"/>
      <c r="I252" s="107"/>
      <c r="J252" s="107"/>
      <c r="K252" s="107"/>
      <c r="L252" s="107"/>
      <c r="M252" s="107"/>
      <c r="N252" s="107"/>
      <c r="O252" s="107"/>
      <c r="P252" s="107"/>
      <c r="Q252" s="107"/>
      <c r="R252" s="107"/>
      <c r="S252" s="107"/>
    </row>
    <row r="253" spans="1:19" s="106" customFormat="1" ht="15" customHeight="1">
      <c r="A253" s="110"/>
      <c r="B253" s="111"/>
      <c r="C253" s="264"/>
      <c r="D253" s="265"/>
      <c r="E253" s="266"/>
      <c r="F253" s="118"/>
      <c r="G253" s="107"/>
      <c r="H253" s="107"/>
      <c r="I253" s="107"/>
      <c r="J253" s="107"/>
      <c r="K253" s="107"/>
      <c r="L253" s="107"/>
      <c r="M253" s="107"/>
      <c r="N253" s="107"/>
      <c r="O253" s="107"/>
      <c r="P253" s="107"/>
      <c r="Q253" s="107"/>
      <c r="R253" s="107"/>
      <c r="S253" s="107"/>
    </row>
    <row r="254" spans="1:19" s="106" customFormat="1" ht="15" customHeight="1">
      <c r="A254" s="110"/>
      <c r="B254" s="111"/>
      <c r="C254" s="264"/>
      <c r="D254" s="265"/>
      <c r="E254" s="266"/>
      <c r="F254" s="118"/>
      <c r="G254" s="107"/>
      <c r="H254" s="107"/>
      <c r="I254" s="107"/>
      <c r="J254" s="107"/>
      <c r="K254" s="107"/>
      <c r="L254" s="107"/>
      <c r="M254" s="107"/>
      <c r="N254" s="107"/>
      <c r="O254" s="107"/>
      <c r="P254" s="107"/>
      <c r="Q254" s="107"/>
      <c r="R254" s="107"/>
      <c r="S254" s="107"/>
    </row>
    <row r="255" spans="1:19" s="106" customFormat="1" ht="15" customHeight="1">
      <c r="A255" s="110"/>
      <c r="B255" s="111"/>
      <c r="C255" s="264"/>
      <c r="D255" s="265"/>
      <c r="E255" s="266"/>
      <c r="F255" s="118"/>
      <c r="G255" s="107"/>
      <c r="H255" s="107"/>
      <c r="I255" s="107"/>
      <c r="J255" s="107"/>
      <c r="K255" s="107"/>
      <c r="L255" s="107"/>
      <c r="M255" s="107"/>
      <c r="N255" s="107"/>
      <c r="O255" s="107"/>
      <c r="P255" s="107"/>
      <c r="Q255" s="107"/>
      <c r="R255" s="107"/>
      <c r="S255" s="107"/>
    </row>
    <row r="256" spans="1:19" s="106" customFormat="1" ht="15" customHeight="1">
      <c r="A256" s="110"/>
      <c r="B256" s="111"/>
      <c r="C256" s="264"/>
      <c r="D256" s="265"/>
      <c r="E256" s="266"/>
      <c r="F256" s="118"/>
      <c r="G256" s="107"/>
      <c r="H256" s="107"/>
      <c r="I256" s="107"/>
      <c r="J256" s="107"/>
      <c r="K256" s="107"/>
      <c r="L256" s="107"/>
      <c r="M256" s="107"/>
      <c r="N256" s="107"/>
      <c r="O256" s="107"/>
      <c r="P256" s="107"/>
      <c r="Q256" s="107"/>
      <c r="R256" s="107"/>
      <c r="S256" s="107"/>
    </row>
    <row r="257" spans="1:19" s="106" customFormat="1" ht="15" customHeight="1">
      <c r="A257" s="110"/>
      <c r="B257" s="111"/>
      <c r="C257" s="264"/>
      <c r="D257" s="265"/>
      <c r="E257" s="266"/>
      <c r="F257" s="118"/>
      <c r="G257" s="107"/>
      <c r="H257" s="107"/>
      <c r="I257" s="107"/>
      <c r="J257" s="107"/>
      <c r="K257" s="107"/>
      <c r="L257" s="107"/>
      <c r="M257" s="107"/>
      <c r="N257" s="107"/>
      <c r="O257" s="107"/>
      <c r="P257" s="107"/>
      <c r="Q257" s="107"/>
      <c r="R257" s="107"/>
      <c r="S257" s="107"/>
    </row>
    <row r="258" spans="1:19" s="106" customFormat="1" ht="15" customHeight="1">
      <c r="A258" s="110"/>
      <c r="B258" s="111"/>
      <c r="C258" s="264"/>
      <c r="D258" s="265"/>
      <c r="E258" s="266"/>
      <c r="F258" s="118"/>
      <c r="G258" s="107"/>
      <c r="H258" s="107"/>
      <c r="I258" s="107"/>
      <c r="J258" s="107"/>
      <c r="K258" s="107"/>
      <c r="L258" s="107"/>
      <c r="M258" s="107"/>
      <c r="N258" s="107"/>
      <c r="O258" s="107"/>
      <c r="P258" s="107"/>
      <c r="Q258" s="107"/>
      <c r="R258" s="107"/>
      <c r="S258" s="107"/>
    </row>
    <row r="259" spans="1:19" s="106" customFormat="1" ht="15" customHeight="1">
      <c r="A259" s="110"/>
      <c r="B259" s="111"/>
      <c r="C259" s="264"/>
      <c r="D259" s="265"/>
      <c r="E259" s="266"/>
      <c r="F259" s="118"/>
      <c r="G259" s="107"/>
      <c r="H259" s="107"/>
      <c r="I259" s="107"/>
      <c r="J259" s="107"/>
      <c r="K259" s="107"/>
      <c r="L259" s="107"/>
      <c r="M259" s="107"/>
      <c r="N259" s="107"/>
      <c r="O259" s="107"/>
      <c r="P259" s="107"/>
      <c r="Q259" s="107"/>
      <c r="R259" s="107"/>
      <c r="S259" s="107"/>
    </row>
    <row r="260" spans="1:19" s="106" customFormat="1" ht="15" customHeight="1">
      <c r="A260" s="110"/>
      <c r="B260" s="111"/>
      <c r="C260" s="264"/>
      <c r="D260" s="265"/>
      <c r="E260" s="266"/>
      <c r="F260" s="118"/>
      <c r="G260" s="107"/>
      <c r="H260" s="107"/>
      <c r="I260" s="107"/>
      <c r="J260" s="107"/>
      <c r="K260" s="107"/>
      <c r="L260" s="107"/>
      <c r="M260" s="107"/>
      <c r="N260" s="107"/>
      <c r="O260" s="107"/>
      <c r="P260" s="107"/>
      <c r="Q260" s="107"/>
      <c r="R260" s="107"/>
      <c r="S260" s="107"/>
    </row>
    <row r="261" spans="1:19" s="106" customFormat="1" ht="15" customHeight="1">
      <c r="A261" s="110"/>
      <c r="B261" s="111"/>
      <c r="C261" s="264"/>
      <c r="D261" s="265"/>
      <c r="E261" s="266"/>
      <c r="F261" s="118"/>
      <c r="G261" s="107"/>
      <c r="H261" s="107"/>
      <c r="I261" s="107"/>
      <c r="J261" s="107"/>
      <c r="K261" s="107"/>
      <c r="L261" s="107"/>
      <c r="M261" s="107"/>
      <c r="N261" s="107"/>
      <c r="O261" s="107"/>
      <c r="P261" s="107"/>
      <c r="Q261" s="107"/>
      <c r="R261" s="107"/>
      <c r="S261" s="107"/>
    </row>
    <row r="262" spans="1:19" s="106" customFormat="1" ht="15" customHeight="1">
      <c r="A262" s="110"/>
      <c r="B262" s="111"/>
      <c r="C262" s="264"/>
      <c r="D262" s="265"/>
      <c r="E262" s="266"/>
      <c r="F262" s="118"/>
      <c r="G262" s="107"/>
      <c r="H262" s="107"/>
      <c r="I262" s="107"/>
      <c r="J262" s="107"/>
      <c r="K262" s="107"/>
      <c r="L262" s="107"/>
      <c r="M262" s="107"/>
      <c r="N262" s="107"/>
      <c r="O262" s="107"/>
      <c r="P262" s="107"/>
      <c r="Q262" s="107"/>
      <c r="R262" s="107"/>
      <c r="S262" s="107"/>
    </row>
    <row r="263" spans="1:19" s="106" customFormat="1" ht="15" customHeight="1">
      <c r="A263" s="110"/>
      <c r="B263" s="111"/>
      <c r="C263" s="264"/>
      <c r="D263" s="265"/>
      <c r="E263" s="266"/>
      <c r="F263" s="118"/>
      <c r="G263" s="107"/>
      <c r="H263" s="107"/>
      <c r="I263" s="107"/>
      <c r="J263" s="107"/>
      <c r="K263" s="107"/>
      <c r="L263" s="107"/>
      <c r="M263" s="107"/>
      <c r="N263" s="107"/>
      <c r="O263" s="107"/>
      <c r="P263" s="107"/>
      <c r="Q263" s="107"/>
      <c r="R263" s="107"/>
      <c r="S263" s="107"/>
    </row>
    <row r="264" spans="1:19" s="106" customFormat="1" ht="15" customHeight="1">
      <c r="A264" s="110"/>
      <c r="B264" s="111"/>
      <c r="C264" s="264"/>
      <c r="D264" s="265"/>
      <c r="E264" s="266"/>
      <c r="F264" s="118"/>
      <c r="G264" s="107"/>
      <c r="H264" s="107"/>
      <c r="I264" s="107"/>
      <c r="J264" s="107"/>
      <c r="K264" s="107"/>
      <c r="L264" s="107"/>
      <c r="M264" s="107"/>
      <c r="N264" s="107"/>
      <c r="O264" s="107"/>
      <c r="P264" s="107"/>
      <c r="Q264" s="107"/>
      <c r="R264" s="107"/>
      <c r="S264" s="107"/>
    </row>
    <row r="265" spans="1:19" s="106" customFormat="1" ht="15" customHeight="1">
      <c r="A265" s="110"/>
      <c r="B265" s="111"/>
      <c r="C265" s="264"/>
      <c r="D265" s="265"/>
      <c r="E265" s="266"/>
      <c r="F265" s="118"/>
      <c r="G265" s="107"/>
      <c r="H265" s="107"/>
      <c r="I265" s="107"/>
      <c r="J265" s="107"/>
      <c r="K265" s="107"/>
      <c r="L265" s="107"/>
      <c r="M265" s="107"/>
      <c r="N265" s="107"/>
      <c r="O265" s="107"/>
      <c r="P265" s="107"/>
      <c r="Q265" s="107"/>
      <c r="R265" s="107"/>
      <c r="S265" s="107"/>
    </row>
    <row r="266" spans="1:19" s="106" customFormat="1" ht="15" customHeight="1">
      <c r="A266" s="110"/>
      <c r="B266" s="111"/>
      <c r="C266" s="264"/>
      <c r="D266" s="265"/>
      <c r="E266" s="266"/>
      <c r="F266" s="118"/>
      <c r="G266" s="107"/>
      <c r="H266" s="107"/>
      <c r="I266" s="107"/>
      <c r="J266" s="107"/>
      <c r="K266" s="107"/>
      <c r="L266" s="107"/>
      <c r="M266" s="107"/>
      <c r="N266" s="107"/>
      <c r="O266" s="107"/>
      <c r="P266" s="107"/>
      <c r="Q266" s="107"/>
      <c r="R266" s="107"/>
      <c r="S266" s="107"/>
    </row>
    <row r="267" spans="1:19" s="106" customFormat="1" ht="15" customHeight="1">
      <c r="A267" s="110"/>
      <c r="B267" s="111"/>
      <c r="C267" s="264"/>
      <c r="D267" s="265"/>
      <c r="E267" s="266"/>
      <c r="F267" s="118"/>
      <c r="G267" s="107"/>
      <c r="H267" s="107"/>
      <c r="I267" s="107"/>
      <c r="J267" s="107"/>
      <c r="K267" s="107"/>
      <c r="L267" s="107"/>
      <c r="M267" s="107"/>
      <c r="N267" s="107"/>
      <c r="O267" s="107"/>
      <c r="P267" s="107"/>
      <c r="Q267" s="107"/>
      <c r="R267" s="107"/>
      <c r="S267" s="107"/>
    </row>
    <row r="268" spans="1:19" s="106" customFormat="1" ht="15" customHeight="1">
      <c r="A268" s="110"/>
      <c r="B268" s="111"/>
      <c r="C268" s="264"/>
      <c r="D268" s="265"/>
      <c r="E268" s="266"/>
      <c r="F268" s="118"/>
      <c r="G268" s="107"/>
      <c r="H268" s="107"/>
      <c r="I268" s="107"/>
      <c r="J268" s="107"/>
      <c r="K268" s="107"/>
      <c r="L268" s="107"/>
      <c r="M268" s="107"/>
      <c r="N268" s="107"/>
      <c r="O268" s="107"/>
      <c r="P268" s="107"/>
      <c r="Q268" s="107"/>
      <c r="R268" s="107"/>
      <c r="S268" s="107"/>
    </row>
    <row r="269" spans="1:19" s="106" customFormat="1" ht="15" customHeight="1">
      <c r="A269" s="110"/>
      <c r="B269" s="111"/>
      <c r="C269" s="264"/>
      <c r="D269" s="265"/>
      <c r="E269" s="266"/>
      <c r="F269" s="118"/>
      <c r="G269" s="107"/>
      <c r="H269" s="107"/>
      <c r="I269" s="107"/>
      <c r="J269" s="107"/>
      <c r="K269" s="107"/>
      <c r="L269" s="107"/>
      <c r="M269" s="107"/>
      <c r="N269" s="107"/>
      <c r="O269" s="107"/>
      <c r="P269" s="107"/>
      <c r="Q269" s="107"/>
      <c r="R269" s="107"/>
      <c r="S269" s="107"/>
    </row>
    <row r="270" spans="1:19" s="106" customFormat="1" ht="15" customHeight="1">
      <c r="A270" s="110"/>
      <c r="B270" s="111"/>
      <c r="C270" s="264"/>
      <c r="D270" s="265"/>
      <c r="E270" s="266"/>
      <c r="F270" s="118"/>
      <c r="G270" s="107"/>
      <c r="H270" s="107"/>
      <c r="I270" s="107"/>
      <c r="J270" s="107"/>
      <c r="K270" s="107"/>
      <c r="L270" s="107"/>
      <c r="M270" s="107"/>
      <c r="N270" s="107"/>
      <c r="O270" s="107"/>
      <c r="P270" s="107"/>
      <c r="Q270" s="107"/>
      <c r="R270" s="107"/>
      <c r="S270" s="107"/>
    </row>
    <row r="271" spans="1:19" s="106" customFormat="1" ht="15" customHeight="1">
      <c r="A271" s="110"/>
      <c r="B271" s="111"/>
      <c r="C271" s="264"/>
      <c r="D271" s="265"/>
      <c r="E271" s="266"/>
      <c r="F271" s="118"/>
      <c r="G271" s="107"/>
      <c r="H271" s="107"/>
      <c r="I271" s="107"/>
      <c r="J271" s="107"/>
      <c r="K271" s="107"/>
      <c r="L271" s="107"/>
      <c r="M271" s="107"/>
      <c r="N271" s="107"/>
      <c r="O271" s="107"/>
      <c r="P271" s="107"/>
      <c r="Q271" s="107"/>
      <c r="R271" s="107"/>
      <c r="S271" s="107"/>
    </row>
    <row r="272" spans="1:19" s="106" customFormat="1" ht="15" customHeight="1">
      <c r="A272" s="110"/>
      <c r="B272" s="111"/>
      <c r="C272" s="264"/>
      <c r="D272" s="265"/>
      <c r="E272" s="266"/>
      <c r="F272" s="118"/>
      <c r="G272" s="107"/>
      <c r="H272" s="107"/>
      <c r="I272" s="107"/>
      <c r="J272" s="107"/>
      <c r="K272" s="107"/>
      <c r="L272" s="107"/>
      <c r="M272" s="107"/>
      <c r="N272" s="107"/>
      <c r="O272" s="107"/>
      <c r="P272" s="107"/>
      <c r="Q272" s="107"/>
      <c r="R272" s="107"/>
      <c r="S272" s="107"/>
    </row>
    <row r="273" spans="1:19" s="106" customFormat="1" ht="15" customHeight="1">
      <c r="A273" s="110"/>
      <c r="B273" s="111"/>
      <c r="C273" s="264"/>
      <c r="D273" s="265"/>
      <c r="E273" s="266"/>
      <c r="F273" s="118"/>
      <c r="G273" s="107"/>
      <c r="H273" s="107"/>
      <c r="I273" s="107"/>
      <c r="J273" s="107"/>
      <c r="K273" s="107"/>
      <c r="L273" s="107"/>
      <c r="M273" s="107"/>
      <c r="N273" s="107"/>
      <c r="O273" s="107"/>
      <c r="P273" s="107"/>
      <c r="Q273" s="107"/>
      <c r="R273" s="107"/>
      <c r="S273" s="107"/>
    </row>
    <row r="274" spans="1:19" s="106" customFormat="1" ht="15" customHeight="1">
      <c r="A274" s="110"/>
      <c r="B274" s="111"/>
      <c r="C274" s="264"/>
      <c r="D274" s="265"/>
      <c r="E274" s="266"/>
      <c r="F274" s="118"/>
      <c r="G274" s="107"/>
      <c r="H274" s="107"/>
      <c r="I274" s="107"/>
      <c r="J274" s="107"/>
      <c r="K274" s="107"/>
      <c r="L274" s="107"/>
      <c r="M274" s="107"/>
      <c r="N274" s="107"/>
      <c r="O274" s="107"/>
      <c r="P274" s="107"/>
      <c r="Q274" s="107"/>
      <c r="R274" s="107"/>
      <c r="S274" s="107"/>
    </row>
    <row r="275" spans="1:19" s="106" customFormat="1" ht="15" customHeight="1">
      <c r="A275" s="110"/>
      <c r="B275" s="111"/>
      <c r="C275" s="264"/>
      <c r="D275" s="265"/>
      <c r="E275" s="266"/>
      <c r="F275" s="118"/>
      <c r="G275" s="107"/>
      <c r="H275" s="107"/>
      <c r="I275" s="107"/>
      <c r="J275" s="107"/>
      <c r="K275" s="107"/>
      <c r="L275" s="107"/>
      <c r="M275" s="107"/>
      <c r="N275" s="107"/>
      <c r="O275" s="107"/>
      <c r="P275" s="107"/>
      <c r="Q275" s="107"/>
      <c r="R275" s="107"/>
      <c r="S275" s="107"/>
    </row>
    <row r="276" spans="1:19" s="106" customFormat="1" ht="15" customHeight="1">
      <c r="A276" s="110"/>
      <c r="B276" s="111"/>
      <c r="C276" s="264"/>
      <c r="D276" s="265"/>
      <c r="E276" s="266"/>
      <c r="F276" s="118"/>
      <c r="G276" s="107"/>
      <c r="H276" s="107"/>
      <c r="I276" s="107"/>
      <c r="J276" s="107"/>
      <c r="K276" s="107"/>
      <c r="L276" s="107"/>
      <c r="M276" s="107"/>
      <c r="N276" s="107"/>
      <c r="O276" s="107"/>
      <c r="P276" s="107"/>
      <c r="Q276" s="107"/>
      <c r="R276" s="107"/>
      <c r="S276" s="107"/>
    </row>
    <row r="277" spans="1:19" s="106" customFormat="1" ht="15" customHeight="1">
      <c r="A277" s="110"/>
      <c r="B277" s="111"/>
      <c r="C277" s="264"/>
      <c r="D277" s="265"/>
      <c r="E277" s="266"/>
      <c r="F277" s="118"/>
      <c r="G277" s="107"/>
      <c r="H277" s="107"/>
      <c r="I277" s="107"/>
      <c r="J277" s="107"/>
      <c r="K277" s="107"/>
      <c r="L277" s="107"/>
      <c r="M277" s="107"/>
      <c r="N277" s="107"/>
      <c r="O277" s="107"/>
      <c r="P277" s="107"/>
      <c r="Q277" s="107"/>
      <c r="R277" s="107"/>
      <c r="S277" s="107"/>
    </row>
    <row r="278" spans="1:19" s="106" customFormat="1" ht="15" customHeight="1">
      <c r="A278" s="110"/>
      <c r="B278" s="111"/>
      <c r="C278" s="264"/>
      <c r="D278" s="265"/>
      <c r="E278" s="266"/>
      <c r="F278" s="118"/>
      <c r="G278" s="107"/>
      <c r="H278" s="107"/>
      <c r="I278" s="107"/>
      <c r="J278" s="107"/>
      <c r="K278" s="107"/>
      <c r="L278" s="107"/>
      <c r="M278" s="107"/>
      <c r="N278" s="107"/>
      <c r="O278" s="107"/>
      <c r="P278" s="107"/>
      <c r="Q278" s="107"/>
      <c r="R278" s="107"/>
      <c r="S278" s="107"/>
    </row>
    <row r="279" spans="1:19" s="106" customFormat="1" ht="15" customHeight="1">
      <c r="A279" s="110"/>
      <c r="B279" s="111"/>
      <c r="C279" s="264"/>
      <c r="D279" s="265"/>
      <c r="E279" s="266"/>
      <c r="F279" s="118"/>
      <c r="G279" s="107"/>
      <c r="H279" s="107"/>
      <c r="I279" s="107"/>
      <c r="J279" s="107"/>
      <c r="K279" s="107"/>
      <c r="L279" s="107"/>
      <c r="M279" s="107"/>
      <c r="N279" s="107"/>
      <c r="O279" s="107"/>
      <c r="P279" s="107"/>
      <c r="Q279" s="107"/>
      <c r="R279" s="107"/>
      <c r="S279" s="107"/>
    </row>
    <row r="280" spans="1:19" s="106" customFormat="1" ht="15" customHeight="1">
      <c r="A280" s="110"/>
      <c r="B280" s="111"/>
      <c r="C280" s="264"/>
      <c r="D280" s="265"/>
      <c r="E280" s="266"/>
      <c r="F280" s="118"/>
      <c r="G280" s="107"/>
      <c r="H280" s="107"/>
      <c r="I280" s="107"/>
      <c r="J280" s="107"/>
      <c r="K280" s="107"/>
      <c r="L280" s="107"/>
      <c r="M280" s="107"/>
      <c r="N280" s="107"/>
      <c r="O280" s="107"/>
      <c r="P280" s="107"/>
      <c r="Q280" s="107"/>
      <c r="R280" s="107"/>
      <c r="S280" s="107"/>
    </row>
    <row r="281" spans="1:19" s="106" customFormat="1" ht="15" customHeight="1">
      <c r="A281" s="110"/>
      <c r="B281" s="111"/>
      <c r="C281" s="264"/>
      <c r="D281" s="265"/>
      <c r="E281" s="266"/>
      <c r="F281" s="118"/>
      <c r="G281" s="107"/>
      <c r="H281" s="107"/>
      <c r="I281" s="107"/>
      <c r="J281" s="107"/>
      <c r="K281" s="107"/>
      <c r="L281" s="107"/>
      <c r="M281" s="107"/>
      <c r="N281" s="107"/>
      <c r="O281" s="107"/>
      <c r="P281" s="107"/>
      <c r="Q281" s="107"/>
      <c r="R281" s="107"/>
      <c r="S281" s="107"/>
    </row>
    <row r="282" spans="1:19" s="106" customFormat="1" ht="15" customHeight="1">
      <c r="A282" s="110"/>
      <c r="B282" s="111"/>
      <c r="C282" s="264"/>
      <c r="D282" s="265"/>
      <c r="E282" s="266"/>
      <c r="F282" s="118"/>
      <c r="G282" s="107"/>
      <c r="H282" s="107"/>
      <c r="I282" s="107"/>
      <c r="J282" s="107"/>
      <c r="K282" s="107"/>
      <c r="L282" s="107"/>
      <c r="M282" s="107"/>
      <c r="N282" s="107"/>
      <c r="O282" s="107"/>
      <c r="P282" s="107"/>
      <c r="Q282" s="107"/>
      <c r="R282" s="107"/>
      <c r="S282" s="107"/>
    </row>
    <row r="283" spans="1:19" s="106" customFormat="1" ht="15" customHeight="1">
      <c r="A283" s="110"/>
      <c r="B283" s="111"/>
      <c r="C283" s="264"/>
      <c r="D283" s="265"/>
      <c r="E283" s="266"/>
      <c r="F283" s="118"/>
      <c r="G283" s="107"/>
      <c r="H283" s="107"/>
      <c r="I283" s="107"/>
      <c r="J283" s="107"/>
      <c r="K283" s="107"/>
      <c r="L283" s="107"/>
      <c r="M283" s="107"/>
      <c r="N283" s="107"/>
      <c r="O283" s="107"/>
      <c r="P283" s="107"/>
      <c r="Q283" s="107"/>
      <c r="R283" s="107"/>
      <c r="S283" s="107"/>
    </row>
    <row r="284" spans="1:19" s="106" customFormat="1" ht="15" customHeight="1">
      <c r="A284" s="110"/>
      <c r="B284" s="111"/>
      <c r="C284" s="264"/>
      <c r="D284" s="265"/>
      <c r="E284" s="266"/>
      <c r="F284" s="118"/>
      <c r="G284" s="107"/>
      <c r="H284" s="107"/>
      <c r="I284" s="107"/>
      <c r="J284" s="107"/>
      <c r="K284" s="107"/>
      <c r="L284" s="107"/>
      <c r="M284" s="107"/>
      <c r="N284" s="107"/>
      <c r="O284" s="107"/>
      <c r="P284" s="107"/>
      <c r="Q284" s="107"/>
      <c r="R284" s="107"/>
      <c r="S284" s="107"/>
    </row>
    <row r="285" spans="1:19" s="106" customFormat="1" ht="15" customHeight="1">
      <c r="A285" s="110"/>
      <c r="B285" s="111"/>
      <c r="C285" s="264"/>
      <c r="D285" s="265"/>
      <c r="E285" s="266"/>
      <c r="F285" s="118"/>
      <c r="G285" s="107"/>
      <c r="H285" s="107"/>
      <c r="I285" s="107"/>
      <c r="J285" s="107"/>
      <c r="K285" s="107"/>
      <c r="L285" s="107"/>
      <c r="M285" s="107"/>
      <c r="N285" s="107"/>
      <c r="O285" s="107"/>
      <c r="P285" s="107"/>
      <c r="Q285" s="107"/>
      <c r="R285" s="107"/>
      <c r="S285" s="107"/>
    </row>
    <row r="286" spans="1:19" s="106" customFormat="1" ht="15" customHeight="1">
      <c r="A286" s="110"/>
      <c r="B286" s="111"/>
      <c r="C286" s="264"/>
      <c r="D286" s="265"/>
      <c r="E286" s="266"/>
      <c r="F286" s="118"/>
      <c r="G286" s="107"/>
      <c r="H286" s="107"/>
      <c r="I286" s="107"/>
      <c r="J286" s="107"/>
      <c r="K286" s="107"/>
      <c r="L286" s="107"/>
      <c r="M286" s="107"/>
      <c r="N286" s="107"/>
      <c r="O286" s="107"/>
      <c r="P286" s="107"/>
      <c r="Q286" s="107"/>
      <c r="R286" s="107"/>
      <c r="S286" s="107"/>
    </row>
    <row r="287" spans="1:19" s="106" customFormat="1" ht="15" customHeight="1">
      <c r="A287" s="110"/>
      <c r="B287" s="111"/>
      <c r="C287" s="264"/>
      <c r="D287" s="265"/>
      <c r="E287" s="266"/>
      <c r="F287" s="118"/>
      <c r="G287" s="107"/>
      <c r="H287" s="107"/>
      <c r="I287" s="107"/>
      <c r="J287" s="107"/>
      <c r="K287" s="107"/>
      <c r="L287" s="107"/>
      <c r="M287" s="107"/>
      <c r="N287" s="107"/>
      <c r="O287" s="107"/>
      <c r="P287" s="107"/>
      <c r="Q287" s="107"/>
      <c r="R287" s="107"/>
      <c r="S287" s="107"/>
    </row>
    <row r="288" spans="1:19" s="106" customFormat="1" ht="15" customHeight="1">
      <c r="A288" s="110"/>
      <c r="B288" s="111"/>
      <c r="C288" s="264"/>
      <c r="D288" s="265"/>
      <c r="E288" s="266"/>
      <c r="F288" s="118"/>
      <c r="G288" s="107"/>
      <c r="H288" s="107"/>
      <c r="I288" s="107"/>
      <c r="J288" s="107"/>
      <c r="K288" s="107"/>
      <c r="L288" s="107"/>
      <c r="M288" s="107"/>
      <c r="N288" s="107"/>
      <c r="O288" s="107"/>
      <c r="P288" s="107"/>
      <c r="Q288" s="107"/>
      <c r="R288" s="107"/>
      <c r="S288" s="107"/>
    </row>
    <row r="289" spans="1:19" s="106" customFormat="1" ht="15" customHeight="1">
      <c r="A289" s="110"/>
      <c r="B289" s="111"/>
      <c r="C289" s="264"/>
      <c r="D289" s="265"/>
      <c r="E289" s="266"/>
      <c r="F289" s="118"/>
      <c r="G289" s="107"/>
      <c r="H289" s="107"/>
      <c r="I289" s="107"/>
      <c r="J289" s="107"/>
      <c r="K289" s="107"/>
      <c r="L289" s="107"/>
      <c r="M289" s="107"/>
      <c r="N289" s="107"/>
      <c r="O289" s="107"/>
      <c r="P289" s="107"/>
      <c r="Q289" s="107"/>
      <c r="R289" s="107"/>
      <c r="S289" s="107"/>
    </row>
    <row r="290" spans="1:19" s="106" customFormat="1" ht="15" customHeight="1">
      <c r="A290" s="110"/>
      <c r="B290" s="111"/>
      <c r="C290" s="264"/>
      <c r="D290" s="265"/>
      <c r="E290" s="266"/>
      <c r="F290" s="118"/>
      <c r="G290" s="107"/>
      <c r="H290" s="107"/>
      <c r="I290" s="107"/>
      <c r="J290" s="107"/>
      <c r="K290" s="107"/>
      <c r="L290" s="107"/>
      <c r="M290" s="107"/>
      <c r="N290" s="107"/>
      <c r="O290" s="107"/>
      <c r="P290" s="107"/>
      <c r="Q290" s="107"/>
      <c r="R290" s="107"/>
      <c r="S290" s="107"/>
    </row>
    <row r="291" spans="1:19" s="106" customFormat="1" ht="15" customHeight="1">
      <c r="A291" s="110"/>
      <c r="B291" s="111"/>
      <c r="C291" s="264"/>
      <c r="D291" s="265"/>
      <c r="E291" s="266"/>
      <c r="F291" s="118"/>
      <c r="G291" s="107"/>
      <c r="H291" s="107"/>
      <c r="I291" s="107"/>
      <c r="J291" s="107"/>
      <c r="K291" s="107"/>
      <c r="L291" s="107"/>
      <c r="M291" s="107"/>
      <c r="N291" s="107"/>
      <c r="O291" s="107"/>
      <c r="P291" s="107"/>
      <c r="Q291" s="107"/>
      <c r="R291" s="107"/>
      <c r="S291" s="107"/>
    </row>
    <row r="292" spans="1:19" s="106" customFormat="1" ht="15" customHeight="1">
      <c r="A292" s="110"/>
      <c r="B292" s="111"/>
      <c r="C292" s="264"/>
      <c r="D292" s="265"/>
      <c r="E292" s="266"/>
      <c r="F292" s="118"/>
      <c r="G292" s="107"/>
      <c r="H292" s="107"/>
      <c r="I292" s="107"/>
      <c r="J292" s="107"/>
      <c r="K292" s="107"/>
      <c r="L292" s="107"/>
      <c r="M292" s="107"/>
      <c r="N292" s="107"/>
      <c r="O292" s="107"/>
      <c r="P292" s="107"/>
      <c r="Q292" s="107"/>
      <c r="R292" s="107"/>
      <c r="S292" s="107"/>
    </row>
    <row r="293" spans="1:19" s="106" customFormat="1" ht="15" customHeight="1">
      <c r="A293" s="110"/>
      <c r="B293" s="111"/>
      <c r="C293" s="264"/>
      <c r="D293" s="265"/>
      <c r="E293" s="266"/>
      <c r="F293" s="118"/>
      <c r="G293" s="107"/>
      <c r="H293" s="107"/>
      <c r="I293" s="107"/>
      <c r="J293" s="107"/>
      <c r="K293" s="107"/>
      <c r="L293" s="107"/>
      <c r="M293" s="107"/>
      <c r="N293" s="107"/>
      <c r="O293" s="107"/>
      <c r="P293" s="107"/>
      <c r="Q293" s="107"/>
      <c r="R293" s="107"/>
      <c r="S293" s="107"/>
    </row>
    <row r="294" spans="1:19" s="106" customFormat="1" ht="15" customHeight="1">
      <c r="A294" s="110"/>
      <c r="B294" s="111"/>
      <c r="C294" s="264"/>
      <c r="D294" s="265"/>
      <c r="E294" s="266"/>
      <c r="F294" s="118"/>
      <c r="G294" s="107"/>
      <c r="H294" s="107"/>
      <c r="I294" s="107"/>
      <c r="J294" s="107"/>
      <c r="K294" s="107"/>
      <c r="L294" s="107"/>
      <c r="M294" s="107"/>
      <c r="N294" s="107"/>
      <c r="O294" s="107"/>
      <c r="P294" s="107"/>
      <c r="Q294" s="107"/>
      <c r="R294" s="107"/>
      <c r="S294" s="107"/>
    </row>
    <row r="295" spans="1:19" s="106" customFormat="1" ht="15" customHeight="1">
      <c r="A295" s="110"/>
      <c r="B295" s="111"/>
      <c r="C295" s="264"/>
      <c r="D295" s="265"/>
      <c r="E295" s="266"/>
      <c r="F295" s="118"/>
      <c r="G295" s="107"/>
      <c r="H295" s="107"/>
      <c r="I295" s="107"/>
      <c r="J295" s="107"/>
      <c r="K295" s="107"/>
      <c r="L295" s="107"/>
      <c r="M295" s="107"/>
      <c r="N295" s="107"/>
      <c r="O295" s="107"/>
      <c r="P295" s="107"/>
      <c r="Q295" s="107"/>
      <c r="R295" s="107"/>
      <c r="S295" s="107"/>
    </row>
    <row r="296" spans="1:19" s="106" customFormat="1" ht="15" customHeight="1">
      <c r="A296" s="110"/>
      <c r="B296" s="111"/>
      <c r="C296" s="264"/>
      <c r="D296" s="265"/>
      <c r="E296" s="266"/>
      <c r="F296" s="118"/>
      <c r="G296" s="107"/>
      <c r="H296" s="107"/>
      <c r="I296" s="107"/>
      <c r="J296" s="107"/>
      <c r="K296" s="107"/>
      <c r="L296" s="107"/>
      <c r="M296" s="107"/>
      <c r="N296" s="107"/>
      <c r="O296" s="107"/>
      <c r="P296" s="107"/>
      <c r="Q296" s="107"/>
      <c r="R296" s="107"/>
      <c r="S296" s="107"/>
    </row>
    <row r="297" spans="1:19" s="106" customFormat="1" ht="15" customHeight="1">
      <c r="A297" s="110"/>
      <c r="B297" s="111"/>
      <c r="C297" s="264"/>
      <c r="D297" s="265"/>
      <c r="E297" s="266"/>
      <c r="F297" s="118"/>
      <c r="G297" s="107"/>
      <c r="H297" s="107"/>
      <c r="I297" s="107"/>
      <c r="J297" s="107"/>
      <c r="K297" s="107"/>
      <c r="L297" s="107"/>
      <c r="M297" s="107"/>
      <c r="N297" s="107"/>
      <c r="O297" s="107"/>
      <c r="P297" s="107"/>
      <c r="Q297" s="107"/>
      <c r="R297" s="107"/>
      <c r="S297" s="107"/>
    </row>
    <row r="298" spans="1:19" s="106" customFormat="1" ht="15" customHeight="1">
      <c r="A298" s="110"/>
      <c r="B298" s="111"/>
      <c r="C298" s="264"/>
      <c r="D298" s="265"/>
      <c r="E298" s="266"/>
      <c r="F298" s="118"/>
      <c r="G298" s="107"/>
      <c r="H298" s="107"/>
      <c r="I298" s="107"/>
      <c r="J298" s="107"/>
      <c r="K298" s="107"/>
      <c r="L298" s="107"/>
      <c r="M298" s="107"/>
      <c r="N298" s="107"/>
      <c r="O298" s="107"/>
      <c r="P298" s="107"/>
      <c r="Q298" s="107"/>
      <c r="R298" s="107"/>
      <c r="S298" s="107"/>
    </row>
    <row r="299" spans="1:19" s="106" customFormat="1" ht="15" customHeight="1">
      <c r="A299" s="110"/>
      <c r="B299" s="111"/>
      <c r="C299" s="264"/>
      <c r="D299" s="265"/>
      <c r="E299" s="266"/>
      <c r="F299" s="118"/>
      <c r="G299" s="107"/>
      <c r="H299" s="107"/>
      <c r="I299" s="107"/>
      <c r="J299" s="107"/>
      <c r="K299" s="107"/>
      <c r="L299" s="107"/>
      <c r="M299" s="107"/>
      <c r="N299" s="107"/>
      <c r="O299" s="107"/>
      <c r="P299" s="107"/>
      <c r="Q299" s="107"/>
      <c r="R299" s="107"/>
      <c r="S299" s="107"/>
    </row>
    <row r="300" spans="1:19" s="106" customFormat="1" ht="15" customHeight="1">
      <c r="A300" s="110"/>
      <c r="B300" s="111"/>
      <c r="C300" s="264"/>
      <c r="D300" s="265"/>
      <c r="E300" s="266"/>
      <c r="F300" s="118"/>
      <c r="G300" s="107"/>
      <c r="H300" s="107"/>
      <c r="I300" s="107"/>
      <c r="J300" s="107"/>
      <c r="K300" s="107"/>
      <c r="L300" s="107"/>
      <c r="M300" s="107"/>
      <c r="N300" s="107"/>
      <c r="O300" s="107"/>
      <c r="P300" s="107"/>
      <c r="Q300" s="107"/>
      <c r="R300" s="107"/>
      <c r="S300" s="107"/>
    </row>
    <row r="301" spans="1:19" s="106" customFormat="1" ht="15" customHeight="1">
      <c r="A301" s="110"/>
      <c r="B301" s="111"/>
      <c r="C301" s="264"/>
      <c r="D301" s="265"/>
      <c r="E301" s="266"/>
      <c r="F301" s="118"/>
      <c r="G301" s="107"/>
      <c r="H301" s="107"/>
      <c r="I301" s="107"/>
      <c r="J301" s="107"/>
      <c r="K301" s="107"/>
      <c r="L301" s="107"/>
      <c r="M301" s="107"/>
      <c r="N301" s="107"/>
      <c r="O301" s="107"/>
      <c r="P301" s="107"/>
      <c r="Q301" s="107"/>
      <c r="R301" s="107"/>
      <c r="S301" s="107"/>
    </row>
    <row r="302" spans="1:19" s="106" customFormat="1" ht="15" customHeight="1">
      <c r="A302" s="110"/>
      <c r="B302" s="111"/>
      <c r="C302" s="264"/>
      <c r="D302" s="265"/>
      <c r="E302" s="266"/>
      <c r="F302" s="118"/>
      <c r="G302" s="107"/>
      <c r="H302" s="107"/>
      <c r="I302" s="107"/>
      <c r="J302" s="107"/>
      <c r="K302" s="107"/>
      <c r="L302" s="107"/>
      <c r="M302" s="107"/>
      <c r="N302" s="107"/>
      <c r="O302" s="107"/>
      <c r="P302" s="107"/>
      <c r="Q302" s="107"/>
      <c r="R302" s="107"/>
      <c r="S302" s="107"/>
    </row>
    <row r="303" spans="1:19" s="106" customFormat="1" ht="15" customHeight="1">
      <c r="A303" s="110"/>
      <c r="B303" s="111"/>
      <c r="C303" s="264"/>
      <c r="D303" s="265"/>
      <c r="E303" s="266"/>
      <c r="F303" s="118"/>
      <c r="G303" s="107"/>
      <c r="H303" s="107"/>
      <c r="I303" s="107"/>
      <c r="J303" s="107"/>
      <c r="K303" s="107"/>
      <c r="L303" s="107"/>
      <c r="M303" s="107"/>
      <c r="N303" s="107"/>
      <c r="O303" s="107"/>
      <c r="P303" s="107"/>
      <c r="Q303" s="107"/>
      <c r="R303" s="107"/>
      <c r="S303" s="107"/>
    </row>
    <row r="304" spans="1:19" s="106" customFormat="1" ht="15" customHeight="1">
      <c r="A304" s="110"/>
      <c r="B304" s="111"/>
      <c r="C304" s="264"/>
      <c r="D304" s="265"/>
      <c r="E304" s="266"/>
      <c r="F304" s="118"/>
      <c r="G304" s="107"/>
      <c r="H304" s="107"/>
      <c r="I304" s="107"/>
      <c r="J304" s="107"/>
      <c r="K304" s="107"/>
      <c r="L304" s="107"/>
      <c r="M304" s="107"/>
      <c r="N304" s="107"/>
      <c r="O304" s="107"/>
      <c r="P304" s="107"/>
      <c r="Q304" s="107"/>
      <c r="R304" s="107"/>
      <c r="S304" s="107"/>
    </row>
    <row r="305" spans="1:19" s="106" customFormat="1" ht="15" customHeight="1">
      <c r="A305" s="110"/>
      <c r="B305" s="111"/>
      <c r="C305" s="264"/>
      <c r="D305" s="265"/>
      <c r="E305" s="266"/>
      <c r="F305" s="118"/>
      <c r="G305" s="107"/>
      <c r="H305" s="107"/>
      <c r="I305" s="107"/>
      <c r="J305" s="107"/>
      <c r="K305" s="107"/>
      <c r="L305" s="107"/>
      <c r="M305" s="107"/>
      <c r="N305" s="107"/>
      <c r="O305" s="107"/>
      <c r="P305" s="107"/>
      <c r="Q305" s="107"/>
      <c r="R305" s="107"/>
      <c r="S305" s="107"/>
    </row>
    <row r="306" spans="1:19" s="106" customFormat="1" ht="15" customHeight="1">
      <c r="A306" s="110"/>
      <c r="B306" s="111"/>
      <c r="C306" s="264"/>
      <c r="D306" s="265"/>
      <c r="E306" s="266"/>
      <c r="F306" s="118"/>
      <c r="G306" s="107"/>
      <c r="H306" s="107"/>
      <c r="I306" s="107"/>
      <c r="J306" s="107"/>
      <c r="K306" s="107"/>
      <c r="L306" s="107"/>
      <c r="M306" s="107"/>
      <c r="N306" s="107"/>
      <c r="O306" s="107"/>
      <c r="P306" s="107"/>
      <c r="Q306" s="107"/>
      <c r="R306" s="107"/>
      <c r="S306" s="107"/>
    </row>
    <row r="307" spans="1:19" s="106" customFormat="1" ht="15" customHeight="1">
      <c r="A307" s="110"/>
      <c r="B307" s="111"/>
      <c r="C307" s="264"/>
      <c r="D307" s="265"/>
      <c r="E307" s="266"/>
      <c r="F307" s="118"/>
      <c r="G307" s="107"/>
      <c r="H307" s="107"/>
      <c r="I307" s="107"/>
      <c r="J307" s="107"/>
      <c r="K307" s="107"/>
      <c r="L307" s="107"/>
      <c r="M307" s="107"/>
      <c r="N307" s="107"/>
      <c r="O307" s="107"/>
      <c r="P307" s="107"/>
      <c r="Q307" s="107"/>
      <c r="R307" s="107"/>
      <c r="S307" s="107"/>
    </row>
    <row r="308" spans="1:19" s="106" customFormat="1" ht="15" customHeight="1">
      <c r="A308" s="110"/>
      <c r="B308" s="111"/>
      <c r="C308" s="264"/>
      <c r="D308" s="265"/>
      <c r="E308" s="266"/>
      <c r="F308" s="118"/>
      <c r="G308" s="107"/>
      <c r="H308" s="107"/>
      <c r="I308" s="107"/>
      <c r="J308" s="107"/>
      <c r="K308" s="107"/>
      <c r="L308" s="107"/>
      <c r="M308" s="107"/>
      <c r="N308" s="107"/>
      <c r="O308" s="107"/>
      <c r="P308" s="107"/>
      <c r="Q308" s="107"/>
      <c r="R308" s="107"/>
      <c r="S308" s="107"/>
    </row>
    <row r="309" spans="1:19" s="106" customFormat="1" ht="15" customHeight="1">
      <c r="A309" s="110"/>
      <c r="B309" s="111"/>
      <c r="C309" s="264"/>
      <c r="D309" s="265"/>
      <c r="E309" s="266"/>
      <c r="F309" s="118"/>
      <c r="G309" s="107"/>
      <c r="H309" s="107"/>
      <c r="I309" s="107"/>
      <c r="J309" s="107"/>
      <c r="K309" s="107"/>
      <c r="L309" s="107"/>
      <c r="M309" s="107"/>
      <c r="N309" s="107"/>
      <c r="O309" s="107"/>
      <c r="P309" s="107"/>
      <c r="Q309" s="107"/>
      <c r="R309" s="107"/>
      <c r="S309" s="107"/>
    </row>
    <row r="310" spans="1:19" s="106" customFormat="1" ht="15" customHeight="1">
      <c r="A310" s="110"/>
      <c r="B310" s="111"/>
      <c r="C310" s="264"/>
      <c r="D310" s="265"/>
      <c r="E310" s="266"/>
      <c r="F310" s="118"/>
      <c r="G310" s="107"/>
      <c r="H310" s="107"/>
      <c r="I310" s="107"/>
      <c r="J310" s="107"/>
      <c r="K310" s="107"/>
      <c r="L310" s="107"/>
      <c r="M310" s="107"/>
      <c r="N310" s="107"/>
      <c r="O310" s="107"/>
      <c r="P310" s="107"/>
      <c r="Q310" s="107"/>
      <c r="R310" s="107"/>
      <c r="S310" s="107"/>
    </row>
    <row r="311" spans="1:19" s="106" customFormat="1" ht="15" customHeight="1">
      <c r="A311" s="110"/>
      <c r="B311" s="111"/>
      <c r="C311" s="264"/>
      <c r="D311" s="265"/>
      <c r="E311" s="266"/>
      <c r="F311" s="118"/>
      <c r="G311" s="107"/>
      <c r="H311" s="107"/>
      <c r="I311" s="107"/>
      <c r="J311" s="107"/>
      <c r="K311" s="107"/>
      <c r="L311" s="107"/>
      <c r="M311" s="107"/>
      <c r="N311" s="107"/>
      <c r="O311" s="107"/>
      <c r="P311" s="107"/>
      <c r="Q311" s="107"/>
      <c r="R311" s="107"/>
      <c r="S311" s="107"/>
    </row>
    <row r="312" spans="1:19" s="106" customFormat="1" ht="15" customHeight="1">
      <c r="A312" s="110"/>
      <c r="B312" s="111"/>
      <c r="C312" s="264"/>
      <c r="D312" s="265"/>
      <c r="E312" s="266"/>
      <c r="F312" s="118"/>
      <c r="G312" s="107"/>
      <c r="H312" s="107"/>
      <c r="I312" s="107"/>
      <c r="J312" s="107"/>
      <c r="K312" s="107"/>
      <c r="L312" s="107"/>
      <c r="M312" s="107"/>
      <c r="N312" s="107"/>
      <c r="O312" s="107"/>
      <c r="P312" s="107"/>
      <c r="Q312" s="107"/>
      <c r="R312" s="107"/>
      <c r="S312" s="107"/>
    </row>
    <row r="313" spans="1:19" s="106" customFormat="1" ht="15" customHeight="1">
      <c r="A313" s="110"/>
      <c r="B313" s="111"/>
      <c r="C313" s="264"/>
      <c r="D313" s="265"/>
      <c r="E313" s="266"/>
      <c r="F313" s="118"/>
      <c r="G313" s="107"/>
      <c r="H313" s="107"/>
      <c r="I313" s="107"/>
      <c r="J313" s="107"/>
      <c r="K313" s="107"/>
      <c r="L313" s="107"/>
      <c r="M313" s="107"/>
      <c r="N313" s="107"/>
      <c r="O313" s="107"/>
      <c r="P313" s="107"/>
      <c r="Q313" s="107"/>
      <c r="R313" s="107"/>
      <c r="S313" s="107"/>
    </row>
    <row r="314" spans="1:19" s="106" customFormat="1" ht="15" customHeight="1">
      <c r="A314" s="110"/>
      <c r="B314" s="111"/>
      <c r="C314" s="264"/>
      <c r="D314" s="265"/>
      <c r="E314" s="266"/>
      <c r="F314" s="118"/>
      <c r="G314" s="107"/>
      <c r="H314" s="107"/>
      <c r="I314" s="107"/>
      <c r="J314" s="107"/>
      <c r="K314" s="107"/>
      <c r="L314" s="107"/>
      <c r="M314" s="107"/>
      <c r="N314" s="107"/>
      <c r="O314" s="107"/>
      <c r="P314" s="107"/>
      <c r="Q314" s="107"/>
      <c r="R314" s="107"/>
      <c r="S314" s="107"/>
    </row>
    <row r="315" spans="1:19" s="106" customFormat="1" ht="15" customHeight="1">
      <c r="A315" s="110"/>
      <c r="B315" s="111"/>
      <c r="C315" s="264"/>
      <c r="D315" s="265"/>
      <c r="E315" s="266"/>
      <c r="F315" s="118"/>
      <c r="G315" s="107"/>
      <c r="H315" s="107"/>
      <c r="I315" s="107"/>
      <c r="J315" s="107"/>
      <c r="K315" s="107"/>
      <c r="L315" s="107"/>
      <c r="M315" s="107"/>
      <c r="N315" s="107"/>
      <c r="O315" s="107"/>
      <c r="P315" s="107"/>
      <c r="Q315" s="107"/>
      <c r="R315" s="107"/>
      <c r="S315" s="107"/>
    </row>
    <row r="316" spans="1:19" s="106" customFormat="1" ht="15" customHeight="1">
      <c r="A316" s="110"/>
      <c r="B316" s="111"/>
      <c r="C316" s="264"/>
      <c r="D316" s="265"/>
      <c r="E316" s="266"/>
      <c r="F316" s="118"/>
      <c r="G316" s="107"/>
      <c r="H316" s="107"/>
      <c r="I316" s="107"/>
      <c r="J316" s="107"/>
      <c r="K316" s="107"/>
      <c r="L316" s="107"/>
      <c r="M316" s="107"/>
      <c r="N316" s="107"/>
      <c r="O316" s="107"/>
      <c r="P316" s="107"/>
      <c r="Q316" s="107"/>
      <c r="R316" s="107"/>
      <c r="S316" s="107"/>
    </row>
    <row r="317" spans="1:19" s="106" customFormat="1" ht="15" customHeight="1">
      <c r="A317" s="110"/>
      <c r="B317" s="111"/>
      <c r="C317" s="264"/>
      <c r="D317" s="265"/>
      <c r="E317" s="266"/>
      <c r="F317" s="118"/>
      <c r="G317" s="107"/>
      <c r="H317" s="107"/>
      <c r="I317" s="107"/>
      <c r="J317" s="107"/>
      <c r="K317" s="107"/>
      <c r="L317" s="107"/>
      <c r="M317" s="107"/>
      <c r="N317" s="107"/>
      <c r="O317" s="107"/>
      <c r="P317" s="107"/>
      <c r="Q317" s="107"/>
      <c r="R317" s="107"/>
      <c r="S317" s="107"/>
    </row>
    <row r="318" spans="1:19" s="106" customFormat="1" ht="15" customHeight="1">
      <c r="A318" s="110"/>
      <c r="B318" s="111"/>
      <c r="C318" s="264"/>
      <c r="D318" s="265"/>
      <c r="E318" s="266"/>
      <c r="F318" s="118"/>
      <c r="G318" s="107"/>
      <c r="H318" s="107"/>
      <c r="I318" s="107"/>
      <c r="J318" s="107"/>
      <c r="K318" s="107"/>
      <c r="L318" s="107"/>
      <c r="M318" s="107"/>
      <c r="N318" s="107"/>
      <c r="O318" s="107"/>
      <c r="P318" s="107"/>
      <c r="Q318" s="107"/>
      <c r="R318" s="107"/>
      <c r="S318" s="107"/>
    </row>
    <row r="319" spans="1:19" s="106" customFormat="1" ht="15" customHeight="1">
      <c r="A319" s="110"/>
      <c r="B319" s="111"/>
      <c r="C319" s="264"/>
      <c r="D319" s="265"/>
      <c r="E319" s="266"/>
      <c r="F319" s="118"/>
      <c r="G319" s="107"/>
      <c r="H319" s="107"/>
      <c r="I319" s="107"/>
      <c r="J319" s="107"/>
      <c r="K319" s="107"/>
      <c r="L319" s="107"/>
      <c r="M319" s="107"/>
      <c r="N319" s="107"/>
      <c r="O319" s="107"/>
      <c r="P319" s="107"/>
      <c r="Q319" s="107"/>
      <c r="R319" s="107"/>
      <c r="S319" s="107"/>
    </row>
    <row r="320" spans="1:19" s="106" customFormat="1" ht="15" customHeight="1">
      <c r="A320" s="110"/>
      <c r="B320" s="111"/>
      <c r="C320" s="264"/>
      <c r="D320" s="265"/>
      <c r="E320" s="266"/>
      <c r="F320" s="118"/>
      <c r="G320" s="107"/>
      <c r="H320" s="107"/>
      <c r="I320" s="107"/>
      <c r="J320" s="107"/>
      <c r="K320" s="107"/>
      <c r="L320" s="107"/>
      <c r="M320" s="107"/>
      <c r="N320" s="107"/>
      <c r="O320" s="107"/>
      <c r="P320" s="107"/>
      <c r="Q320" s="107"/>
      <c r="R320" s="107"/>
      <c r="S320" s="107"/>
    </row>
    <row r="321" spans="1:19" s="106" customFormat="1" ht="15" customHeight="1">
      <c r="A321" s="110"/>
      <c r="B321" s="111"/>
      <c r="C321" s="264"/>
      <c r="D321" s="265"/>
      <c r="E321" s="266"/>
      <c r="F321" s="118"/>
      <c r="G321" s="107"/>
      <c r="H321" s="107"/>
      <c r="I321" s="107"/>
      <c r="J321" s="107"/>
      <c r="K321" s="107"/>
      <c r="L321" s="107"/>
      <c r="M321" s="107"/>
      <c r="N321" s="107"/>
      <c r="O321" s="107"/>
      <c r="P321" s="107"/>
      <c r="Q321" s="107"/>
      <c r="R321" s="107"/>
      <c r="S321" s="107"/>
    </row>
    <row r="322" spans="1:19" s="106" customFormat="1" ht="15" customHeight="1">
      <c r="A322" s="110"/>
      <c r="B322" s="111"/>
      <c r="C322" s="264"/>
      <c r="D322" s="265"/>
      <c r="E322" s="266"/>
      <c r="F322" s="118"/>
      <c r="G322" s="107"/>
      <c r="H322" s="107"/>
      <c r="I322" s="107"/>
      <c r="J322" s="107"/>
      <c r="K322" s="107"/>
      <c r="L322" s="107"/>
      <c r="M322" s="107"/>
      <c r="N322" s="107"/>
      <c r="O322" s="107"/>
      <c r="P322" s="107"/>
      <c r="Q322" s="107"/>
      <c r="R322" s="107"/>
      <c r="S322" s="107"/>
    </row>
    <row r="323" spans="1:19" s="106" customFormat="1" ht="15" customHeight="1">
      <c r="A323" s="110"/>
      <c r="B323" s="111"/>
      <c r="C323" s="264"/>
      <c r="D323" s="265"/>
      <c r="E323" s="266"/>
      <c r="F323" s="118"/>
      <c r="G323" s="107"/>
      <c r="H323" s="107"/>
      <c r="I323" s="107"/>
      <c r="J323" s="107"/>
      <c r="K323" s="107"/>
      <c r="L323" s="107"/>
      <c r="M323" s="107"/>
      <c r="N323" s="107"/>
      <c r="O323" s="107"/>
      <c r="P323" s="107"/>
      <c r="Q323" s="107"/>
      <c r="R323" s="107"/>
      <c r="S323" s="107"/>
    </row>
    <row r="324" spans="1:19" s="106" customFormat="1" ht="15" customHeight="1">
      <c r="A324" s="110"/>
      <c r="B324" s="111"/>
      <c r="C324" s="264"/>
      <c r="D324" s="265"/>
      <c r="E324" s="266"/>
      <c r="F324" s="118"/>
      <c r="G324" s="107"/>
      <c r="H324" s="107"/>
      <c r="I324" s="107"/>
      <c r="J324" s="107"/>
      <c r="K324" s="107"/>
      <c r="L324" s="107"/>
      <c r="M324" s="107"/>
      <c r="N324" s="107"/>
      <c r="O324" s="107"/>
      <c r="P324" s="107"/>
      <c r="Q324" s="107"/>
      <c r="R324" s="107"/>
      <c r="S324" s="107"/>
    </row>
    <row r="325" spans="1:19" s="106" customFormat="1" ht="15" customHeight="1">
      <c r="A325" s="110"/>
      <c r="B325" s="111"/>
      <c r="C325" s="264"/>
      <c r="D325" s="265"/>
      <c r="E325" s="266"/>
      <c r="F325" s="118"/>
      <c r="G325" s="107"/>
      <c r="H325" s="107"/>
      <c r="I325" s="107"/>
      <c r="J325" s="107"/>
      <c r="K325" s="107"/>
      <c r="L325" s="107"/>
      <c r="M325" s="107"/>
      <c r="N325" s="107"/>
      <c r="O325" s="107"/>
      <c r="P325" s="107"/>
      <c r="Q325" s="107"/>
      <c r="R325" s="107"/>
      <c r="S325" s="107"/>
    </row>
    <row r="326" spans="1:19" s="106" customFormat="1" ht="15" customHeight="1">
      <c r="A326" s="110"/>
      <c r="B326" s="111"/>
      <c r="C326" s="264"/>
      <c r="D326" s="265"/>
      <c r="E326" s="266"/>
      <c r="F326" s="118"/>
      <c r="G326" s="107"/>
      <c r="H326" s="107"/>
      <c r="I326" s="107"/>
      <c r="J326" s="107"/>
      <c r="K326" s="107"/>
      <c r="L326" s="107"/>
      <c r="M326" s="107"/>
      <c r="N326" s="107"/>
      <c r="O326" s="107"/>
      <c r="P326" s="107"/>
      <c r="Q326" s="107"/>
      <c r="R326" s="107"/>
      <c r="S326" s="107"/>
    </row>
    <row r="327" spans="1:19" s="106" customFormat="1" ht="15" customHeight="1">
      <c r="A327" s="110"/>
      <c r="B327" s="111"/>
      <c r="C327" s="264"/>
      <c r="D327" s="265"/>
      <c r="E327" s="266"/>
      <c r="F327" s="118"/>
      <c r="G327" s="107"/>
      <c r="H327" s="107"/>
      <c r="I327" s="107"/>
      <c r="J327" s="107"/>
      <c r="K327" s="107"/>
      <c r="L327" s="107"/>
      <c r="M327" s="107"/>
      <c r="N327" s="107"/>
      <c r="O327" s="107"/>
      <c r="P327" s="107"/>
      <c r="Q327" s="107"/>
      <c r="R327" s="107"/>
      <c r="S327" s="107"/>
    </row>
    <row r="328" spans="1:19" s="106" customFormat="1" ht="15" customHeight="1">
      <c r="A328" s="110"/>
      <c r="B328" s="111"/>
      <c r="C328" s="264"/>
      <c r="D328" s="265"/>
      <c r="E328" s="266"/>
      <c r="F328" s="118"/>
      <c r="G328" s="107"/>
      <c r="H328" s="107"/>
      <c r="I328" s="107"/>
      <c r="J328" s="107"/>
      <c r="K328" s="107"/>
      <c r="L328" s="107"/>
      <c r="M328" s="107"/>
      <c r="N328" s="107"/>
      <c r="O328" s="107"/>
      <c r="P328" s="107"/>
      <c r="Q328" s="107"/>
      <c r="R328" s="107"/>
      <c r="S328" s="107"/>
    </row>
    <row r="329" spans="1:19" s="106" customFormat="1" ht="15" customHeight="1">
      <c r="A329" s="110"/>
      <c r="B329" s="111"/>
      <c r="C329" s="264"/>
      <c r="D329" s="265"/>
      <c r="E329" s="266"/>
      <c r="F329" s="118"/>
      <c r="G329" s="107"/>
      <c r="H329" s="107"/>
      <c r="I329" s="107"/>
      <c r="J329" s="107"/>
      <c r="K329" s="107"/>
      <c r="L329" s="107"/>
      <c r="M329" s="107"/>
      <c r="N329" s="107"/>
      <c r="O329" s="107"/>
      <c r="P329" s="107"/>
      <c r="Q329" s="107"/>
      <c r="R329" s="107"/>
      <c r="S329" s="107"/>
    </row>
    <row r="330" spans="1:19" s="106" customFormat="1" ht="15" customHeight="1">
      <c r="A330" s="110"/>
      <c r="B330" s="111"/>
      <c r="C330" s="264"/>
      <c r="D330" s="265"/>
      <c r="E330" s="266"/>
      <c r="F330" s="118"/>
      <c r="G330" s="107"/>
      <c r="H330" s="107"/>
      <c r="I330" s="107"/>
      <c r="J330" s="107"/>
      <c r="K330" s="107"/>
      <c r="L330" s="107"/>
      <c r="M330" s="107"/>
      <c r="N330" s="107"/>
      <c r="O330" s="107"/>
      <c r="P330" s="107"/>
      <c r="Q330" s="107"/>
      <c r="R330" s="107"/>
      <c r="S330" s="107"/>
    </row>
    <row r="331" spans="1:19" s="106" customFormat="1" ht="15" customHeight="1">
      <c r="A331" s="110"/>
      <c r="B331" s="111"/>
      <c r="C331" s="264"/>
      <c r="D331" s="265"/>
      <c r="E331" s="266"/>
      <c r="F331" s="118"/>
      <c r="G331" s="107"/>
      <c r="H331" s="107"/>
      <c r="I331" s="107"/>
      <c r="J331" s="107"/>
      <c r="K331" s="107"/>
      <c r="L331" s="107"/>
      <c r="M331" s="107"/>
      <c r="N331" s="107"/>
      <c r="O331" s="107"/>
      <c r="P331" s="107"/>
      <c r="Q331" s="107"/>
      <c r="R331" s="107"/>
      <c r="S331" s="107"/>
    </row>
    <row r="332" spans="1:19" s="106" customFormat="1" ht="15" customHeight="1">
      <c r="A332" s="110"/>
      <c r="B332" s="111"/>
      <c r="C332" s="264"/>
      <c r="D332" s="265"/>
      <c r="E332" s="266"/>
      <c r="F332" s="118"/>
      <c r="G332" s="107"/>
      <c r="H332" s="107"/>
      <c r="I332" s="107"/>
      <c r="J332" s="107"/>
      <c r="K332" s="107"/>
      <c r="L332" s="107"/>
      <c r="M332" s="107"/>
      <c r="N332" s="107"/>
      <c r="O332" s="107"/>
      <c r="P332" s="107"/>
      <c r="Q332" s="107"/>
      <c r="R332" s="107"/>
      <c r="S332" s="107"/>
    </row>
    <row r="333" spans="1:19" s="106" customFormat="1" ht="15" customHeight="1">
      <c r="A333" s="110"/>
      <c r="B333" s="111"/>
      <c r="C333" s="264"/>
      <c r="D333" s="265"/>
      <c r="E333" s="266"/>
      <c r="F333" s="118"/>
      <c r="G333" s="107"/>
      <c r="H333" s="107"/>
      <c r="I333" s="107"/>
      <c r="J333" s="107"/>
      <c r="K333" s="107"/>
      <c r="L333" s="107"/>
      <c r="M333" s="107"/>
      <c r="N333" s="107"/>
      <c r="O333" s="107"/>
      <c r="P333" s="107"/>
      <c r="Q333" s="107"/>
      <c r="R333" s="107"/>
      <c r="S333" s="107"/>
    </row>
    <row r="334" spans="1:19" s="106" customFormat="1" ht="15" customHeight="1">
      <c r="A334" s="110"/>
      <c r="B334" s="111"/>
      <c r="C334" s="264"/>
      <c r="D334" s="265"/>
      <c r="E334" s="266"/>
      <c r="F334" s="118"/>
      <c r="G334" s="107"/>
      <c r="H334" s="107"/>
      <c r="I334" s="107"/>
      <c r="J334" s="107"/>
      <c r="K334" s="107"/>
      <c r="L334" s="107"/>
      <c r="M334" s="107"/>
      <c r="N334" s="107"/>
      <c r="O334" s="107"/>
      <c r="P334" s="107"/>
      <c r="Q334" s="107"/>
      <c r="R334" s="107"/>
      <c r="S334" s="107"/>
    </row>
    <row r="335" spans="1:19" s="106" customFormat="1" ht="15" customHeight="1">
      <c r="A335" s="110"/>
      <c r="B335" s="111"/>
      <c r="C335" s="264"/>
      <c r="D335" s="265"/>
      <c r="E335" s="266"/>
      <c r="F335" s="118"/>
      <c r="G335" s="107"/>
      <c r="H335" s="107"/>
      <c r="I335" s="107"/>
      <c r="J335" s="107"/>
      <c r="K335" s="107"/>
      <c r="L335" s="107"/>
      <c r="M335" s="107"/>
      <c r="N335" s="107"/>
      <c r="O335" s="107"/>
      <c r="P335" s="107"/>
      <c r="Q335" s="107"/>
      <c r="R335" s="107"/>
      <c r="S335" s="107"/>
    </row>
    <row r="336" spans="1:19" s="106" customFormat="1" ht="15" customHeight="1">
      <c r="A336" s="110"/>
      <c r="B336" s="111"/>
      <c r="C336" s="264"/>
      <c r="D336" s="265"/>
      <c r="E336" s="266"/>
      <c r="F336" s="118"/>
      <c r="G336" s="107"/>
      <c r="H336" s="107"/>
      <c r="I336" s="107"/>
      <c r="J336" s="107"/>
      <c r="K336" s="107"/>
      <c r="L336" s="107"/>
      <c r="M336" s="107"/>
      <c r="N336" s="107"/>
      <c r="O336" s="107"/>
      <c r="P336" s="107"/>
      <c r="Q336" s="107"/>
      <c r="R336" s="107"/>
      <c r="S336" s="107"/>
    </row>
    <row r="337" spans="1:19" s="106" customFormat="1" ht="15" customHeight="1">
      <c r="A337" s="110"/>
      <c r="B337" s="111"/>
      <c r="C337" s="264"/>
      <c r="D337" s="265"/>
      <c r="E337" s="266"/>
      <c r="F337" s="118"/>
      <c r="G337" s="107"/>
      <c r="H337" s="107"/>
      <c r="I337" s="107"/>
      <c r="J337" s="107"/>
      <c r="K337" s="107"/>
      <c r="L337" s="107"/>
      <c r="M337" s="107"/>
      <c r="N337" s="107"/>
      <c r="O337" s="107"/>
      <c r="P337" s="107"/>
      <c r="Q337" s="107"/>
      <c r="R337" s="107"/>
      <c r="S337" s="107"/>
    </row>
    <row r="338" spans="1:19" s="106" customFormat="1" ht="15" customHeight="1">
      <c r="A338" s="110"/>
      <c r="B338" s="111"/>
      <c r="C338" s="264"/>
      <c r="D338" s="265"/>
      <c r="E338" s="266"/>
      <c r="F338" s="118"/>
      <c r="G338" s="107"/>
      <c r="H338" s="107"/>
      <c r="I338" s="107"/>
      <c r="J338" s="107"/>
      <c r="K338" s="107"/>
      <c r="L338" s="107"/>
      <c r="M338" s="107"/>
      <c r="N338" s="107"/>
      <c r="O338" s="107"/>
      <c r="P338" s="107"/>
      <c r="Q338" s="107"/>
      <c r="R338" s="107"/>
      <c r="S338" s="107"/>
    </row>
    <row r="339" spans="1:19" s="106" customFormat="1" ht="15" customHeight="1">
      <c r="A339" s="110"/>
      <c r="B339" s="111"/>
      <c r="C339" s="264"/>
      <c r="D339" s="265"/>
      <c r="E339" s="266"/>
      <c r="F339" s="118"/>
      <c r="G339" s="107"/>
      <c r="H339" s="107"/>
      <c r="I339" s="107"/>
      <c r="J339" s="107"/>
      <c r="K339" s="107"/>
      <c r="L339" s="107"/>
      <c r="M339" s="107"/>
      <c r="N339" s="107"/>
      <c r="O339" s="107"/>
      <c r="P339" s="107"/>
      <c r="Q339" s="107"/>
      <c r="R339" s="107"/>
      <c r="S339" s="107"/>
    </row>
    <row r="340" spans="1:19" s="106" customFormat="1" ht="15" customHeight="1">
      <c r="A340" s="110"/>
      <c r="B340" s="111"/>
      <c r="C340" s="264"/>
      <c r="D340" s="265"/>
      <c r="E340" s="266"/>
      <c r="F340" s="118"/>
      <c r="G340" s="107"/>
      <c r="H340" s="107"/>
      <c r="I340" s="107"/>
      <c r="J340" s="107"/>
      <c r="K340" s="107"/>
      <c r="L340" s="107"/>
      <c r="M340" s="107"/>
      <c r="N340" s="107"/>
      <c r="O340" s="107"/>
      <c r="P340" s="107"/>
      <c r="Q340" s="107"/>
      <c r="R340" s="107"/>
      <c r="S340" s="107"/>
    </row>
    <row r="341" spans="1:19" s="106" customFormat="1" ht="15" customHeight="1">
      <c r="A341" s="110"/>
      <c r="B341" s="111"/>
      <c r="C341" s="264"/>
      <c r="D341" s="265"/>
      <c r="E341" s="266"/>
      <c r="F341" s="118"/>
      <c r="G341" s="107"/>
      <c r="H341" s="107"/>
      <c r="I341" s="107"/>
      <c r="J341" s="107"/>
      <c r="K341" s="107"/>
      <c r="L341" s="107"/>
      <c r="M341" s="107"/>
      <c r="N341" s="107"/>
      <c r="O341" s="107"/>
      <c r="P341" s="107"/>
      <c r="Q341" s="107"/>
      <c r="R341" s="107"/>
      <c r="S341" s="107"/>
    </row>
    <row r="342" spans="1:19" s="106" customFormat="1" ht="15" customHeight="1">
      <c r="A342" s="110"/>
      <c r="B342" s="111"/>
      <c r="C342" s="264"/>
      <c r="D342" s="265"/>
      <c r="E342" s="266"/>
      <c r="F342" s="118"/>
      <c r="G342" s="107"/>
      <c r="H342" s="107"/>
      <c r="I342" s="107"/>
      <c r="J342" s="107"/>
      <c r="K342" s="107"/>
      <c r="L342" s="107"/>
      <c r="M342" s="107"/>
      <c r="N342" s="107"/>
      <c r="O342" s="107"/>
      <c r="P342" s="107"/>
      <c r="Q342" s="107"/>
      <c r="R342" s="107"/>
      <c r="S342" s="107"/>
    </row>
    <row r="343" spans="1:19" s="106" customFormat="1" ht="15" customHeight="1">
      <c r="A343" s="110"/>
      <c r="B343" s="111"/>
      <c r="C343" s="264"/>
      <c r="D343" s="265"/>
      <c r="E343" s="266"/>
      <c r="F343" s="118"/>
      <c r="G343" s="107"/>
      <c r="H343" s="107"/>
      <c r="I343" s="107"/>
      <c r="J343" s="107"/>
      <c r="K343" s="107"/>
      <c r="L343" s="107"/>
      <c r="M343" s="107"/>
      <c r="N343" s="107"/>
      <c r="O343" s="107"/>
      <c r="P343" s="107"/>
      <c r="Q343" s="107"/>
      <c r="R343" s="107"/>
      <c r="S343" s="107"/>
    </row>
    <row r="344" spans="1:19" s="106" customFormat="1" ht="15" customHeight="1">
      <c r="A344" s="110"/>
      <c r="B344" s="111"/>
      <c r="C344" s="264"/>
      <c r="D344" s="265"/>
      <c r="E344" s="266"/>
      <c r="F344" s="118"/>
      <c r="G344" s="107"/>
      <c r="H344" s="107"/>
      <c r="I344" s="107"/>
      <c r="J344" s="107"/>
      <c r="K344" s="107"/>
      <c r="L344" s="107"/>
      <c r="M344" s="107"/>
      <c r="N344" s="107"/>
      <c r="O344" s="107"/>
      <c r="P344" s="107"/>
      <c r="Q344" s="107"/>
      <c r="R344" s="107"/>
      <c r="S344" s="107"/>
    </row>
    <row r="345" spans="1:19" s="106" customFormat="1" ht="15" customHeight="1">
      <c r="A345" s="110"/>
      <c r="B345" s="111"/>
      <c r="C345" s="264"/>
      <c r="D345" s="265"/>
      <c r="E345" s="266"/>
      <c r="F345" s="118"/>
      <c r="G345" s="107"/>
      <c r="H345" s="107"/>
      <c r="I345" s="107"/>
      <c r="J345" s="107"/>
      <c r="K345" s="107"/>
      <c r="L345" s="107"/>
      <c r="M345" s="107"/>
      <c r="N345" s="107"/>
      <c r="O345" s="107"/>
      <c r="P345" s="107"/>
      <c r="Q345" s="107"/>
      <c r="R345" s="107"/>
      <c r="S345" s="107"/>
    </row>
    <row r="346" spans="1:19" s="106" customFormat="1" ht="15" customHeight="1">
      <c r="A346" s="110"/>
      <c r="B346" s="111"/>
      <c r="C346" s="264"/>
      <c r="D346" s="265"/>
      <c r="E346" s="266"/>
      <c r="F346" s="118"/>
      <c r="G346" s="107"/>
      <c r="H346" s="107"/>
      <c r="I346" s="107"/>
      <c r="J346" s="107"/>
      <c r="K346" s="107"/>
      <c r="L346" s="107"/>
      <c r="M346" s="107"/>
      <c r="N346" s="107"/>
      <c r="O346" s="107"/>
      <c r="P346" s="107"/>
      <c r="Q346" s="107"/>
      <c r="R346" s="107"/>
      <c r="S346" s="107"/>
    </row>
    <row r="347" spans="1:19" s="106" customFormat="1" ht="15" customHeight="1">
      <c r="A347" s="110"/>
      <c r="B347" s="111"/>
      <c r="C347" s="264"/>
      <c r="D347" s="265"/>
      <c r="E347" s="266"/>
      <c r="F347" s="118"/>
      <c r="G347" s="107"/>
      <c r="H347" s="107"/>
      <c r="I347" s="107"/>
      <c r="J347" s="107"/>
      <c r="K347" s="107"/>
      <c r="L347" s="107"/>
      <c r="M347" s="107"/>
      <c r="N347" s="107"/>
      <c r="O347" s="107"/>
      <c r="P347" s="107"/>
      <c r="Q347" s="107"/>
      <c r="R347" s="107"/>
      <c r="S347" s="107"/>
    </row>
    <row r="348" spans="1:19" s="106" customFormat="1" ht="15" customHeight="1">
      <c r="A348" s="110"/>
      <c r="B348" s="111"/>
      <c r="C348" s="264"/>
      <c r="D348" s="265"/>
      <c r="E348" s="266"/>
      <c r="F348" s="118"/>
      <c r="G348" s="107"/>
      <c r="H348" s="107"/>
      <c r="I348" s="107"/>
      <c r="J348" s="107"/>
      <c r="K348" s="107"/>
      <c r="L348" s="107"/>
      <c r="M348" s="107"/>
      <c r="N348" s="107"/>
      <c r="O348" s="107"/>
      <c r="P348" s="107"/>
      <c r="Q348" s="107"/>
      <c r="R348" s="107"/>
      <c r="S348" s="107"/>
    </row>
    <row r="349" spans="1:19" s="106" customFormat="1" ht="15" customHeight="1">
      <c r="A349" s="110"/>
      <c r="B349" s="111"/>
      <c r="C349" s="264"/>
      <c r="D349" s="265"/>
      <c r="E349" s="266"/>
      <c r="F349" s="118"/>
      <c r="G349" s="107"/>
      <c r="H349" s="107"/>
      <c r="I349" s="107"/>
      <c r="J349" s="107"/>
      <c r="K349" s="107"/>
      <c r="L349" s="107"/>
      <c r="M349" s="107"/>
      <c r="N349" s="107"/>
      <c r="O349" s="107"/>
      <c r="P349" s="107"/>
      <c r="Q349" s="107"/>
      <c r="R349" s="107"/>
      <c r="S349" s="107"/>
    </row>
    <row r="350" spans="1:19" s="106" customFormat="1" ht="15" customHeight="1">
      <c r="A350" s="110"/>
      <c r="B350" s="111"/>
      <c r="C350" s="264"/>
      <c r="D350" s="265"/>
      <c r="E350" s="266"/>
      <c r="F350" s="118"/>
      <c r="G350" s="107"/>
      <c r="H350" s="107"/>
      <c r="I350" s="107"/>
      <c r="J350" s="107"/>
      <c r="K350" s="107"/>
      <c r="L350" s="107"/>
      <c r="M350" s="107"/>
      <c r="N350" s="107"/>
      <c r="O350" s="107"/>
      <c r="P350" s="107"/>
      <c r="Q350" s="107"/>
      <c r="R350" s="107"/>
      <c r="S350" s="107"/>
    </row>
    <row r="351" spans="1:19" s="106" customFormat="1" ht="15" customHeight="1">
      <c r="A351" s="110"/>
      <c r="B351" s="111"/>
      <c r="C351" s="264"/>
      <c r="D351" s="265"/>
      <c r="E351" s="266"/>
      <c r="F351" s="118"/>
      <c r="G351" s="107"/>
      <c r="H351" s="107"/>
      <c r="I351" s="107"/>
      <c r="J351" s="107"/>
      <c r="K351" s="107"/>
      <c r="L351" s="107"/>
      <c r="M351" s="107"/>
      <c r="N351" s="107"/>
      <c r="O351" s="107"/>
      <c r="P351" s="107"/>
      <c r="Q351" s="107"/>
      <c r="R351" s="107"/>
      <c r="S351" s="107"/>
    </row>
    <row r="352" spans="1:19" s="106" customFormat="1" ht="15" customHeight="1">
      <c r="A352" s="110"/>
      <c r="B352" s="111"/>
      <c r="C352" s="264"/>
      <c r="D352" s="265"/>
      <c r="E352" s="266"/>
      <c r="F352" s="118"/>
      <c r="G352" s="107"/>
      <c r="H352" s="107"/>
      <c r="I352" s="107"/>
      <c r="J352" s="107"/>
      <c r="K352" s="107"/>
      <c r="L352" s="107"/>
      <c r="M352" s="107"/>
      <c r="N352" s="107"/>
      <c r="O352" s="107"/>
      <c r="P352" s="107"/>
      <c r="Q352" s="107"/>
      <c r="R352" s="107"/>
      <c r="S352" s="107"/>
    </row>
    <row r="353" spans="1:19" s="106" customFormat="1" ht="15" customHeight="1">
      <c r="A353" s="110"/>
      <c r="B353" s="111"/>
      <c r="C353" s="264"/>
      <c r="D353" s="265"/>
      <c r="E353" s="266"/>
      <c r="F353" s="118"/>
      <c r="G353" s="107"/>
      <c r="H353" s="107"/>
      <c r="I353" s="107"/>
      <c r="J353" s="107"/>
      <c r="K353" s="107"/>
      <c r="L353" s="107"/>
      <c r="M353" s="107"/>
      <c r="N353" s="107"/>
      <c r="O353" s="107"/>
      <c r="P353" s="107"/>
      <c r="Q353" s="107"/>
      <c r="R353" s="107"/>
      <c r="S353" s="107"/>
    </row>
    <row r="354" spans="1:19" s="106" customFormat="1" ht="15" customHeight="1">
      <c r="A354" s="110"/>
      <c r="B354" s="111"/>
      <c r="C354" s="264"/>
      <c r="D354" s="265"/>
      <c r="E354" s="266"/>
      <c r="F354" s="118"/>
      <c r="G354" s="107"/>
      <c r="H354" s="107"/>
      <c r="I354" s="107"/>
      <c r="J354" s="107"/>
      <c r="K354" s="107"/>
      <c r="L354" s="107"/>
      <c r="M354" s="107"/>
      <c r="N354" s="107"/>
      <c r="O354" s="107"/>
      <c r="P354" s="107"/>
      <c r="Q354" s="107"/>
      <c r="R354" s="107"/>
      <c r="S354" s="107"/>
    </row>
    <row r="355" spans="1:19" s="106" customFormat="1" ht="15" customHeight="1">
      <c r="A355" s="110"/>
      <c r="B355" s="111"/>
      <c r="C355" s="264"/>
      <c r="D355" s="265"/>
      <c r="E355" s="266"/>
      <c r="F355" s="118"/>
      <c r="G355" s="107"/>
      <c r="H355" s="107"/>
      <c r="I355" s="107"/>
      <c r="J355" s="107"/>
      <c r="K355" s="107"/>
      <c r="L355" s="107"/>
      <c r="M355" s="107"/>
      <c r="N355" s="107"/>
      <c r="O355" s="107"/>
      <c r="P355" s="107"/>
      <c r="Q355" s="107"/>
      <c r="R355" s="107"/>
      <c r="S355" s="107"/>
    </row>
    <row r="356" spans="1:19" s="106" customFormat="1" ht="15" customHeight="1">
      <c r="A356" s="110"/>
      <c r="B356" s="111"/>
      <c r="C356" s="264"/>
      <c r="D356" s="265"/>
      <c r="E356" s="266"/>
      <c r="F356" s="118"/>
      <c r="G356" s="107"/>
      <c r="H356" s="107"/>
      <c r="I356" s="107"/>
      <c r="J356" s="107"/>
      <c r="K356" s="107"/>
      <c r="L356" s="107"/>
      <c r="M356" s="107"/>
      <c r="N356" s="107"/>
      <c r="O356" s="107"/>
      <c r="P356" s="107"/>
      <c r="Q356" s="107"/>
      <c r="R356" s="107"/>
      <c r="S356" s="107"/>
    </row>
    <row r="357" spans="1:19" s="106" customFormat="1" ht="15" customHeight="1">
      <c r="A357" s="110"/>
      <c r="B357" s="111"/>
      <c r="C357" s="264"/>
      <c r="D357" s="265"/>
      <c r="E357" s="266"/>
      <c r="F357" s="118"/>
      <c r="G357" s="107"/>
      <c r="H357" s="107"/>
      <c r="I357" s="107"/>
      <c r="J357" s="107"/>
      <c r="K357" s="107"/>
      <c r="L357" s="107"/>
      <c r="M357" s="107"/>
      <c r="N357" s="107"/>
      <c r="O357" s="107"/>
      <c r="P357" s="107"/>
      <c r="Q357" s="107"/>
      <c r="R357" s="107"/>
      <c r="S357" s="107"/>
    </row>
    <row r="358" spans="1:19" s="106" customFormat="1" ht="15" customHeight="1">
      <c r="A358" s="110"/>
      <c r="B358" s="111"/>
      <c r="C358" s="264"/>
      <c r="D358" s="265"/>
      <c r="E358" s="266"/>
      <c r="F358" s="118"/>
      <c r="G358" s="107"/>
      <c r="H358" s="107"/>
      <c r="I358" s="107"/>
      <c r="J358" s="107"/>
      <c r="K358" s="107"/>
      <c r="L358" s="107"/>
      <c r="M358" s="107"/>
      <c r="N358" s="107"/>
      <c r="O358" s="107"/>
      <c r="P358" s="107"/>
      <c r="Q358" s="107"/>
      <c r="R358" s="107"/>
      <c r="S358" s="107"/>
    </row>
    <row r="359" spans="1:19" s="106" customFormat="1" ht="15" customHeight="1">
      <c r="A359" s="110"/>
      <c r="B359" s="111"/>
      <c r="C359" s="264"/>
      <c r="D359" s="265"/>
      <c r="E359" s="266"/>
      <c r="F359" s="118"/>
      <c r="G359" s="107"/>
      <c r="H359" s="107"/>
      <c r="I359" s="107"/>
      <c r="J359" s="107"/>
      <c r="K359" s="107"/>
      <c r="L359" s="107"/>
      <c r="M359" s="107"/>
      <c r="N359" s="107"/>
      <c r="O359" s="107"/>
      <c r="P359" s="107"/>
      <c r="Q359" s="107"/>
      <c r="R359" s="107"/>
      <c r="S359" s="107"/>
    </row>
    <row r="360" spans="1:19" s="106" customFormat="1" ht="15" customHeight="1">
      <c r="A360" s="110"/>
      <c r="B360" s="111"/>
      <c r="C360" s="264"/>
      <c r="D360" s="265"/>
      <c r="E360" s="266"/>
      <c r="F360" s="118"/>
      <c r="G360" s="107"/>
      <c r="H360" s="107"/>
      <c r="I360" s="107"/>
      <c r="J360" s="107"/>
      <c r="K360" s="107"/>
      <c r="L360" s="107"/>
      <c r="M360" s="107"/>
      <c r="N360" s="107"/>
      <c r="O360" s="107"/>
      <c r="P360" s="107"/>
      <c r="Q360" s="107"/>
      <c r="R360" s="107"/>
      <c r="S360" s="107"/>
    </row>
    <row r="361" spans="1:19" s="106" customFormat="1" ht="15" customHeight="1">
      <c r="A361" s="110"/>
      <c r="B361" s="111"/>
      <c r="C361" s="264"/>
      <c r="D361" s="265"/>
      <c r="E361" s="266"/>
      <c r="F361" s="118"/>
      <c r="G361" s="107"/>
      <c r="H361" s="107"/>
      <c r="I361" s="107"/>
      <c r="J361" s="107"/>
      <c r="K361" s="107"/>
      <c r="L361" s="107"/>
      <c r="M361" s="107"/>
      <c r="N361" s="107"/>
      <c r="O361" s="107"/>
      <c r="P361" s="107"/>
      <c r="Q361" s="107"/>
      <c r="R361" s="107"/>
      <c r="S361" s="107"/>
    </row>
    <row r="362" spans="1:19" s="106" customFormat="1" ht="15" customHeight="1">
      <c r="A362" s="110"/>
      <c r="B362" s="111"/>
      <c r="C362" s="264"/>
      <c r="D362" s="265"/>
      <c r="E362" s="266"/>
      <c r="F362" s="118"/>
      <c r="G362" s="107"/>
      <c r="H362" s="107"/>
      <c r="I362" s="107"/>
      <c r="J362" s="107"/>
      <c r="K362" s="107"/>
      <c r="L362" s="107"/>
      <c r="M362" s="107"/>
      <c r="N362" s="107"/>
      <c r="O362" s="107"/>
      <c r="P362" s="107"/>
      <c r="Q362" s="107"/>
      <c r="R362" s="107"/>
      <c r="S362" s="107"/>
    </row>
    <row r="363" spans="1:19" s="106" customFormat="1" ht="15" customHeight="1">
      <c r="A363" s="110"/>
      <c r="B363" s="111"/>
      <c r="C363" s="264"/>
      <c r="D363" s="265"/>
      <c r="E363" s="266"/>
      <c r="F363" s="118"/>
      <c r="G363" s="107"/>
      <c r="H363" s="107"/>
      <c r="I363" s="107"/>
      <c r="J363" s="107"/>
      <c r="K363" s="107"/>
      <c r="L363" s="107"/>
      <c r="M363" s="107"/>
      <c r="N363" s="107"/>
      <c r="O363" s="107"/>
      <c r="P363" s="107"/>
      <c r="Q363" s="107"/>
      <c r="R363" s="107"/>
      <c r="S363" s="107"/>
    </row>
    <row r="364" spans="1:19" s="106" customFormat="1" ht="15" customHeight="1">
      <c r="A364" s="110"/>
      <c r="B364" s="111"/>
      <c r="C364" s="264"/>
      <c r="D364" s="265"/>
      <c r="E364" s="266"/>
      <c r="F364" s="118"/>
      <c r="G364" s="107"/>
      <c r="H364" s="107"/>
      <c r="I364" s="107"/>
      <c r="J364" s="107"/>
      <c r="K364" s="107"/>
      <c r="L364" s="107"/>
      <c r="M364" s="107"/>
      <c r="N364" s="107"/>
      <c r="O364" s="107"/>
      <c r="P364" s="107"/>
      <c r="Q364" s="107"/>
      <c r="R364" s="107"/>
      <c r="S364" s="107"/>
    </row>
    <row r="365" spans="1:19" s="106" customFormat="1" ht="15" customHeight="1">
      <c r="A365" s="110"/>
      <c r="B365" s="111"/>
      <c r="C365" s="264"/>
      <c r="D365" s="265"/>
      <c r="E365" s="266"/>
      <c r="F365" s="118"/>
      <c r="G365" s="107"/>
      <c r="H365" s="107"/>
      <c r="I365" s="107"/>
      <c r="J365" s="107"/>
      <c r="K365" s="107"/>
      <c r="L365" s="107"/>
      <c r="M365" s="107"/>
      <c r="N365" s="107"/>
      <c r="O365" s="107"/>
      <c r="P365" s="107"/>
      <c r="Q365" s="107"/>
      <c r="R365" s="107"/>
      <c r="S365" s="107"/>
    </row>
    <row r="366" spans="1:19" s="106" customFormat="1" ht="15" customHeight="1">
      <c r="A366" s="110"/>
      <c r="B366" s="111"/>
      <c r="C366" s="264"/>
      <c r="D366" s="265"/>
      <c r="E366" s="266"/>
      <c r="F366" s="118"/>
      <c r="G366" s="107"/>
      <c r="H366" s="107"/>
      <c r="I366" s="107"/>
      <c r="J366" s="107"/>
      <c r="K366" s="107"/>
      <c r="L366" s="107"/>
      <c r="M366" s="107"/>
      <c r="N366" s="107"/>
      <c r="O366" s="107"/>
      <c r="P366" s="107"/>
      <c r="Q366" s="107"/>
      <c r="R366" s="107"/>
      <c r="S366" s="107"/>
    </row>
    <row r="367" spans="1:19" s="106" customFormat="1" ht="15" customHeight="1">
      <c r="A367" s="110"/>
      <c r="B367" s="111"/>
      <c r="C367" s="264"/>
      <c r="D367" s="265"/>
      <c r="E367" s="266"/>
      <c r="F367" s="118"/>
      <c r="G367" s="107"/>
      <c r="H367" s="107"/>
      <c r="I367" s="107"/>
      <c r="J367" s="107"/>
      <c r="K367" s="107"/>
      <c r="L367" s="107"/>
      <c r="M367" s="107"/>
      <c r="N367" s="107"/>
      <c r="O367" s="107"/>
      <c r="P367" s="107"/>
      <c r="Q367" s="107"/>
      <c r="R367" s="107"/>
      <c r="S367" s="107"/>
    </row>
    <row r="368" spans="1:19" s="106" customFormat="1" ht="15" customHeight="1">
      <c r="A368" s="110"/>
      <c r="B368" s="111"/>
      <c r="C368" s="264"/>
      <c r="D368" s="265"/>
      <c r="E368" s="266"/>
      <c r="F368" s="118"/>
      <c r="G368" s="107"/>
      <c r="H368" s="107"/>
      <c r="I368" s="107"/>
      <c r="J368" s="107"/>
      <c r="K368" s="107"/>
      <c r="L368" s="107"/>
      <c r="M368" s="107"/>
      <c r="N368" s="107"/>
      <c r="O368" s="107"/>
      <c r="P368" s="107"/>
      <c r="Q368" s="107"/>
      <c r="R368" s="107"/>
      <c r="S368" s="107"/>
    </row>
  </sheetData>
  <pageMargins left="0.7" right="0.7" top="0.75" bottom="0.75" header="0.3" footer="0.3"/>
  <pageSetup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6"/>
  <sheetViews>
    <sheetView view="pageBreakPreview" topLeftCell="A10" zoomScale="115" zoomScaleNormal="100" zoomScaleSheetLayoutView="115" workbookViewId="0">
      <selection activeCell="B32" sqref="B32"/>
    </sheetView>
  </sheetViews>
  <sheetFormatPr defaultColWidth="9.109375" defaultRowHeight="14.4"/>
  <cols>
    <col min="1" max="1" width="19" style="136" bestFit="1" customWidth="1"/>
    <col min="2" max="2" width="46.44140625" style="132" customWidth="1"/>
    <col min="3" max="3" width="17.33203125" style="137" customWidth="1"/>
    <col min="4" max="241" width="9.109375" style="101"/>
    <col min="242" max="242" width="9.5546875" style="101" customWidth="1"/>
    <col min="243" max="243" width="71.109375" style="101" customWidth="1"/>
    <col min="244" max="244" width="16.33203125" style="101" customWidth="1"/>
    <col min="245" max="245" width="21.88671875" style="101" customWidth="1"/>
    <col min="246" max="246" width="4.109375" style="101" customWidth="1"/>
    <col min="247" max="497" width="9.109375" style="101"/>
    <col min="498" max="498" width="9.5546875" style="101" customWidth="1"/>
    <col min="499" max="499" width="71.109375" style="101" customWidth="1"/>
    <col min="500" max="500" width="16.33203125" style="101" customWidth="1"/>
    <col min="501" max="501" width="21.88671875" style="101" customWidth="1"/>
    <col min="502" max="502" width="4.109375" style="101" customWidth="1"/>
    <col min="503" max="753" width="9.109375" style="101"/>
    <col min="754" max="754" width="9.5546875" style="101" customWidth="1"/>
    <col min="755" max="755" width="71.109375" style="101" customWidth="1"/>
    <col min="756" max="756" width="16.33203125" style="101" customWidth="1"/>
    <col min="757" max="757" width="21.88671875" style="101" customWidth="1"/>
    <col min="758" max="758" width="4.109375" style="101" customWidth="1"/>
    <col min="759" max="1009" width="9.109375" style="101"/>
    <col min="1010" max="1010" width="9.5546875" style="101" customWidth="1"/>
    <col min="1011" max="1011" width="71.109375" style="101" customWidth="1"/>
    <col min="1012" max="1012" width="16.33203125" style="101" customWidth="1"/>
    <col min="1013" max="1013" width="21.88671875" style="101" customWidth="1"/>
    <col min="1014" max="1014" width="4.109375" style="101" customWidth="1"/>
    <col min="1015" max="1265" width="9.109375" style="101"/>
    <col min="1266" max="1266" width="9.5546875" style="101" customWidth="1"/>
    <col min="1267" max="1267" width="71.109375" style="101" customWidth="1"/>
    <col min="1268" max="1268" width="16.33203125" style="101" customWidth="1"/>
    <col min="1269" max="1269" width="21.88671875" style="101" customWidth="1"/>
    <col min="1270" max="1270" width="4.109375" style="101" customWidth="1"/>
    <col min="1271" max="1521" width="9.109375" style="101"/>
    <col min="1522" max="1522" width="9.5546875" style="101" customWidth="1"/>
    <col min="1523" max="1523" width="71.109375" style="101" customWidth="1"/>
    <col min="1524" max="1524" width="16.33203125" style="101" customWidth="1"/>
    <col min="1525" max="1525" width="21.88671875" style="101" customWidth="1"/>
    <col min="1526" max="1526" width="4.109375" style="101" customWidth="1"/>
    <col min="1527" max="1777" width="9.109375" style="101"/>
    <col min="1778" max="1778" width="9.5546875" style="101" customWidth="1"/>
    <col min="1779" max="1779" width="71.109375" style="101" customWidth="1"/>
    <col min="1780" max="1780" width="16.33203125" style="101" customWidth="1"/>
    <col min="1781" max="1781" width="21.88671875" style="101" customWidth="1"/>
    <col min="1782" max="1782" width="4.109375" style="101" customWidth="1"/>
    <col min="1783" max="2033" width="9.109375" style="101"/>
    <col min="2034" max="2034" width="9.5546875" style="101" customWidth="1"/>
    <col min="2035" max="2035" width="71.109375" style="101" customWidth="1"/>
    <col min="2036" max="2036" width="16.33203125" style="101" customWidth="1"/>
    <col min="2037" max="2037" width="21.88671875" style="101" customWidth="1"/>
    <col min="2038" max="2038" width="4.109375" style="101" customWidth="1"/>
    <col min="2039" max="2289" width="9.109375" style="101"/>
    <col min="2290" max="2290" width="9.5546875" style="101" customWidth="1"/>
    <col min="2291" max="2291" width="71.109375" style="101" customWidth="1"/>
    <col min="2292" max="2292" width="16.33203125" style="101" customWidth="1"/>
    <col min="2293" max="2293" width="21.88671875" style="101" customWidth="1"/>
    <col min="2294" max="2294" width="4.109375" style="101" customWidth="1"/>
    <col min="2295" max="2545" width="9.109375" style="101"/>
    <col min="2546" max="2546" width="9.5546875" style="101" customWidth="1"/>
    <col min="2547" max="2547" width="71.109375" style="101" customWidth="1"/>
    <col min="2548" max="2548" width="16.33203125" style="101" customWidth="1"/>
    <col min="2549" max="2549" width="21.88671875" style="101" customWidth="1"/>
    <col min="2550" max="2550" width="4.109375" style="101" customWidth="1"/>
    <col min="2551" max="2801" width="9.109375" style="101"/>
    <col min="2802" max="2802" width="9.5546875" style="101" customWidth="1"/>
    <col min="2803" max="2803" width="71.109375" style="101" customWidth="1"/>
    <col min="2804" max="2804" width="16.33203125" style="101" customWidth="1"/>
    <col min="2805" max="2805" width="21.88671875" style="101" customWidth="1"/>
    <col min="2806" max="2806" width="4.109375" style="101" customWidth="1"/>
    <col min="2807" max="3057" width="9.109375" style="101"/>
    <col min="3058" max="3058" width="9.5546875" style="101" customWidth="1"/>
    <col min="3059" max="3059" width="71.109375" style="101" customWidth="1"/>
    <col min="3060" max="3060" width="16.33203125" style="101" customWidth="1"/>
    <col min="3061" max="3061" width="21.88671875" style="101" customWidth="1"/>
    <col min="3062" max="3062" width="4.109375" style="101" customWidth="1"/>
    <col min="3063" max="3313" width="9.109375" style="101"/>
    <col min="3314" max="3314" width="9.5546875" style="101" customWidth="1"/>
    <col min="3315" max="3315" width="71.109375" style="101" customWidth="1"/>
    <col min="3316" max="3316" width="16.33203125" style="101" customWidth="1"/>
    <col min="3317" max="3317" width="21.88671875" style="101" customWidth="1"/>
    <col min="3318" max="3318" width="4.109375" style="101" customWidth="1"/>
    <col min="3319" max="3569" width="9.109375" style="101"/>
    <col min="3570" max="3570" width="9.5546875" style="101" customWidth="1"/>
    <col min="3571" max="3571" width="71.109375" style="101" customWidth="1"/>
    <col min="3572" max="3572" width="16.33203125" style="101" customWidth="1"/>
    <col min="3573" max="3573" width="21.88671875" style="101" customWidth="1"/>
    <col min="3574" max="3574" width="4.109375" style="101" customWidth="1"/>
    <col min="3575" max="3825" width="9.109375" style="101"/>
    <col min="3826" max="3826" width="9.5546875" style="101" customWidth="1"/>
    <col min="3827" max="3827" width="71.109375" style="101" customWidth="1"/>
    <col min="3828" max="3828" width="16.33203125" style="101" customWidth="1"/>
    <col min="3829" max="3829" width="21.88671875" style="101" customWidth="1"/>
    <col min="3830" max="3830" width="4.109375" style="101" customWidth="1"/>
    <col min="3831" max="4081" width="9.109375" style="101"/>
    <col min="4082" max="4082" width="9.5546875" style="101" customWidth="1"/>
    <col min="4083" max="4083" width="71.109375" style="101" customWidth="1"/>
    <col min="4084" max="4084" width="16.33203125" style="101" customWidth="1"/>
    <col min="4085" max="4085" width="21.88671875" style="101" customWidth="1"/>
    <col min="4086" max="4086" width="4.109375" style="101" customWidth="1"/>
    <col min="4087" max="4337" width="9.109375" style="101"/>
    <col min="4338" max="4338" width="9.5546875" style="101" customWidth="1"/>
    <col min="4339" max="4339" width="71.109375" style="101" customWidth="1"/>
    <col min="4340" max="4340" width="16.33203125" style="101" customWidth="1"/>
    <col min="4341" max="4341" width="21.88671875" style="101" customWidth="1"/>
    <col min="4342" max="4342" width="4.109375" style="101" customWidth="1"/>
    <col min="4343" max="4593" width="9.109375" style="101"/>
    <col min="4594" max="4594" width="9.5546875" style="101" customWidth="1"/>
    <col min="4595" max="4595" width="71.109375" style="101" customWidth="1"/>
    <col min="4596" max="4596" width="16.33203125" style="101" customWidth="1"/>
    <col min="4597" max="4597" width="21.88671875" style="101" customWidth="1"/>
    <col min="4598" max="4598" width="4.109375" style="101" customWidth="1"/>
    <col min="4599" max="4849" width="9.109375" style="101"/>
    <col min="4850" max="4850" width="9.5546875" style="101" customWidth="1"/>
    <col min="4851" max="4851" width="71.109375" style="101" customWidth="1"/>
    <col min="4852" max="4852" width="16.33203125" style="101" customWidth="1"/>
    <col min="4853" max="4853" width="21.88671875" style="101" customWidth="1"/>
    <col min="4854" max="4854" width="4.109375" style="101" customWidth="1"/>
    <col min="4855" max="5105" width="9.109375" style="101"/>
    <col min="5106" max="5106" width="9.5546875" style="101" customWidth="1"/>
    <col min="5107" max="5107" width="71.109375" style="101" customWidth="1"/>
    <col min="5108" max="5108" width="16.33203125" style="101" customWidth="1"/>
    <col min="5109" max="5109" width="21.88671875" style="101" customWidth="1"/>
    <col min="5110" max="5110" width="4.109375" style="101" customWidth="1"/>
    <col min="5111" max="5361" width="9.109375" style="101"/>
    <col min="5362" max="5362" width="9.5546875" style="101" customWidth="1"/>
    <col min="5363" max="5363" width="71.109375" style="101" customWidth="1"/>
    <col min="5364" max="5364" width="16.33203125" style="101" customWidth="1"/>
    <col min="5365" max="5365" width="21.88671875" style="101" customWidth="1"/>
    <col min="5366" max="5366" width="4.109375" style="101" customWidth="1"/>
    <col min="5367" max="5617" width="9.109375" style="101"/>
    <col min="5618" max="5618" width="9.5546875" style="101" customWidth="1"/>
    <col min="5619" max="5619" width="71.109375" style="101" customWidth="1"/>
    <col min="5620" max="5620" width="16.33203125" style="101" customWidth="1"/>
    <col min="5621" max="5621" width="21.88671875" style="101" customWidth="1"/>
    <col min="5622" max="5622" width="4.109375" style="101" customWidth="1"/>
    <col min="5623" max="5873" width="9.109375" style="101"/>
    <col min="5874" max="5874" width="9.5546875" style="101" customWidth="1"/>
    <col min="5875" max="5875" width="71.109375" style="101" customWidth="1"/>
    <col min="5876" max="5876" width="16.33203125" style="101" customWidth="1"/>
    <col min="5877" max="5877" width="21.88671875" style="101" customWidth="1"/>
    <col min="5878" max="5878" width="4.109375" style="101" customWidth="1"/>
    <col min="5879" max="6129" width="9.109375" style="101"/>
    <col min="6130" max="6130" width="9.5546875" style="101" customWidth="1"/>
    <col min="6131" max="6131" width="71.109375" style="101" customWidth="1"/>
    <col min="6132" max="6132" width="16.33203125" style="101" customWidth="1"/>
    <col min="6133" max="6133" width="21.88671875" style="101" customWidth="1"/>
    <col min="6134" max="6134" width="4.109375" style="101" customWidth="1"/>
    <col min="6135" max="6385" width="9.109375" style="101"/>
    <col min="6386" max="6386" width="9.5546875" style="101" customWidth="1"/>
    <col min="6387" max="6387" width="71.109375" style="101" customWidth="1"/>
    <col min="6388" max="6388" width="16.33203125" style="101" customWidth="1"/>
    <col min="6389" max="6389" width="21.88671875" style="101" customWidth="1"/>
    <col min="6390" max="6390" width="4.109375" style="101" customWidth="1"/>
    <col min="6391" max="6641" width="9.109375" style="101"/>
    <col min="6642" max="6642" width="9.5546875" style="101" customWidth="1"/>
    <col min="6643" max="6643" width="71.109375" style="101" customWidth="1"/>
    <col min="6644" max="6644" width="16.33203125" style="101" customWidth="1"/>
    <col min="6645" max="6645" width="21.88671875" style="101" customWidth="1"/>
    <col min="6646" max="6646" width="4.109375" style="101" customWidth="1"/>
    <col min="6647" max="6897" width="9.109375" style="101"/>
    <col min="6898" max="6898" width="9.5546875" style="101" customWidth="1"/>
    <col min="6899" max="6899" width="71.109375" style="101" customWidth="1"/>
    <col min="6900" max="6900" width="16.33203125" style="101" customWidth="1"/>
    <col min="6901" max="6901" width="21.88671875" style="101" customWidth="1"/>
    <col min="6902" max="6902" width="4.109375" style="101" customWidth="1"/>
    <col min="6903" max="7153" width="9.109375" style="101"/>
    <col min="7154" max="7154" width="9.5546875" style="101" customWidth="1"/>
    <col min="7155" max="7155" width="71.109375" style="101" customWidth="1"/>
    <col min="7156" max="7156" width="16.33203125" style="101" customWidth="1"/>
    <col min="7157" max="7157" width="21.88671875" style="101" customWidth="1"/>
    <col min="7158" max="7158" width="4.109375" style="101" customWidth="1"/>
    <col min="7159" max="7409" width="9.109375" style="101"/>
    <col min="7410" max="7410" width="9.5546875" style="101" customWidth="1"/>
    <col min="7411" max="7411" width="71.109375" style="101" customWidth="1"/>
    <col min="7412" max="7412" width="16.33203125" style="101" customWidth="1"/>
    <col min="7413" max="7413" width="21.88671875" style="101" customWidth="1"/>
    <col min="7414" max="7414" width="4.109375" style="101" customWidth="1"/>
    <col min="7415" max="7665" width="9.109375" style="101"/>
    <col min="7666" max="7666" width="9.5546875" style="101" customWidth="1"/>
    <col min="7667" max="7667" width="71.109375" style="101" customWidth="1"/>
    <col min="7668" max="7668" width="16.33203125" style="101" customWidth="1"/>
    <col min="7669" max="7669" width="21.88671875" style="101" customWidth="1"/>
    <col min="7670" max="7670" width="4.109375" style="101" customWidth="1"/>
    <col min="7671" max="7921" width="9.109375" style="101"/>
    <col min="7922" max="7922" width="9.5546875" style="101" customWidth="1"/>
    <col min="7923" max="7923" width="71.109375" style="101" customWidth="1"/>
    <col min="7924" max="7924" width="16.33203125" style="101" customWidth="1"/>
    <col min="7925" max="7925" width="21.88671875" style="101" customWidth="1"/>
    <col min="7926" max="7926" width="4.109375" style="101" customWidth="1"/>
    <col min="7927" max="8177" width="9.109375" style="101"/>
    <col min="8178" max="8178" width="9.5546875" style="101" customWidth="1"/>
    <col min="8179" max="8179" width="71.109375" style="101" customWidth="1"/>
    <col min="8180" max="8180" width="16.33203125" style="101" customWidth="1"/>
    <col min="8181" max="8181" width="21.88671875" style="101" customWidth="1"/>
    <col min="8182" max="8182" width="4.109375" style="101" customWidth="1"/>
    <col min="8183" max="8433" width="9.109375" style="101"/>
    <col min="8434" max="8434" width="9.5546875" style="101" customWidth="1"/>
    <col min="8435" max="8435" width="71.109375" style="101" customWidth="1"/>
    <col min="8436" max="8436" width="16.33203125" style="101" customWidth="1"/>
    <col min="8437" max="8437" width="21.88671875" style="101" customWidth="1"/>
    <col min="8438" max="8438" width="4.109375" style="101" customWidth="1"/>
    <col min="8439" max="8689" width="9.109375" style="101"/>
    <col min="8690" max="8690" width="9.5546875" style="101" customWidth="1"/>
    <col min="8691" max="8691" width="71.109375" style="101" customWidth="1"/>
    <col min="8692" max="8692" width="16.33203125" style="101" customWidth="1"/>
    <col min="8693" max="8693" width="21.88671875" style="101" customWidth="1"/>
    <col min="8694" max="8694" width="4.109375" style="101" customWidth="1"/>
    <col min="8695" max="8945" width="9.109375" style="101"/>
    <col min="8946" max="8946" width="9.5546875" style="101" customWidth="1"/>
    <col min="8947" max="8947" width="71.109375" style="101" customWidth="1"/>
    <col min="8948" max="8948" width="16.33203125" style="101" customWidth="1"/>
    <col min="8949" max="8949" width="21.88671875" style="101" customWidth="1"/>
    <col min="8950" max="8950" width="4.109375" style="101" customWidth="1"/>
    <col min="8951" max="9201" width="9.109375" style="101"/>
    <col min="9202" max="9202" width="9.5546875" style="101" customWidth="1"/>
    <col min="9203" max="9203" width="71.109375" style="101" customWidth="1"/>
    <col min="9204" max="9204" width="16.33203125" style="101" customWidth="1"/>
    <col min="9205" max="9205" width="21.88671875" style="101" customWidth="1"/>
    <col min="9206" max="9206" width="4.109375" style="101" customWidth="1"/>
    <col min="9207" max="9457" width="9.109375" style="101"/>
    <col min="9458" max="9458" width="9.5546875" style="101" customWidth="1"/>
    <col min="9459" max="9459" width="71.109375" style="101" customWidth="1"/>
    <col min="9460" max="9460" width="16.33203125" style="101" customWidth="1"/>
    <col min="9461" max="9461" width="21.88671875" style="101" customWidth="1"/>
    <col min="9462" max="9462" width="4.109375" style="101" customWidth="1"/>
    <col min="9463" max="9713" width="9.109375" style="101"/>
    <col min="9714" max="9714" width="9.5546875" style="101" customWidth="1"/>
    <col min="9715" max="9715" width="71.109375" style="101" customWidth="1"/>
    <col min="9716" max="9716" width="16.33203125" style="101" customWidth="1"/>
    <col min="9717" max="9717" width="21.88671875" style="101" customWidth="1"/>
    <col min="9718" max="9718" width="4.109375" style="101" customWidth="1"/>
    <col min="9719" max="9969" width="9.109375" style="101"/>
    <col min="9970" max="9970" width="9.5546875" style="101" customWidth="1"/>
    <col min="9971" max="9971" width="71.109375" style="101" customWidth="1"/>
    <col min="9972" max="9972" width="16.33203125" style="101" customWidth="1"/>
    <col min="9973" max="9973" width="21.88671875" style="101" customWidth="1"/>
    <col min="9974" max="9974" width="4.109375" style="101" customWidth="1"/>
    <col min="9975" max="10225" width="9.109375" style="101"/>
    <col min="10226" max="10226" width="9.5546875" style="101" customWidth="1"/>
    <col min="10227" max="10227" width="71.109375" style="101" customWidth="1"/>
    <col min="10228" max="10228" width="16.33203125" style="101" customWidth="1"/>
    <col min="10229" max="10229" width="21.88671875" style="101" customWidth="1"/>
    <col min="10230" max="10230" width="4.109375" style="101" customWidth="1"/>
    <col min="10231" max="10481" width="9.109375" style="101"/>
    <col min="10482" max="10482" width="9.5546875" style="101" customWidth="1"/>
    <col min="10483" max="10483" width="71.109375" style="101" customWidth="1"/>
    <col min="10484" max="10484" width="16.33203125" style="101" customWidth="1"/>
    <col min="10485" max="10485" width="21.88671875" style="101" customWidth="1"/>
    <col min="10486" max="10486" width="4.109375" style="101" customWidth="1"/>
    <col min="10487" max="10737" width="9.109375" style="101"/>
    <col min="10738" max="10738" width="9.5546875" style="101" customWidth="1"/>
    <col min="10739" max="10739" width="71.109375" style="101" customWidth="1"/>
    <col min="10740" max="10740" width="16.33203125" style="101" customWidth="1"/>
    <col min="10741" max="10741" width="21.88671875" style="101" customWidth="1"/>
    <col min="10742" max="10742" width="4.109375" style="101" customWidth="1"/>
    <col min="10743" max="10993" width="9.109375" style="101"/>
    <col min="10994" max="10994" width="9.5546875" style="101" customWidth="1"/>
    <col min="10995" max="10995" width="71.109375" style="101" customWidth="1"/>
    <col min="10996" max="10996" width="16.33203125" style="101" customWidth="1"/>
    <col min="10997" max="10997" width="21.88671875" style="101" customWidth="1"/>
    <col min="10998" max="10998" width="4.109375" style="101" customWidth="1"/>
    <col min="10999" max="11249" width="9.109375" style="101"/>
    <col min="11250" max="11250" width="9.5546875" style="101" customWidth="1"/>
    <col min="11251" max="11251" width="71.109375" style="101" customWidth="1"/>
    <col min="11252" max="11252" width="16.33203125" style="101" customWidth="1"/>
    <col min="11253" max="11253" width="21.88671875" style="101" customWidth="1"/>
    <col min="11254" max="11254" width="4.109375" style="101" customWidth="1"/>
    <col min="11255" max="11505" width="9.109375" style="101"/>
    <col min="11506" max="11506" width="9.5546875" style="101" customWidth="1"/>
    <col min="11507" max="11507" width="71.109375" style="101" customWidth="1"/>
    <col min="11508" max="11508" width="16.33203125" style="101" customWidth="1"/>
    <col min="11509" max="11509" width="21.88671875" style="101" customWidth="1"/>
    <col min="11510" max="11510" width="4.109375" style="101" customWidth="1"/>
    <col min="11511" max="11761" width="9.109375" style="101"/>
    <col min="11762" max="11762" width="9.5546875" style="101" customWidth="1"/>
    <col min="11763" max="11763" width="71.109375" style="101" customWidth="1"/>
    <col min="11764" max="11764" width="16.33203125" style="101" customWidth="1"/>
    <col min="11765" max="11765" width="21.88671875" style="101" customWidth="1"/>
    <col min="11766" max="11766" width="4.109375" style="101" customWidth="1"/>
    <col min="11767" max="12017" width="9.109375" style="101"/>
    <col min="12018" max="12018" width="9.5546875" style="101" customWidth="1"/>
    <col min="12019" max="12019" width="71.109375" style="101" customWidth="1"/>
    <col min="12020" max="12020" width="16.33203125" style="101" customWidth="1"/>
    <col min="12021" max="12021" width="21.88671875" style="101" customWidth="1"/>
    <col min="12022" max="12022" width="4.109375" style="101" customWidth="1"/>
    <col min="12023" max="12273" width="9.109375" style="101"/>
    <col min="12274" max="12274" width="9.5546875" style="101" customWidth="1"/>
    <col min="12275" max="12275" width="71.109375" style="101" customWidth="1"/>
    <col min="12276" max="12276" width="16.33203125" style="101" customWidth="1"/>
    <col min="12277" max="12277" width="21.88671875" style="101" customWidth="1"/>
    <col min="12278" max="12278" width="4.109375" style="101" customWidth="1"/>
    <col min="12279" max="12529" width="9.109375" style="101"/>
    <col min="12530" max="12530" width="9.5546875" style="101" customWidth="1"/>
    <col min="12531" max="12531" width="71.109375" style="101" customWidth="1"/>
    <col min="12532" max="12532" width="16.33203125" style="101" customWidth="1"/>
    <col min="12533" max="12533" width="21.88671875" style="101" customWidth="1"/>
    <col min="12534" max="12534" width="4.109375" style="101" customWidth="1"/>
    <col min="12535" max="12785" width="9.109375" style="101"/>
    <col min="12786" max="12786" width="9.5546875" style="101" customWidth="1"/>
    <col min="12787" max="12787" width="71.109375" style="101" customWidth="1"/>
    <col min="12788" max="12788" width="16.33203125" style="101" customWidth="1"/>
    <col min="12789" max="12789" width="21.88671875" style="101" customWidth="1"/>
    <col min="12790" max="12790" width="4.109375" style="101" customWidth="1"/>
    <col min="12791" max="13041" width="9.109375" style="101"/>
    <col min="13042" max="13042" width="9.5546875" style="101" customWidth="1"/>
    <col min="13043" max="13043" width="71.109375" style="101" customWidth="1"/>
    <col min="13044" max="13044" width="16.33203125" style="101" customWidth="1"/>
    <col min="13045" max="13045" width="21.88671875" style="101" customWidth="1"/>
    <col min="13046" max="13046" width="4.109375" style="101" customWidth="1"/>
    <col min="13047" max="13297" width="9.109375" style="101"/>
    <col min="13298" max="13298" width="9.5546875" style="101" customWidth="1"/>
    <col min="13299" max="13299" width="71.109375" style="101" customWidth="1"/>
    <col min="13300" max="13300" width="16.33203125" style="101" customWidth="1"/>
    <col min="13301" max="13301" width="21.88671875" style="101" customWidth="1"/>
    <col min="13302" max="13302" width="4.109375" style="101" customWidth="1"/>
    <col min="13303" max="13553" width="9.109375" style="101"/>
    <col min="13554" max="13554" width="9.5546875" style="101" customWidth="1"/>
    <col min="13555" max="13555" width="71.109375" style="101" customWidth="1"/>
    <col min="13556" max="13556" width="16.33203125" style="101" customWidth="1"/>
    <col min="13557" max="13557" width="21.88671875" style="101" customWidth="1"/>
    <col min="13558" max="13558" width="4.109375" style="101" customWidth="1"/>
    <col min="13559" max="13809" width="9.109375" style="101"/>
    <col min="13810" max="13810" width="9.5546875" style="101" customWidth="1"/>
    <col min="13811" max="13811" width="71.109375" style="101" customWidth="1"/>
    <col min="13812" max="13812" width="16.33203125" style="101" customWidth="1"/>
    <col min="13813" max="13813" width="21.88671875" style="101" customWidth="1"/>
    <col min="13814" max="13814" width="4.109375" style="101" customWidth="1"/>
    <col min="13815" max="14065" width="9.109375" style="101"/>
    <col min="14066" max="14066" width="9.5546875" style="101" customWidth="1"/>
    <col min="14067" max="14067" width="71.109375" style="101" customWidth="1"/>
    <col min="14068" max="14068" width="16.33203125" style="101" customWidth="1"/>
    <col min="14069" max="14069" width="21.88671875" style="101" customWidth="1"/>
    <col min="14070" max="14070" width="4.109375" style="101" customWidth="1"/>
    <col min="14071" max="14321" width="9.109375" style="101"/>
    <col min="14322" max="14322" width="9.5546875" style="101" customWidth="1"/>
    <col min="14323" max="14323" width="71.109375" style="101" customWidth="1"/>
    <col min="14324" max="14324" width="16.33203125" style="101" customWidth="1"/>
    <col min="14325" max="14325" width="21.88671875" style="101" customWidth="1"/>
    <col min="14326" max="14326" width="4.109375" style="101" customWidth="1"/>
    <col min="14327" max="14577" width="9.109375" style="101"/>
    <col min="14578" max="14578" width="9.5546875" style="101" customWidth="1"/>
    <col min="14579" max="14579" width="71.109375" style="101" customWidth="1"/>
    <col min="14580" max="14580" width="16.33203125" style="101" customWidth="1"/>
    <col min="14581" max="14581" width="21.88671875" style="101" customWidth="1"/>
    <col min="14582" max="14582" width="4.109375" style="101" customWidth="1"/>
    <col min="14583" max="14833" width="9.109375" style="101"/>
    <col min="14834" max="14834" width="9.5546875" style="101" customWidth="1"/>
    <col min="14835" max="14835" width="71.109375" style="101" customWidth="1"/>
    <col min="14836" max="14836" width="16.33203125" style="101" customWidth="1"/>
    <col min="14837" max="14837" width="21.88671875" style="101" customWidth="1"/>
    <col min="14838" max="14838" width="4.109375" style="101" customWidth="1"/>
    <col min="14839" max="15089" width="9.109375" style="101"/>
    <col min="15090" max="15090" width="9.5546875" style="101" customWidth="1"/>
    <col min="15091" max="15091" width="71.109375" style="101" customWidth="1"/>
    <col min="15092" max="15092" width="16.33203125" style="101" customWidth="1"/>
    <col min="15093" max="15093" width="21.88671875" style="101" customWidth="1"/>
    <col min="15094" max="15094" width="4.109375" style="101" customWidth="1"/>
    <col min="15095" max="15345" width="9.109375" style="101"/>
    <col min="15346" max="15346" width="9.5546875" style="101" customWidth="1"/>
    <col min="15347" max="15347" width="71.109375" style="101" customWidth="1"/>
    <col min="15348" max="15348" width="16.33203125" style="101" customWidth="1"/>
    <col min="15349" max="15349" width="21.88671875" style="101" customWidth="1"/>
    <col min="15350" max="15350" width="4.109375" style="101" customWidth="1"/>
    <col min="15351" max="15601" width="9.109375" style="101"/>
    <col min="15602" max="15602" width="9.5546875" style="101" customWidth="1"/>
    <col min="15603" max="15603" width="71.109375" style="101" customWidth="1"/>
    <col min="15604" max="15604" width="16.33203125" style="101" customWidth="1"/>
    <col min="15605" max="15605" width="21.88671875" style="101" customWidth="1"/>
    <col min="15606" max="15606" width="4.109375" style="101" customWidth="1"/>
    <col min="15607" max="15857" width="9.109375" style="101"/>
    <col min="15858" max="15858" width="9.5546875" style="101" customWidth="1"/>
    <col min="15859" max="15859" width="71.109375" style="101" customWidth="1"/>
    <col min="15860" max="15860" width="16.33203125" style="101" customWidth="1"/>
    <col min="15861" max="15861" width="21.88671875" style="101" customWidth="1"/>
    <col min="15862" max="15862" width="4.109375" style="101" customWidth="1"/>
    <col min="15863" max="16113" width="9.109375" style="101"/>
    <col min="16114" max="16114" width="9.5546875" style="101" customWidth="1"/>
    <col min="16115" max="16115" width="71.109375" style="101" customWidth="1"/>
    <col min="16116" max="16116" width="16.33203125" style="101" customWidth="1"/>
    <col min="16117" max="16117" width="21.88671875" style="101" customWidth="1"/>
    <col min="16118" max="16118" width="4.109375" style="101" customWidth="1"/>
    <col min="16119" max="16384" width="9.109375" style="101"/>
  </cols>
  <sheetData>
    <row r="1" spans="1:5" s="131" customFormat="1">
      <c r="A1" s="153" t="s">
        <v>20</v>
      </c>
      <c r="B1" s="153" t="s">
        <v>1</v>
      </c>
      <c r="C1" s="154" t="s">
        <v>61</v>
      </c>
    </row>
    <row r="2" spans="1:5" ht="14.25" customHeight="1">
      <c r="A2" s="155"/>
      <c r="B2" s="156" t="s">
        <v>584</v>
      </c>
      <c r="C2" s="157"/>
    </row>
    <row r="3" spans="1:5" ht="14.25" customHeight="1">
      <c r="A3" s="158" t="s">
        <v>64</v>
      </c>
      <c r="B3" s="159" t="s">
        <v>65</v>
      </c>
      <c r="C3" s="160">
        <f>'1 Preliminaries'!C117</f>
        <v>0</v>
      </c>
      <c r="D3" s="133"/>
      <c r="E3" s="133"/>
    </row>
    <row r="4" spans="1:5" ht="7.8" customHeight="1">
      <c r="A4" s="158"/>
      <c r="B4" s="159"/>
      <c r="C4" s="161"/>
      <c r="D4" s="133"/>
      <c r="E4" s="133"/>
    </row>
    <row r="5" spans="1:5" ht="14.25" customHeight="1">
      <c r="A5" s="158" t="s">
        <v>66</v>
      </c>
      <c r="B5" s="159" t="str">
        <f>'2 CLASSROOM BLOCK'!B3</f>
        <v>2 CLASSROOM BLOCK</v>
      </c>
      <c r="C5" s="162">
        <f>'2 CLASSROOM BLOCK'!F132</f>
        <v>0</v>
      </c>
      <c r="D5" s="133"/>
      <c r="E5" s="133"/>
    </row>
    <row r="6" spans="1:5" ht="7.8" customHeight="1">
      <c r="A6" s="158"/>
      <c r="B6" s="159"/>
      <c r="C6" s="161"/>
      <c r="D6" s="133"/>
      <c r="E6" s="133"/>
    </row>
    <row r="7" spans="1:5" ht="14.25" customHeight="1">
      <c r="A7" s="158" t="s">
        <v>67</v>
      </c>
      <c r="B7" s="159" t="str">
        <f>'3 BLOCK CLASSROOM'!B3</f>
        <v>3 CLASSROOM BLOCK</v>
      </c>
      <c r="C7" s="160">
        <f>'4 Dormitory Partition'!F147</f>
        <v>0</v>
      </c>
      <c r="D7" s="134"/>
      <c r="E7" s="133"/>
    </row>
    <row r="8" spans="1:5" ht="7.8" customHeight="1">
      <c r="A8" s="158"/>
      <c r="B8" s="159"/>
      <c r="C8" s="161"/>
      <c r="D8" s="133"/>
      <c r="E8" s="133"/>
    </row>
    <row r="9" spans="1:5" ht="14.25" customHeight="1">
      <c r="A9" s="158" t="s">
        <v>68</v>
      </c>
      <c r="B9" s="159" t="str">
        <f>'4 Dormitory Partition'!B4</f>
        <v>DORMITORY PARTITION</v>
      </c>
      <c r="C9" s="160">
        <f>'4 Dormitory Partition'!F147</f>
        <v>0</v>
      </c>
      <c r="D9" s="134"/>
      <c r="E9" s="133"/>
    </row>
    <row r="10" spans="1:5" ht="7.8" customHeight="1">
      <c r="A10" s="158"/>
      <c r="B10" s="159"/>
      <c r="C10" s="161"/>
      <c r="D10" s="133"/>
      <c r="E10" s="133"/>
    </row>
    <row r="11" spans="1:5" ht="14.25" customHeight="1">
      <c r="A11" s="158" t="s">
        <v>232</v>
      </c>
      <c r="B11" s="159" t="str">
        <f>'5 Foot Ball Pitch'!B3</f>
        <v>FOOTBALL PITCH</v>
      </c>
      <c r="C11" s="160">
        <f>'5 Foot Ball Pitch'!F13</f>
        <v>0</v>
      </c>
      <c r="D11" s="133"/>
      <c r="E11" s="133"/>
    </row>
    <row r="12" spans="1:5" ht="7.8" customHeight="1">
      <c r="A12" s="158"/>
      <c r="B12" s="159"/>
      <c r="C12" s="161"/>
      <c r="D12" s="133"/>
      <c r="E12" s="133"/>
    </row>
    <row r="13" spans="1:5" ht="14.25" customHeight="1">
      <c r="A13" s="158" t="s">
        <v>233</v>
      </c>
      <c r="B13" s="163" t="str">
        <f>'6 SECURITY FENCES'!B3</f>
        <v>HESCO FENCE</v>
      </c>
      <c r="C13" s="160">
        <f>'6 SECURITY FENCES'!F22</f>
        <v>0</v>
      </c>
      <c r="D13" s="133"/>
      <c r="E13" s="133"/>
    </row>
    <row r="14" spans="1:5" ht="7.8" customHeight="1">
      <c r="A14" s="158"/>
      <c r="B14" s="159"/>
      <c r="C14" s="161"/>
      <c r="D14" s="133"/>
      <c r="E14" s="133"/>
    </row>
    <row r="15" spans="1:5" ht="14.25" customHeight="1">
      <c r="A15" s="158"/>
      <c r="B15" s="164"/>
      <c r="C15" s="161"/>
      <c r="D15" s="133"/>
      <c r="E15" s="133"/>
    </row>
    <row r="16" spans="1:5" s="135" customFormat="1" ht="14.25" customHeight="1">
      <c r="A16" s="155"/>
      <c r="B16" s="165" t="s">
        <v>234</v>
      </c>
      <c r="C16" s="166">
        <f>SUM(C3:C15)</f>
        <v>0</v>
      </c>
      <c r="D16" s="101"/>
      <c r="E16" s="101"/>
    </row>
    <row r="17" spans="1:5" s="135" customFormat="1" ht="14.25" customHeight="1">
      <c r="A17" s="155"/>
      <c r="B17" s="164"/>
      <c r="C17" s="157"/>
      <c r="D17" s="101"/>
      <c r="E17" s="101"/>
    </row>
    <row r="18" spans="1:5" s="135" customFormat="1" ht="14.25" customHeight="1">
      <c r="A18" s="164" t="s">
        <v>228</v>
      </c>
      <c r="B18" s="167"/>
      <c r="C18" s="167"/>
    </row>
    <row r="19" spans="1:5" s="135" customFormat="1" ht="14.25" customHeight="1">
      <c r="A19" s="164"/>
      <c r="B19" s="167"/>
      <c r="C19" s="167"/>
    </row>
    <row r="20" spans="1:5">
      <c r="A20" s="164" t="s">
        <v>499</v>
      </c>
      <c r="B20" s="167"/>
      <c r="C20" s="168"/>
      <c r="D20" s="135"/>
      <c r="E20" s="135"/>
    </row>
    <row r="21" spans="1:5">
      <c r="A21" s="164"/>
      <c r="B21" s="167"/>
      <c r="C21" s="167"/>
      <c r="D21" s="135"/>
      <c r="E21" s="135"/>
    </row>
    <row r="22" spans="1:5">
      <c r="A22" s="164" t="s">
        <v>500</v>
      </c>
      <c r="B22" s="167"/>
      <c r="C22" s="167"/>
      <c r="D22" s="135"/>
      <c r="E22" s="135"/>
    </row>
    <row r="23" spans="1:5">
      <c r="A23" s="164"/>
      <c r="B23" s="167"/>
      <c r="C23" s="167"/>
      <c r="D23" s="135"/>
      <c r="E23" s="135"/>
    </row>
    <row r="24" spans="1:5">
      <c r="A24" s="164" t="s">
        <v>497</v>
      </c>
      <c r="B24" s="167"/>
      <c r="C24" s="167"/>
      <c r="D24" s="135"/>
      <c r="E24" s="135"/>
    </row>
    <row r="25" spans="1:5">
      <c r="A25" s="164"/>
      <c r="B25" s="167"/>
      <c r="C25" s="167"/>
      <c r="D25" s="135"/>
      <c r="E25" s="135"/>
    </row>
    <row r="26" spans="1:5">
      <c r="A26" s="164" t="s">
        <v>498</v>
      </c>
      <c r="B26" s="167"/>
      <c r="C26" s="167"/>
      <c r="D26" s="135"/>
      <c r="E26" s="135"/>
    </row>
    <row r="27" spans="1:5">
      <c r="A27" s="164"/>
      <c r="B27" s="167"/>
      <c r="C27" s="167"/>
      <c r="D27" s="135"/>
      <c r="E27" s="135"/>
    </row>
    <row r="28" spans="1:5">
      <c r="A28" s="164" t="s">
        <v>229</v>
      </c>
      <c r="B28" s="167"/>
      <c r="C28" s="167"/>
      <c r="D28" s="135"/>
      <c r="E28" s="135"/>
    </row>
    <row r="29" spans="1:5">
      <c r="A29" s="164"/>
      <c r="B29" s="167"/>
      <c r="C29" s="167"/>
      <c r="D29" s="135"/>
      <c r="E29" s="135"/>
    </row>
    <row r="30" spans="1:5">
      <c r="A30" s="164" t="s">
        <v>495</v>
      </c>
      <c r="B30" s="167"/>
      <c r="C30" s="169"/>
      <c r="D30" s="135"/>
      <c r="E30" s="135"/>
    </row>
    <row r="31" spans="1:5">
      <c r="A31" s="164"/>
      <c r="B31" s="167"/>
      <c r="C31" s="169"/>
      <c r="D31" s="135"/>
      <c r="E31" s="135"/>
    </row>
    <row r="32" spans="1:5">
      <c r="A32" s="164" t="s">
        <v>496</v>
      </c>
      <c r="B32" s="167"/>
      <c r="C32" s="169"/>
      <c r="D32" s="135"/>
      <c r="E32" s="135"/>
    </row>
    <row r="33" spans="1:5">
      <c r="A33" s="164"/>
      <c r="B33" s="167"/>
      <c r="C33" s="169"/>
      <c r="D33" s="135"/>
      <c r="E33" s="135"/>
    </row>
    <row r="34" spans="1:5">
      <c r="A34" s="164" t="s">
        <v>497</v>
      </c>
      <c r="B34" s="167"/>
      <c r="C34" s="169"/>
      <c r="D34" s="135"/>
      <c r="E34" s="135"/>
    </row>
    <row r="35" spans="1:5">
      <c r="A35" s="164"/>
      <c r="B35" s="167"/>
      <c r="C35" s="169"/>
      <c r="D35" s="135"/>
      <c r="E35" s="135"/>
    </row>
    <row r="36" spans="1:5">
      <c r="A36" s="164" t="s">
        <v>498</v>
      </c>
      <c r="B36" s="167"/>
      <c r="C36" s="169"/>
      <c r="D36" s="135"/>
      <c r="E36" s="135"/>
    </row>
  </sheetData>
  <pageMargins left="0.7" right="0.7" top="0.75" bottom="0.75" header="0.3" footer="0.3"/>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1 Preliminaries</vt:lpstr>
      <vt:lpstr>MAIN BLOCK</vt:lpstr>
      <vt:lpstr>2 CLASSROOM BLOCK</vt:lpstr>
      <vt:lpstr>3 BLOCK CLASSROOM</vt:lpstr>
      <vt:lpstr>4 Dormitory Partition</vt:lpstr>
      <vt:lpstr>Sheet1</vt:lpstr>
      <vt:lpstr>5 Foot Ball Pitch</vt:lpstr>
      <vt:lpstr>6 SECURITY FENCES</vt:lpstr>
      <vt:lpstr>Grand summary</vt:lpstr>
      <vt:lpstr>'1 Preliminaries'!Print_Area</vt:lpstr>
      <vt:lpstr>'2 CLASSROOM BLOCK'!Print_Area</vt:lpstr>
      <vt:lpstr>'3 BLOCK CLASSROOM'!Print_Area</vt:lpstr>
      <vt:lpstr>'4 Dormitory Partition'!Print_Area</vt:lpstr>
      <vt:lpstr>'5 Foot Ball Pitch'!Print_Area</vt:lpstr>
      <vt:lpstr>'6 SECURITY FENCES'!Print_Area</vt:lpstr>
      <vt:lpstr>'Grand summary'!Print_Area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Mumo</cp:lastModifiedBy>
  <cp:lastPrinted>2018-08-13T04:51:09Z</cp:lastPrinted>
  <dcterms:created xsi:type="dcterms:W3CDTF">2014-10-07T00:35:15Z</dcterms:created>
  <dcterms:modified xsi:type="dcterms:W3CDTF">2018-10-31T06:34:38Z</dcterms:modified>
</cp:coreProperties>
</file>