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autoCompressPictures="0" defaultThemeVersion="124226"/>
  <mc:AlternateContent xmlns:mc="http://schemas.openxmlformats.org/markup-compatibility/2006">
    <mc:Choice Requires="x15">
      <x15ac:absPath xmlns:x15ac="http://schemas.microsoft.com/office/spreadsheetml/2010/11/ac" url="C:\Users\oomar\AppData\Local\Packages\Microsoft.Office.Desktop_8wekyb3d8bbwe\AC\INetCache\Content.Outlook\FELOF15Q\"/>
    </mc:Choice>
  </mc:AlternateContent>
  <xr:revisionPtr revIDLastSave="0" documentId="13_ncr:1_{0F702B48-5E69-41FC-BE69-4AEBC7E14A14}" xr6:coauthVersionLast="43" xr6:coauthVersionMax="43" xr10:uidLastSave="{00000000-0000-0000-0000-000000000000}"/>
  <bookViews>
    <workbookView xWindow="-120" yWindow="-120" windowWidth="29040" windowHeight="15840" tabRatio="723" xr2:uid="{00000000-000D-0000-FFFF-FFFF00000000}"/>
  </bookViews>
  <sheets>
    <sheet name="Main building" sheetId="2" r:id="rId1"/>
    <sheet name="Boundary wall" sheetId="12" r:id="rId2"/>
    <sheet name="Solar Panels" sheetId="4" r:id="rId3"/>
    <sheet name="Grand Summary" sheetId="10" r:id="rId4"/>
  </sheets>
  <definedNames>
    <definedName name="_xlnm.Print_Area" localSheetId="1">'Boundary wall'!$A$1:$G$171</definedName>
    <definedName name="_xlnm.Print_Area" localSheetId="3">'Grand Summary'!$A$1:$G$20</definedName>
    <definedName name="_xlnm.Print_Area" localSheetId="2">'Solar Panels'!$A$1:$G$72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24" i="12" l="1"/>
  <c r="G148" i="12"/>
  <c r="B1" i="4" l="1"/>
  <c r="C13" i="4"/>
  <c r="C12" i="4"/>
  <c r="E68" i="2"/>
  <c r="E60" i="2"/>
  <c r="E58" i="2"/>
  <c r="E54" i="2"/>
  <c r="E52" i="2"/>
  <c r="E43" i="2"/>
  <c r="E45" i="2"/>
  <c r="E101" i="2"/>
  <c r="E91" i="2"/>
  <c r="E87" i="2"/>
  <c r="E85" i="2"/>
  <c r="E78" i="2"/>
  <c r="G273" i="2"/>
  <c r="E63" i="12" l="1"/>
  <c r="E60" i="12"/>
  <c r="E43" i="12"/>
  <c r="E51" i="12"/>
  <c r="E49" i="12"/>
  <c r="E53" i="12"/>
  <c r="G224" i="2"/>
  <c r="G226" i="2"/>
  <c r="G230" i="2"/>
  <c r="G232" i="2"/>
  <c r="G234" i="2"/>
  <c r="G222" i="2"/>
  <c r="E31" i="12" l="1"/>
  <c r="G124" i="12"/>
  <c r="E118" i="12"/>
  <c r="G118" i="12" s="1"/>
  <c r="E116" i="12"/>
  <c r="G116" i="12" s="1"/>
  <c r="E112" i="12"/>
  <c r="G112" i="12" s="1"/>
  <c r="E110" i="12"/>
  <c r="G110" i="12" s="1"/>
  <c r="E107" i="12"/>
  <c r="G107" i="12" s="1"/>
  <c r="E100" i="12"/>
  <c r="G100" i="12" s="1"/>
  <c r="E98" i="12"/>
  <c r="G98" i="12" s="1"/>
  <c r="E76" i="12"/>
  <c r="G76" i="12" s="1"/>
  <c r="G51" i="12"/>
  <c r="G63" i="12"/>
  <c r="E68" i="12"/>
  <c r="E134" i="12" l="1"/>
  <c r="E142" i="12" s="1"/>
  <c r="G142" i="12" s="1"/>
  <c r="G127" i="12"/>
  <c r="G169" i="12" s="1"/>
  <c r="E138" i="12" l="1"/>
  <c r="G138" i="12" s="1"/>
  <c r="G134" i="12"/>
  <c r="G154" i="12" l="1"/>
  <c r="G170" i="12" s="1"/>
  <c r="E72" i="12"/>
  <c r="G72" i="12" s="1"/>
  <c r="G60" i="12"/>
  <c r="G43" i="12"/>
  <c r="G49" i="12"/>
  <c r="E86" i="12"/>
  <c r="G86" i="12" s="1"/>
  <c r="E74" i="12"/>
  <c r="G74" i="12" s="1"/>
  <c r="G68" i="12"/>
  <c r="E66" i="12"/>
  <c r="G66" i="12" s="1"/>
  <c r="G53" i="12"/>
  <c r="E47" i="12"/>
  <c r="G47" i="12" s="1"/>
  <c r="E41" i="12"/>
  <c r="G41" i="12" s="1"/>
  <c r="E35" i="12"/>
  <c r="G35" i="12" s="1"/>
  <c r="G31" i="12"/>
  <c r="E33" i="12"/>
  <c r="G33" i="12" s="1"/>
  <c r="E36" i="2"/>
  <c r="G36" i="2" s="1"/>
  <c r="E39" i="2"/>
  <c r="G39" i="2" s="1"/>
  <c r="E78" i="12" l="1"/>
  <c r="G78" i="12" s="1"/>
  <c r="G89" i="12" s="1"/>
  <c r="G168" i="12" s="1"/>
  <c r="G60" i="2"/>
  <c r="G43" i="2"/>
  <c r="G23" i="12" l="1"/>
  <c r="G22" i="12"/>
  <c r="B1" i="12"/>
  <c r="G24" i="12" l="1"/>
  <c r="G167" i="12" s="1"/>
  <c r="G171" i="12" s="1"/>
  <c r="G7" i="10" s="1"/>
  <c r="G54" i="4" l="1"/>
  <c r="G47" i="4"/>
  <c r="G45" i="4"/>
  <c r="G43" i="4"/>
  <c r="G34" i="4"/>
  <c r="G30" i="4"/>
  <c r="E93" i="2"/>
  <c r="E80" i="2"/>
  <c r="E33" i="2"/>
  <c r="E31" i="2"/>
  <c r="G49" i="4" l="1"/>
  <c r="G38" i="4"/>
  <c r="G26" i="4"/>
  <c r="G261" i="2"/>
  <c r="G259" i="2"/>
  <c r="G257" i="2"/>
  <c r="G255" i="2"/>
  <c r="G253" i="2"/>
  <c r="G247" i="2"/>
  <c r="G265" i="2"/>
  <c r="G218" i="2"/>
  <c r="G216" i="2"/>
  <c r="E214" i="2"/>
  <c r="G214" i="2" s="1"/>
  <c r="G212" i="2"/>
  <c r="G191" i="2"/>
  <c r="G189" i="2"/>
  <c r="G187" i="2"/>
  <c r="G179" i="2"/>
  <c r="G175" i="2"/>
  <c r="G152" i="2"/>
  <c r="G150" i="2"/>
  <c r="G148" i="2"/>
  <c r="G146" i="2"/>
  <c r="G142" i="2"/>
  <c r="E128" i="2"/>
  <c r="E132" i="2" s="1"/>
  <c r="G132" i="2" s="1"/>
  <c r="G103" i="2"/>
  <c r="G101" i="2"/>
  <c r="G93" i="2"/>
  <c r="G91" i="2"/>
  <c r="G87" i="2"/>
  <c r="G85" i="2"/>
  <c r="G80" i="2"/>
  <c r="G78" i="2"/>
  <c r="G69" i="2"/>
  <c r="G68" i="2"/>
  <c r="G64" i="2"/>
  <c r="G58" i="2"/>
  <c r="G54" i="2"/>
  <c r="G52" i="2"/>
  <c r="G47" i="2"/>
  <c r="G45" i="2"/>
  <c r="G33" i="2"/>
  <c r="G31" i="2"/>
  <c r="G29" i="2"/>
  <c r="G23" i="2"/>
  <c r="G22" i="2"/>
  <c r="G275" i="2" l="1"/>
  <c r="F296" i="2" s="1"/>
  <c r="G202" i="2"/>
  <c r="F293" i="2" s="1"/>
  <c r="G56" i="4"/>
  <c r="G71" i="2"/>
  <c r="F290" i="2" s="1"/>
  <c r="G238" i="2"/>
  <c r="F295" i="2" s="1"/>
  <c r="E136" i="2"/>
  <c r="G136" i="2" s="1"/>
  <c r="G128" i="2"/>
  <c r="G120" i="2"/>
  <c r="F291" i="2" s="1"/>
  <c r="G24" i="2"/>
  <c r="F289" i="2" s="1"/>
  <c r="F294" i="2" l="1"/>
  <c r="G166" i="2"/>
  <c r="F292" i="2" s="1"/>
  <c r="F70" i="4"/>
  <c r="G72" i="4" s="1"/>
  <c r="G9" i="10" s="1"/>
  <c r="G299" i="2" l="1"/>
  <c r="G5" i="10" s="1"/>
  <c r="G12" i="10" s="1"/>
</calcChain>
</file>

<file path=xl/sharedStrings.xml><?xml version="1.0" encoding="utf-8"?>
<sst xmlns="http://schemas.openxmlformats.org/spreadsheetml/2006/main" count="561" uniqueCount="264">
  <si>
    <t>NOTICE TO ALL BIDDERS - COMPLETE PROJECT PRICE:</t>
  </si>
  <si>
    <t>1. All bidders MUST examine the complete project documents. These documents include the Drawings, BOQ, Schedules and Specifications. Any discrepancies between these documents are to be brought to the immediate attention of the Engineer.</t>
  </si>
  <si>
    <t>2. Quotation given by the contractor on this BOQ are to cover any and all additional materials, labor or associated costs to complete the works as documented on the complete project documents.</t>
  </si>
  <si>
    <t>3. Eventual claims for extra works are covered by project general documentation of contract.</t>
  </si>
  <si>
    <t>DETAILS OF COMPONENT</t>
  </si>
  <si>
    <t xml:space="preserve">Currency:          </t>
  </si>
  <si>
    <t>US Dollars</t>
  </si>
  <si>
    <t>Project No:</t>
  </si>
  <si>
    <t xml:space="preserve">Project Title:     </t>
  </si>
  <si>
    <t xml:space="preserve">Location:           </t>
  </si>
  <si>
    <t xml:space="preserve">Tender No:        </t>
  </si>
  <si>
    <t xml:space="preserve">Tender Title:     </t>
  </si>
  <si>
    <t xml:space="preserve">Original Issue:   </t>
  </si>
  <si>
    <t xml:space="preserve">  Description of Work/Items</t>
  </si>
  <si>
    <t>Project Schedules Ref.</t>
  </si>
  <si>
    <t xml:space="preserve"> Unit</t>
  </si>
  <si>
    <t xml:space="preserve"> General</t>
  </si>
  <si>
    <t>Preliminaries</t>
  </si>
  <si>
    <t>A</t>
  </si>
  <si>
    <t>Pre-construction work, mobilisation activities</t>
  </si>
  <si>
    <t>lumpsum</t>
  </si>
  <si>
    <t>B</t>
  </si>
  <si>
    <t>Post construction works and clean up.</t>
  </si>
  <si>
    <t>Earthwork schedules</t>
  </si>
  <si>
    <t>D</t>
  </si>
  <si>
    <t>CM</t>
  </si>
  <si>
    <t>F</t>
  </si>
  <si>
    <t>I</t>
  </si>
  <si>
    <t>SM</t>
  </si>
  <si>
    <t>M</t>
  </si>
  <si>
    <t>Ground beam</t>
  </si>
  <si>
    <t>N</t>
  </si>
  <si>
    <t>O</t>
  </si>
  <si>
    <t>Reinforcements</t>
  </si>
  <si>
    <t>High tensile, square twisted bar reinforcement to BS 4461; : including bends, hooks, tying wire, distance blocks and spacers</t>
  </si>
  <si>
    <t>8mm Bars</t>
  </si>
  <si>
    <t>LM</t>
  </si>
  <si>
    <t>Sawn formwork to:</t>
  </si>
  <si>
    <t>T</t>
  </si>
  <si>
    <t>Sides of the ground beam</t>
  </si>
  <si>
    <t>Sides of the columns</t>
  </si>
  <si>
    <t>W</t>
  </si>
  <si>
    <t>X</t>
  </si>
  <si>
    <t>Y</t>
  </si>
  <si>
    <t>BRC</t>
  </si>
  <si>
    <t>A142 BRC</t>
  </si>
  <si>
    <t>Substructures walling</t>
  </si>
  <si>
    <t>SUBTOTAL FOR SUBSTRUCTURES</t>
  </si>
  <si>
    <t>SUPERSTRUCTURE - CONCRETE AND WALLING</t>
  </si>
  <si>
    <t>B1</t>
  </si>
  <si>
    <t>C1</t>
  </si>
  <si>
    <t>Superstructures columns</t>
  </si>
  <si>
    <t>D1</t>
  </si>
  <si>
    <t>E1</t>
  </si>
  <si>
    <t>F1</t>
  </si>
  <si>
    <t>H1</t>
  </si>
  <si>
    <t>Sides of the ring beam</t>
  </si>
  <si>
    <t>SUPERSTRUCTURE - WALLING</t>
  </si>
  <si>
    <t xml:space="preserve"> </t>
  </si>
  <si>
    <t>Hollow concrete block walls:bedded,  jointed and pointed in cement sand (1:3) mortar: flush vertical and horizontal joints :in</t>
  </si>
  <si>
    <t>200 mm Thick walls</t>
  </si>
  <si>
    <t>Ditto but vent blocks</t>
  </si>
  <si>
    <t>SUB TOTAL FOR WALLING AND SUPERSTRUCTURE CONCRETE</t>
  </si>
  <si>
    <t>FINISHES</t>
  </si>
  <si>
    <t>M1</t>
  </si>
  <si>
    <t>P1</t>
  </si>
  <si>
    <t>Floor finishes</t>
  </si>
  <si>
    <t>Q1</t>
  </si>
  <si>
    <t xml:space="preserve">Cement and sand (1:4) screed: to hacked floors: in </t>
  </si>
  <si>
    <t>R1</t>
  </si>
  <si>
    <t xml:space="preserve">300x 300 x 8mm non-slip ceramic floor tiles as approved, jointed &amp; bedded with c/s mortar (1:3) grouting joints in matching cement: </t>
  </si>
  <si>
    <t>S1</t>
  </si>
  <si>
    <t>T1</t>
  </si>
  <si>
    <t>100 x 8mm skirting to match</t>
  </si>
  <si>
    <t>SUBTOTAL FOR FINISHES</t>
  </si>
  <si>
    <t>NO</t>
  </si>
  <si>
    <t>DOORS</t>
  </si>
  <si>
    <t>C2</t>
  </si>
  <si>
    <t>SUBTOTAL FOR DOORS</t>
  </si>
  <si>
    <t>ROOFING</t>
  </si>
  <si>
    <t>Roofing trusses- light timber work</t>
  </si>
  <si>
    <t>Sawn cypress:  first grade: clean:  pre-treated with wood preservative to engineers approval: including jointing and connections as necessary</t>
  </si>
  <si>
    <t>SUBTOTAL FOR ROOFING</t>
  </si>
  <si>
    <t>SUMMARY OF COMPONENT</t>
  </si>
  <si>
    <t>Name</t>
  </si>
  <si>
    <t>Position</t>
  </si>
  <si>
    <t>Signature</t>
  </si>
  <si>
    <t>BOQ Value for whole tender in words:</t>
  </si>
  <si>
    <t>Agreed on behalf of Contractor</t>
  </si>
  <si>
    <t>Address and
Mobile Number</t>
  </si>
  <si>
    <t>Amount</t>
  </si>
  <si>
    <t>SUB TOTAL FOR GENERAL</t>
  </si>
  <si>
    <t>Subtotal for General</t>
  </si>
  <si>
    <t>Subtotal for Sub structure</t>
  </si>
  <si>
    <t>Subtotal for Walling and  Super Structure Concrete</t>
  </si>
  <si>
    <t>Subtotal for Finishes</t>
  </si>
  <si>
    <t>Subtotal for Windows</t>
  </si>
  <si>
    <t>Subtotal for Doors</t>
  </si>
  <si>
    <t>Subtotal for Roofing</t>
  </si>
  <si>
    <t>Item</t>
  </si>
  <si>
    <t>SUB STRUCTURES</t>
  </si>
  <si>
    <t>TOTAL FOR THE PROJECT</t>
  </si>
  <si>
    <t>GRAND SUMMARY</t>
  </si>
  <si>
    <t>Rate</t>
  </si>
  <si>
    <t>E</t>
  </si>
  <si>
    <t>Clear site of works of grass, shrubs, bush and small trees, big trees, grub up all roots, fill with selected soil and burn debris, cart away to dumping site</t>
  </si>
  <si>
    <t>Excavate foundation trench commencing at stripped level and not exceeding 1.0m deep.</t>
  </si>
  <si>
    <t>Return fill in and ram selected excavated material around foundations.</t>
  </si>
  <si>
    <t>100mm thck floor bed</t>
  </si>
  <si>
    <t>KG</t>
  </si>
  <si>
    <t>400mm thick stone foundation of 1:3 mortar cement, the rate should include supply and constructed work</t>
  </si>
  <si>
    <t>External and Internal Walls</t>
  </si>
  <si>
    <t>Lumsup</t>
  </si>
  <si>
    <t xml:space="preserve">Window frame size 1200X1500 MM </t>
  </si>
  <si>
    <t>Ventilation windows</t>
  </si>
  <si>
    <t>Windows frame size 600X600MM</t>
  </si>
  <si>
    <t>No</t>
  </si>
  <si>
    <t>Supply and fix the following treated softwood including fabrication and  hoisting in position</t>
  </si>
  <si>
    <t>100x50mm for  rafters, ridge and tie beam, 75x50mm for ties, struts and purlins</t>
  </si>
  <si>
    <t xml:space="preserve">200x25mm fascia board </t>
  </si>
  <si>
    <t>Roof sheets as  IT4 profile gauge 28 pre-painted galvanised  roofing sheets laid with 95 mm side and 200 mm  end laps hook bolts, PVC washer and tropicalized slip cup</t>
  </si>
  <si>
    <t>Suppy and provide 10mm deorative chipboard ceiling</t>
  </si>
  <si>
    <t>Electrical works</t>
  </si>
  <si>
    <t>Provide a Provisional Sum of US$.  for Electrical Installations  to be expended as directed by the Architect and measured and valued on completion</t>
  </si>
  <si>
    <t>SUBTOTAL  PLUMPING WORKS AND ELECTRICAL</t>
  </si>
  <si>
    <t>Selected hardcore</t>
  </si>
  <si>
    <t>300mm Selected hardcore bed, spread, levelled, well rammed and consolidated and blinded with 50mm thick murram, quarry dust or sand  to receive damp proof membrane (measured separately).</t>
  </si>
  <si>
    <t>Approved insecticide treatment.</t>
  </si>
  <si>
    <t>1000 Gauge polythene sheeting as damp proof membrane laid on blinded hardcore (measured separately) with welted laps (measured net - no allowance made for laps).</t>
  </si>
  <si>
    <t>Plaster: 12mm first coat of cement/lime/sand (1:2:9): 3mm second coat of cement/lime/sand (1:1:6): steel trowelled: on masonry or concrete: to</t>
  </si>
  <si>
    <t>40mm thick finished to receive ceramic tiles floor finish</t>
  </si>
  <si>
    <t xml:space="preserve">Subtotal for Plumbing works and Electrical </t>
  </si>
  <si>
    <t>Total for Main Building</t>
  </si>
  <si>
    <t>J</t>
  </si>
  <si>
    <t>P</t>
  </si>
  <si>
    <t>Q</t>
  </si>
  <si>
    <t>U</t>
  </si>
  <si>
    <t>V</t>
  </si>
  <si>
    <t>U1</t>
  </si>
  <si>
    <t>W1</t>
  </si>
  <si>
    <t>X1</t>
  </si>
  <si>
    <t>Y1</t>
  </si>
  <si>
    <t>Z1</t>
  </si>
  <si>
    <t>Qty</t>
  </si>
  <si>
    <t>12mm Bars</t>
  </si>
  <si>
    <t>Lintel beam and Roof beam</t>
  </si>
  <si>
    <t>10mm Bars for ring beams</t>
  </si>
  <si>
    <t>Wall finishes</t>
  </si>
  <si>
    <t>Concrete or masonry surfaces internally and externally Plastering</t>
  </si>
  <si>
    <t xml:space="preserve">Fill uneven surfaces with stucco filler to approval and apply two coats soft white external textured paint to: </t>
  </si>
  <si>
    <t>Plastered surfaces internally and externally</t>
  </si>
  <si>
    <t>Prepare surfaces and apply three coats gloss oil paint  as 'Crown' or equal and approved manufacturer(s) on concrete and masonry surfaces: measured overall on both sides</t>
  </si>
  <si>
    <t>Floor tiles</t>
  </si>
  <si>
    <t>Ditto: but for wet area NON-SLIP floor tiles</t>
  </si>
  <si>
    <t>Ditto: but for wall tiles 200x300x8mm</t>
  </si>
  <si>
    <t>1200X2200MM high</t>
  </si>
  <si>
    <t>900X2200MM high</t>
  </si>
  <si>
    <t>750X2200MM high</t>
  </si>
  <si>
    <t>Plumping and Electrical works</t>
  </si>
  <si>
    <t>Piping</t>
  </si>
  <si>
    <t>Supply, deliver and install pipes, tubing and fittings as described and shown on the drawings. The pipes shall be PPR PN 20 pipes and all conforming to the current European standards for PPR installations and to the Engineers approval, pipe jointing shall be by polyfusion or use of electric coupling and to manufacturer's printed instructions. Rates must allow for all Metal/plastic threaded adaptors where required, valves, unions, sockets, sliding and fixed joints, support raceways, isolating sheaths, elastic material, expansion arms and bends, crossovers, couplings, clippings, connectors, joints and for the connection of sanitary fixtures etc. as required in the running lengths of pipework and also where necessary, for pipe fixing clips, holder bats plugged and screwed for the proper and satisfactory functioning of the system. The pipes will be pressure tested before the plastering of wall commences and as per the manufacturers recommended testing procedures. The sizes indicated are the minimum bore sizes.</t>
  </si>
  <si>
    <t>Supply and install heavy duty PPR pipes including all connections</t>
  </si>
  <si>
    <t>SANITARY INSTALLATIONS</t>
  </si>
  <si>
    <t xml:space="preserve">Sanitary appliances complete with all the connections to services, waste, jointing to supply overflows and plugging and scewing to the floors. Where trade names are mentioned below, the reference is intended to be as a guide to the type of fitting. </t>
  </si>
  <si>
    <t>Pedestal wash hand basin in white vitreous china size 500x400 mm complete with 'Aztec' chromed taps and handles, a 32mm diameter chrome plated pop-up waste and a 32mm Caradon Terrain' plastic bottle trap. Wash hand basin to be as 'Twyford Galerie Design' or equal and approved</t>
  </si>
  <si>
    <t>6 mm thick polished beveled plate glass mirror size 610x610 mm on foam and 6 mm plywood timber backing in hard wood timber framing fixed on wall with dome headed brass screws</t>
  </si>
  <si>
    <t>PVC floor trap</t>
  </si>
  <si>
    <t>Allow for all all connections, pressure testing at 4 bars for 24hours and commissioning of the sanitary fittings and accessories to the entire satisfaction of the Engineer</t>
  </si>
  <si>
    <t>LS</t>
  </si>
  <si>
    <t xml:space="preserve">construction masonary staircase, ramp with good finishing works  including handrails. </t>
  </si>
  <si>
    <t>Metal casment windows</t>
  </si>
  <si>
    <t>SOLAR PANELS</t>
  </si>
  <si>
    <t xml:space="preserve">Supply and install following lighting fixtures with all accessories as per the specifications and drawings and complete with lamp fitting and accessories of Engineer or approved make. </t>
  </si>
  <si>
    <t>C</t>
  </si>
  <si>
    <t>Pcs</t>
  </si>
  <si>
    <t>BATTERIES</t>
  </si>
  <si>
    <t>200 Ah Gel Battery MF sealed</t>
  </si>
  <si>
    <t>INVERTOR</t>
  </si>
  <si>
    <t>CONTROLLER</t>
  </si>
  <si>
    <t>Morning Star Charge Controller 60 W</t>
  </si>
  <si>
    <t>SOLAR COMPONENTS</t>
  </si>
  <si>
    <t>SUBTOTAL FOR SOLAR PANELS</t>
  </si>
  <si>
    <t>ACCESSORIES</t>
  </si>
  <si>
    <t>Flex cables 6 mm square</t>
  </si>
  <si>
    <t>Mounting Structure</t>
  </si>
  <si>
    <t xml:space="preserve">Supply of miscellanous accessories; connectors insulating gromets, cable ties,wood screws wall anchors,raul bolts,sandle clips,labelstape rubber  </t>
  </si>
  <si>
    <t>INSTALLATION</t>
  </si>
  <si>
    <t xml:space="preserve">Allow lumpsum for Design, Installation, Commissioning and Training </t>
  </si>
  <si>
    <t>Subtotal for Installation</t>
  </si>
  <si>
    <t>G</t>
  </si>
  <si>
    <t>H</t>
  </si>
  <si>
    <t>K</t>
  </si>
  <si>
    <t>Roll(s)</t>
  </si>
  <si>
    <t>Lums</t>
  </si>
  <si>
    <t>Complete Standard steel panneled door with mortise lock and well painted. The doors should have three hinges</t>
  </si>
  <si>
    <t>Squat pan suite in white vitreous china comprising: Glazed W.C. pan with heavy duty unbreakable plastic seat and cover, close couple cistern and fittings, 6.0 litres, including chrome lever and cover clip and WC outlet connector. The cistern to have internal overflow. Water closet pan to be as 'Twyford classic' or equal and approved</t>
  </si>
  <si>
    <t>Inverter from Opti Solar 24/2000w</t>
  </si>
  <si>
    <t>Flex cables (10+16 mm) square</t>
  </si>
  <si>
    <t>Total for Solar panels</t>
  </si>
  <si>
    <t>Summary of Bula-gadud Helath Center - Main Building</t>
  </si>
  <si>
    <t>L</t>
  </si>
  <si>
    <t>Sides of the strip foundation</t>
  </si>
  <si>
    <t>Strip foundation 200mm thick</t>
  </si>
  <si>
    <t>Plain concrete class 15 in:</t>
  </si>
  <si>
    <t>50mm blinding under strip footing</t>
  </si>
  <si>
    <t>Reinforced concrete class (20) as described, in:-</t>
  </si>
  <si>
    <t>Strip footing</t>
  </si>
  <si>
    <t>Sides of the strip footing</t>
  </si>
  <si>
    <t>Substructure walling</t>
  </si>
  <si>
    <t>RUBBLE STONE FOUNDATION</t>
  </si>
  <si>
    <t>400mm thick natural stone rubble foundation bedded and jointed in cement and sand (1:4) mortar, compacted and laid in stages of 100mm</t>
  </si>
  <si>
    <t>400mm thick substructure walling</t>
  </si>
  <si>
    <t>SUBTOTAL FOR SUBSTRUCTURE</t>
  </si>
  <si>
    <t>SUBTOTAL FOR SUPER STRUCTURE</t>
  </si>
  <si>
    <t>Ditto but for column bases</t>
  </si>
  <si>
    <t>Column bases</t>
  </si>
  <si>
    <t>Sides of column bases</t>
  </si>
  <si>
    <t>CONCRETE FRAME WORKS</t>
  </si>
  <si>
    <t>Final beam</t>
  </si>
  <si>
    <t>Y12 (Nominal Diameter 12mm) bars as main bars, Cross-Sectional Area (113mm2), Mass per unit length (0.888kg/m)</t>
  </si>
  <si>
    <t>Beams</t>
  </si>
  <si>
    <t>Y10 (Nominal Diameter 12mm) bars as main bars, Cross-Sectional Area (78.5mm2), Mass per unit length (0.617kg/m)</t>
  </si>
  <si>
    <t>R8 (Nominal Diameter 8mm) bars as rings, Cross-Sectional Area (50.3mm2), Mass per unit length (0.395kg/m)</t>
  </si>
  <si>
    <t>Super structure walling</t>
  </si>
  <si>
    <t>Sides of the final beam</t>
  </si>
  <si>
    <t xml:space="preserve">Column </t>
  </si>
  <si>
    <t>Y10 (Nominal Diameter 10mm) bars as main bars, Cross-Sectional Area (78.5mm2), Mass per unit length (0.617kg/m)</t>
  </si>
  <si>
    <t>Columns (3.0m height)</t>
  </si>
  <si>
    <t>Starter column</t>
  </si>
  <si>
    <t>Starter columns</t>
  </si>
  <si>
    <t>Sides of Starter column</t>
  </si>
  <si>
    <t>SUBTOTAL FOR FINISHING</t>
  </si>
  <si>
    <t>Summary of Bula-gadud Health center - Boundary wall</t>
  </si>
  <si>
    <t xml:space="preserve">SUPERSTRUCTURE Concrete and Walling </t>
  </si>
  <si>
    <t>Total for new massonary boundary wall</t>
  </si>
  <si>
    <t>BOUNDARY WALL</t>
  </si>
  <si>
    <t>CONCRETE WORKS</t>
  </si>
  <si>
    <t xml:space="preserve"> WINDOWS AND DOORS</t>
  </si>
  <si>
    <t>WINDOWS</t>
  </si>
  <si>
    <t>SUMMARY OF SOLAR PANELS</t>
  </si>
  <si>
    <t xml:space="preserve">Solar Panels 250 Watts, Polycrystalline, 25 YR TUV IEEC Approved </t>
  </si>
  <si>
    <r>
      <rPr>
        <b/>
        <u/>
        <sz val="11"/>
        <rFont val="Arial Nova Cond"/>
        <family val="2"/>
      </rPr>
      <t>RAIN WATER GOODS</t>
    </r>
  </si>
  <si>
    <t>116 mm uPVC square gutter fixed to fascia boards with and including approved  brackets at 500 mm centres</t>
  </si>
  <si>
    <t>Extra over gutter for stopped ends</t>
  </si>
  <si>
    <t>Ditto but for 100 mm diameter outlet</t>
  </si>
  <si>
    <t>Downpipe</t>
  </si>
  <si>
    <t>100 mm diameter uPVC downpipe fixed to wall with and including holder butts at 500 mm centres</t>
  </si>
  <si>
    <t>Extra over downpipe for swanneck 1,200 mm long</t>
  </si>
  <si>
    <t>Ditto horse shoe 300 mm long</t>
  </si>
  <si>
    <t>m</t>
  </si>
  <si>
    <t>ml</t>
  </si>
  <si>
    <t>Column bases #35</t>
  </si>
  <si>
    <t>PROJECT: CONSTRUCTION OF BARWAQO HEALTH CENTRE</t>
  </si>
  <si>
    <t>CONSTRUCTION OF BARWAQO HEALTH CENTRE AT BAIDOA RELOCATION SITE</t>
  </si>
  <si>
    <t>INCINARATOR</t>
  </si>
  <si>
    <t>The cost bid for the incinerator should be a lumpsum to meet the technical description presented below and as presented in  the design drawings, and include all  preparation, construction, finishing components :</t>
  </si>
  <si>
    <t>Pre-construction work, mobilisation activities, excavation, compaction, concrete works, superstructure, - fire bricks, sand, fire cement(high alumina), rolled steel angle, rolled steel channel, flat sheet (mild steel) for loading and ash door, flat sheet (mild steel) for chimney spigot support, mild steel pipe (100mm dia), hinges for ash and loading doors, masonary plugs (rawlplugs), concrete foundation = 2m x 2m x 0.15m. exactly as per the specifications, descriptions on the design drawings and engineers' approval</t>
  </si>
  <si>
    <t>MAIN BUILDING</t>
  </si>
  <si>
    <t>BAIDOA, SOUTH WEST STATE, SOMALIA</t>
  </si>
  <si>
    <t>Barwaqo Health Center -Main building - BLOCK A</t>
  </si>
  <si>
    <t>Barwaqo Health Center -Boundary wall - BLOCK B</t>
  </si>
  <si>
    <t>Barwaqo Health Center -Solar panels installation - BLOCK C</t>
  </si>
  <si>
    <t>GATE</t>
  </si>
  <si>
    <t>Supply and fix double leaf steel gate size 4000x 2500mm high with  small pedestrian door made from 3mm thick steel plate welded on  both sides of the frame. Frame as follows: 75x50x3mm thick  RHS external members and 25mm SHS 3mm thick secondary  members, fixed onto the concrete columns using heavy duty steel  pin hinges; with all fastening accessories including all cutting welding, grinding and priming with one coat of grey oxide before fixing, including pedesterian gate to access the people. The gate should also have peep holes of not more that 25mm dia  with a slilding door. It should also have 2 locking mechanisms, top and bottom.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</si>
</sst>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 #,##0.0_);_(* \(#,##0.0\);_(* &quot;-&quot;??_);_(@_)"/>
    <numFmt numFmtId="166" formatCode="_(* #,##0_);_(* \(#,##0\);_(* &quot;-&quot;??_);_(@_)"/>
    <numFmt numFmtId="167" formatCode="0.0"/>
    <numFmt numFmtId="168" formatCode="_-[$$-409]* #,##0.00_ ;_-[$$-409]* \-#,##0.00\ ;_-[$$-409]* &quot;-&quot;??_ ;_-@_ "/>
  </numFmts>
  <fonts count="26"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8"/>
      <name val="Calibri"/>
      <family val="2"/>
      <scheme val="minor"/>
    </font>
    <font>
      <u/>
      <sz val="11"/>
      <color theme="10"/>
      <name val="Calibri"/>
      <family val="2"/>
      <scheme val="minor"/>
    </font>
    <font>
      <u/>
      <sz val="11"/>
      <color theme="11"/>
      <name val="Calibri"/>
      <family val="2"/>
      <scheme val="minor"/>
    </font>
    <font>
      <sz val="11"/>
      <color theme="1"/>
      <name val="Arial Nova Cond"/>
      <family val="2"/>
    </font>
    <font>
      <b/>
      <sz val="11"/>
      <name val="Arial Nova Cond"/>
      <family val="2"/>
    </font>
    <font>
      <sz val="11"/>
      <name val="Arial Nova Cond"/>
      <family val="2"/>
    </font>
    <font>
      <b/>
      <sz val="14"/>
      <name val="Arial Nova Cond"/>
      <family val="2"/>
    </font>
    <font>
      <b/>
      <sz val="16"/>
      <name val="Arial Nova Cond"/>
      <family val="2"/>
    </font>
    <font>
      <sz val="10"/>
      <color rgb="FF000000"/>
      <name val="Arial Nova Cond"/>
      <family val="2"/>
    </font>
    <font>
      <sz val="11"/>
      <color rgb="FF000000"/>
      <name val="Arial Nova Cond"/>
      <family val="2"/>
    </font>
    <font>
      <b/>
      <u/>
      <sz val="11"/>
      <name val="Arial Nova Cond"/>
      <family val="2"/>
    </font>
    <font>
      <b/>
      <u/>
      <sz val="11"/>
      <color rgb="FF000000"/>
      <name val="Arial Nova Cond"/>
      <family val="2"/>
    </font>
    <font>
      <b/>
      <sz val="11"/>
      <color rgb="FF0070C0"/>
      <name val="Arial Nova Cond"/>
      <family val="2"/>
    </font>
    <font>
      <u/>
      <sz val="11"/>
      <name val="Arial Nova Cond"/>
      <family val="2"/>
    </font>
    <font>
      <sz val="10"/>
      <name val="Arial Nova Cond"/>
      <family val="2"/>
    </font>
    <font>
      <b/>
      <sz val="12"/>
      <name val="Arial Nova Cond"/>
      <family val="2"/>
    </font>
    <font>
      <u/>
      <sz val="12"/>
      <name val="Arial Nova Cond"/>
      <family val="2"/>
    </font>
    <font>
      <sz val="11"/>
      <color indexed="10"/>
      <name val="Arial Nova Cond"/>
      <family val="2"/>
    </font>
    <font>
      <i/>
      <sz val="11"/>
      <name val="Arial Nova Cond"/>
      <family val="2"/>
    </font>
    <font>
      <b/>
      <u/>
      <sz val="10"/>
      <name val="Arial Nova Cond"/>
      <family val="2"/>
    </font>
    <font>
      <b/>
      <u/>
      <sz val="12"/>
      <name val="Arial Nova Cond"/>
      <family val="2"/>
    </font>
    <font>
      <b/>
      <sz val="11"/>
      <color rgb="FF000000"/>
      <name val="Arial Nova Cond"/>
      <family val="2"/>
    </font>
  </fonts>
  <fills count="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tint="-0.499984740745262"/>
        <bgColor indexed="64"/>
      </patternFill>
    </fill>
    <fill>
      <patternFill patternType="solid">
        <fgColor theme="2" tint="-0.24997711111789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n">
        <color auto="1"/>
      </top>
      <bottom style="thin">
        <color auto="1"/>
      </bottom>
      <diagonal/>
    </border>
    <border>
      <left/>
      <right style="thick">
        <color auto="1"/>
      </right>
      <top style="thin">
        <color auto="1"/>
      </top>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ck">
        <color theme="3"/>
      </bottom>
      <diagonal/>
    </border>
    <border>
      <left style="thin">
        <color auto="1"/>
      </left>
      <right/>
      <top style="thin">
        <color auto="1"/>
      </top>
      <bottom style="thick">
        <color theme="3"/>
      </bottom>
      <diagonal/>
    </border>
    <border>
      <left/>
      <right/>
      <top style="thin">
        <color auto="1"/>
      </top>
      <bottom style="thick">
        <color theme="3"/>
      </bottom>
      <diagonal/>
    </border>
    <border>
      <left/>
      <right style="medium">
        <color auto="1"/>
      </right>
      <top style="thin">
        <color auto="1"/>
      </top>
      <bottom style="thick">
        <color theme="3"/>
      </bottom>
      <diagonal/>
    </border>
    <border>
      <left style="thin">
        <color auto="1"/>
      </left>
      <right style="thin">
        <color auto="1"/>
      </right>
      <top style="thin">
        <color auto="1"/>
      </top>
      <bottom style="thick">
        <color theme="3"/>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indexed="64"/>
      </bottom>
      <diagonal/>
    </border>
    <border>
      <left style="thin">
        <color auto="1"/>
      </left>
      <right style="thin">
        <color auto="1"/>
      </right>
      <top style="thin">
        <color auto="1"/>
      </top>
      <bottom style="medium">
        <color indexed="64"/>
      </bottom>
      <diagonal/>
    </border>
    <border>
      <left/>
      <right style="medium">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auto="1"/>
      </left>
      <right style="medium">
        <color indexed="64"/>
      </right>
      <top/>
      <bottom style="medium">
        <color auto="1"/>
      </bottom>
      <diagonal/>
    </border>
    <border>
      <left/>
      <right style="medium">
        <color indexed="64"/>
      </right>
      <top style="thin">
        <color auto="1"/>
      </top>
      <bottom style="medium">
        <color auto="1"/>
      </bottom>
      <diagonal/>
    </border>
    <border>
      <left style="thin">
        <color rgb="FF000000"/>
      </left>
      <right style="thin">
        <color rgb="FF000000"/>
      </right>
      <top/>
      <bottom/>
      <diagonal/>
    </border>
  </borders>
  <cellStyleXfs count="19">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57">
    <xf numFmtId="0" fontId="0" fillId="0" borderId="0" xfId="0"/>
    <xf numFmtId="0" fontId="7" fillId="0" borderId="0" xfId="0" applyFont="1"/>
    <xf numFmtId="0" fontId="9" fillId="0" borderId="23" xfId="2" applyFont="1" applyFill="1" applyBorder="1" applyAlignment="1">
      <alignment horizontal="left" vertical="top"/>
    </xf>
    <xf numFmtId="0" fontId="9" fillId="0" borderId="1" xfId="2" applyFont="1" applyFill="1" applyBorder="1" applyAlignment="1">
      <alignment horizontal="center" vertical="top"/>
    </xf>
    <xf numFmtId="0" fontId="9" fillId="0" borderId="1" xfId="2" applyFont="1" applyFill="1" applyBorder="1" applyAlignment="1">
      <alignment horizontal="left" vertical="top"/>
    </xf>
    <xf numFmtId="1" fontId="9" fillId="0" borderId="1" xfId="2" applyNumberFormat="1" applyFont="1" applyFill="1" applyBorder="1" applyAlignment="1">
      <alignment horizontal="center" vertical="top"/>
    </xf>
    <xf numFmtId="0" fontId="9" fillId="0" borderId="24" xfId="2" applyFont="1" applyFill="1" applyBorder="1" applyAlignment="1">
      <alignment horizontal="left" vertical="top"/>
    </xf>
    <xf numFmtId="0" fontId="8" fillId="0" borderId="1" xfId="2" applyFont="1" applyFill="1" applyBorder="1" applyAlignment="1">
      <alignment horizontal="left" vertical="top" wrapText="1"/>
    </xf>
    <xf numFmtId="43" fontId="9" fillId="0" borderId="24" xfId="1" applyFont="1" applyFill="1" applyBorder="1" applyAlignment="1">
      <alignment horizontal="left" vertical="top"/>
    </xf>
    <xf numFmtId="0" fontId="9" fillId="0" borderId="36" xfId="2" applyFont="1" applyFill="1" applyBorder="1" applyAlignment="1">
      <alignment horizontal="left" vertical="top"/>
    </xf>
    <xf numFmtId="0" fontId="9" fillId="0" borderId="40" xfId="2" applyFont="1" applyFill="1" applyBorder="1" applyAlignment="1">
      <alignment horizontal="center" vertical="top"/>
    </xf>
    <xf numFmtId="0" fontId="9" fillId="0" borderId="40" xfId="2" applyFont="1" applyFill="1" applyBorder="1" applyAlignment="1">
      <alignment horizontal="left" vertical="top"/>
    </xf>
    <xf numFmtId="1" fontId="9" fillId="0" borderId="40" xfId="2" applyNumberFormat="1" applyFont="1" applyFill="1" applyBorder="1" applyAlignment="1">
      <alignment horizontal="center" vertical="top"/>
    </xf>
    <xf numFmtId="168" fontId="11" fillId="2" borderId="6" xfId="1" applyNumberFormat="1" applyFont="1" applyFill="1" applyBorder="1" applyAlignment="1">
      <alignment horizontal="left" vertical="center"/>
    </xf>
    <xf numFmtId="0" fontId="9" fillId="0" borderId="2" xfId="2" applyFont="1" applyFill="1" applyBorder="1" applyAlignment="1">
      <alignment horizontal="left" vertical="top"/>
    </xf>
    <xf numFmtId="0" fontId="12" fillId="0" borderId="1" xfId="2" applyFont="1" applyFill="1" applyBorder="1" applyAlignment="1">
      <alignment horizontal="left" vertical="top"/>
    </xf>
    <xf numFmtId="0" fontId="9" fillId="0" borderId="1" xfId="2" applyFont="1" applyFill="1" applyBorder="1" applyAlignment="1">
      <alignment horizontal="left" vertical="center" wrapText="1"/>
    </xf>
    <xf numFmtId="0" fontId="9" fillId="0" borderId="1" xfId="2" applyFont="1" applyFill="1" applyBorder="1" applyAlignment="1">
      <alignment horizontal="left" vertical="center"/>
    </xf>
    <xf numFmtId="0" fontId="7" fillId="0" borderId="1" xfId="0" applyFont="1" applyBorder="1"/>
    <xf numFmtId="0" fontId="13" fillId="0" borderId="17" xfId="2" applyFont="1" applyFill="1" applyBorder="1" applyAlignment="1">
      <alignment horizontal="center" vertical="center"/>
    </xf>
    <xf numFmtId="0" fontId="8" fillId="0" borderId="2" xfId="2" applyFont="1" applyFill="1" applyBorder="1" applyAlignment="1">
      <alignment horizontal="left" vertical="top"/>
    </xf>
    <xf numFmtId="0" fontId="13" fillId="0" borderId="14" xfId="2" applyFont="1" applyFill="1" applyBorder="1" applyAlignment="1">
      <alignment horizontal="center" vertical="center"/>
    </xf>
    <xf numFmtId="0" fontId="15" fillId="0" borderId="8" xfId="2" applyFont="1" applyFill="1" applyBorder="1" applyAlignment="1">
      <alignment horizontal="center" vertical="top"/>
    </xf>
    <xf numFmtId="0" fontId="12" fillId="0" borderId="8" xfId="2" applyFont="1" applyFill="1" applyBorder="1" applyAlignment="1">
      <alignment horizontal="left" vertical="top"/>
    </xf>
    <xf numFmtId="165" fontId="12" fillId="0" borderId="8" xfId="1" applyNumberFormat="1" applyFont="1" applyFill="1" applyBorder="1" applyAlignment="1">
      <alignment horizontal="left" vertical="top"/>
    </xf>
    <xf numFmtId="165" fontId="12" fillId="0" borderId="15" xfId="1" applyNumberFormat="1" applyFont="1" applyFill="1" applyBorder="1" applyAlignment="1">
      <alignment horizontal="left" vertical="top"/>
    </xf>
    <xf numFmtId="0" fontId="8" fillId="0" borderId="17"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1" xfId="2" applyFont="1" applyFill="1" applyBorder="1" applyAlignment="1">
      <alignment horizontal="center" vertical="top" wrapText="1"/>
    </xf>
    <xf numFmtId="0" fontId="8" fillId="0" borderId="1" xfId="2"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0" fontId="9" fillId="0" borderId="17" xfId="2" applyFont="1" applyFill="1" applyBorder="1" applyAlignment="1">
      <alignment horizontal="left" vertical="top"/>
    </xf>
    <xf numFmtId="0" fontId="8" fillId="0" borderId="1" xfId="2" applyFont="1" applyFill="1" applyBorder="1" applyAlignment="1">
      <alignment horizontal="left" vertical="top"/>
    </xf>
    <xf numFmtId="0" fontId="9" fillId="0" borderId="1" xfId="2" applyFont="1" applyFill="1" applyBorder="1" applyAlignment="1">
      <alignment horizontal="center" vertical="center"/>
    </xf>
    <xf numFmtId="0" fontId="9" fillId="0" borderId="1" xfId="2"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165" fontId="9" fillId="0" borderId="18" xfId="1" applyNumberFormat="1" applyFont="1" applyFill="1" applyBorder="1" applyAlignment="1">
      <alignment horizontal="center" vertical="center"/>
    </xf>
    <xf numFmtId="0" fontId="9" fillId="0" borderId="17" xfId="2" applyFont="1" applyFill="1" applyBorder="1" applyAlignment="1">
      <alignment horizontal="center" vertical="center"/>
    </xf>
    <xf numFmtId="0" fontId="9" fillId="0" borderId="1" xfId="2" applyFont="1" applyFill="1" applyBorder="1" applyAlignment="1">
      <alignment horizontal="left" vertical="top" wrapText="1"/>
    </xf>
    <xf numFmtId="165" fontId="9" fillId="0" borderId="19" xfId="1" applyNumberFormat="1" applyFont="1" applyFill="1" applyBorder="1" applyAlignment="1">
      <alignment horizontal="center" vertical="center"/>
    </xf>
    <xf numFmtId="0" fontId="14" fillId="0" borderId="1" xfId="2" applyFont="1" applyFill="1" applyBorder="1" applyAlignment="1">
      <alignment horizontal="left" vertical="top"/>
    </xf>
    <xf numFmtId="0" fontId="17" fillId="0" borderId="1" xfId="2" applyFont="1" applyFill="1" applyBorder="1" applyAlignment="1">
      <alignment horizontal="left" vertical="top" wrapText="1"/>
    </xf>
    <xf numFmtId="167" fontId="9" fillId="0" borderId="1" xfId="2" applyNumberFormat="1" applyFont="1" applyFill="1" applyBorder="1" applyAlignment="1">
      <alignment horizontal="center" vertical="center"/>
    </xf>
    <xf numFmtId="0" fontId="9" fillId="0" borderId="7" xfId="2" applyFont="1" applyFill="1" applyBorder="1" applyAlignment="1">
      <alignment horizontal="center" vertical="center"/>
    </xf>
    <xf numFmtId="0" fontId="18" fillId="0" borderId="1" xfId="2" applyFont="1" applyFill="1" applyBorder="1" applyAlignment="1">
      <alignment horizontal="left" vertical="top" wrapText="1"/>
    </xf>
    <xf numFmtId="0" fontId="19" fillId="0" borderId="1" xfId="2" applyFont="1" applyFill="1" applyBorder="1" applyAlignment="1">
      <alignment horizontal="left" vertical="top" wrapText="1"/>
    </xf>
    <xf numFmtId="49" fontId="9" fillId="0" borderId="1" xfId="2" applyNumberFormat="1" applyFont="1" applyFill="1" applyBorder="1" applyAlignment="1">
      <alignment horizontal="center" vertical="center"/>
    </xf>
    <xf numFmtId="0" fontId="9" fillId="0" borderId="1" xfId="2" applyFont="1" applyFill="1" applyBorder="1" applyAlignment="1">
      <alignment vertical="center" wrapText="1"/>
    </xf>
    <xf numFmtId="0" fontId="17" fillId="0" borderId="1" xfId="2" applyFont="1" applyFill="1" applyBorder="1" applyAlignment="1">
      <alignment vertical="center" wrapText="1"/>
    </xf>
    <xf numFmtId="1" fontId="9" fillId="0" borderId="1" xfId="2" applyNumberFormat="1" applyFont="1" applyFill="1" applyBorder="1" applyAlignment="1">
      <alignment horizontal="center" vertical="center"/>
    </xf>
    <xf numFmtId="0" fontId="9" fillId="0" borderId="1" xfId="10"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1" xfId="3" applyNumberFormat="1" applyFont="1" applyFill="1" applyBorder="1" applyAlignment="1">
      <alignment horizontal="center" vertical="center"/>
    </xf>
    <xf numFmtId="165" fontId="9" fillId="0" borderId="3"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9" fillId="0" borderId="2" xfId="10"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3" applyNumberFormat="1" applyFont="1" applyFill="1" applyBorder="1" applyAlignment="1">
      <alignment horizontal="center" vertical="center"/>
    </xf>
    <xf numFmtId="165" fontId="9" fillId="0" borderId="2" xfId="1" applyNumberFormat="1" applyFont="1" applyFill="1" applyBorder="1" applyAlignment="1">
      <alignment horizontal="center" vertical="center"/>
    </xf>
    <xf numFmtId="165" fontId="8" fillId="0" borderId="2" xfId="1" applyNumberFormat="1" applyFont="1" applyFill="1" applyBorder="1" applyAlignment="1">
      <alignment horizontal="center" vertical="center"/>
    </xf>
    <xf numFmtId="0" fontId="14" fillId="0" borderId="1" xfId="2" applyFont="1" applyFill="1" applyBorder="1" applyAlignment="1">
      <alignment vertical="center" wrapText="1"/>
    </xf>
    <xf numFmtId="0" fontId="9" fillId="0" borderId="1" xfId="4" applyNumberFormat="1" applyFont="1" applyFill="1" applyBorder="1" applyAlignment="1">
      <alignment horizontal="center" vertical="center"/>
    </xf>
    <xf numFmtId="0" fontId="9" fillId="0" borderId="1" xfId="10" applyFont="1" applyFill="1" applyBorder="1" applyAlignment="1">
      <alignment vertical="center" wrapText="1"/>
    </xf>
    <xf numFmtId="0" fontId="9" fillId="0" borderId="1" xfId="10" applyNumberFormat="1" applyFont="1" applyFill="1" applyBorder="1" applyAlignment="1">
      <alignment horizontal="center" vertical="center"/>
    </xf>
    <xf numFmtId="0" fontId="8" fillId="0" borderId="1" xfId="2" applyFont="1" applyFill="1" applyBorder="1" applyAlignment="1">
      <alignment horizontal="center" vertical="center" wrapText="1"/>
    </xf>
    <xf numFmtId="0" fontId="9" fillId="0" borderId="1" xfId="2" applyFont="1" applyFill="1" applyBorder="1" applyAlignment="1">
      <alignment vertical="top" wrapText="1"/>
    </xf>
    <xf numFmtId="0" fontId="9" fillId="0" borderId="1" xfId="2" applyFont="1" applyFill="1" applyBorder="1" applyAlignment="1">
      <alignment horizontal="center" vertical="top" wrapText="1"/>
    </xf>
    <xf numFmtId="0" fontId="9" fillId="0" borderId="1" xfId="2" applyNumberFormat="1" applyFont="1" applyFill="1" applyBorder="1" applyAlignment="1">
      <alignment horizontal="center" vertical="center" wrapText="1"/>
    </xf>
    <xf numFmtId="165" fontId="8" fillId="2" borderId="12" xfId="1" applyNumberFormat="1" applyFont="1" applyFill="1" applyBorder="1" applyAlignment="1">
      <alignment vertical="center"/>
    </xf>
    <xf numFmtId="165" fontId="19" fillId="2" borderId="13" xfId="1" applyNumberFormat="1" applyFont="1" applyFill="1" applyBorder="1" applyAlignment="1">
      <alignment vertical="center"/>
    </xf>
    <xf numFmtId="165" fontId="7" fillId="0" borderId="0" xfId="1" applyNumberFormat="1" applyFont="1"/>
    <xf numFmtId="165" fontId="12" fillId="0" borderId="9" xfId="1" applyNumberFormat="1" applyFont="1" applyFill="1" applyBorder="1" applyAlignment="1">
      <alignment horizontal="left" vertical="top"/>
    </xf>
    <xf numFmtId="165" fontId="8" fillId="0" borderId="24" xfId="1" applyNumberFormat="1" applyFont="1" applyFill="1" applyBorder="1" applyAlignment="1">
      <alignment horizontal="center" vertical="center"/>
    </xf>
    <xf numFmtId="165" fontId="9" fillId="0" borderId="24" xfId="1" applyNumberFormat="1" applyFont="1" applyFill="1" applyBorder="1" applyAlignment="1">
      <alignment horizontal="center" vertical="center"/>
    </xf>
    <xf numFmtId="0" fontId="8" fillId="0" borderId="1" xfId="2" applyFont="1" applyFill="1" applyBorder="1" applyAlignment="1">
      <alignment horizontal="left" vertical="center"/>
    </xf>
    <xf numFmtId="165" fontId="9" fillId="0" borderId="43" xfId="1" applyNumberFormat="1" applyFont="1" applyFill="1" applyBorder="1" applyAlignment="1">
      <alignment horizontal="center" vertical="center"/>
    </xf>
    <xf numFmtId="2" fontId="9" fillId="0" borderId="1" xfId="2" applyNumberFormat="1" applyFont="1" applyFill="1" applyBorder="1" applyAlignment="1">
      <alignment horizontal="center" vertical="center"/>
    </xf>
    <xf numFmtId="0" fontId="20" fillId="0" borderId="1" xfId="2" applyFont="1" applyFill="1" applyBorder="1" applyAlignment="1">
      <alignment vertical="top" wrapText="1"/>
    </xf>
    <xf numFmtId="165" fontId="9" fillId="0" borderId="42" xfId="1" applyNumberFormat="1" applyFont="1" applyFill="1" applyBorder="1" applyAlignment="1">
      <alignment horizontal="center" vertical="center"/>
    </xf>
    <xf numFmtId="0" fontId="17" fillId="0" borderId="1" xfId="2" applyFont="1" applyFill="1" applyBorder="1" applyAlignment="1">
      <alignment vertical="top" wrapText="1"/>
    </xf>
    <xf numFmtId="165" fontId="9" fillId="0" borderId="1" xfId="1" applyNumberFormat="1" applyFont="1" applyFill="1" applyBorder="1" applyAlignment="1">
      <alignment horizontal="center" vertical="center" wrapText="1"/>
    </xf>
    <xf numFmtId="165" fontId="9" fillId="0" borderId="24" xfId="1" applyNumberFormat="1" applyFont="1" applyFill="1" applyBorder="1" applyAlignment="1">
      <alignment horizontal="center" vertical="center" wrapText="1"/>
    </xf>
    <xf numFmtId="165" fontId="9" fillId="0" borderId="9" xfId="1" applyNumberFormat="1" applyFont="1" applyFill="1" applyBorder="1" applyAlignment="1">
      <alignment horizontal="center" vertical="center" wrapText="1"/>
    </xf>
    <xf numFmtId="0" fontId="14" fillId="0" borderId="1" xfId="2" applyFont="1" applyFill="1" applyBorder="1" applyAlignment="1">
      <alignment horizontal="left" vertical="top" wrapText="1"/>
    </xf>
    <xf numFmtId="0" fontId="17" fillId="0" borderId="1" xfId="2" applyFont="1" applyFill="1" applyBorder="1" applyAlignment="1">
      <alignment horizontal="left" vertical="top"/>
    </xf>
    <xf numFmtId="166" fontId="9" fillId="0" borderId="1" xfId="2" applyNumberFormat="1" applyFont="1" applyFill="1" applyBorder="1" applyAlignment="1">
      <alignment vertical="center"/>
    </xf>
    <xf numFmtId="166" fontId="9" fillId="0" borderId="9" xfId="2" applyNumberFormat="1" applyFont="1" applyFill="1" applyBorder="1" applyAlignment="1">
      <alignment vertical="center"/>
    </xf>
    <xf numFmtId="166" fontId="9" fillId="0" borderId="3" xfId="2" applyNumberFormat="1" applyFont="1" applyFill="1" applyBorder="1" applyAlignment="1">
      <alignment vertical="center"/>
    </xf>
    <xf numFmtId="0" fontId="17" fillId="0" borderId="1" xfId="2" applyFont="1" applyFill="1" applyBorder="1" applyAlignment="1">
      <alignment horizontal="center" vertical="center" wrapText="1"/>
    </xf>
    <xf numFmtId="0" fontId="9" fillId="0" borderId="1" xfId="9" applyFont="1" applyFill="1" applyBorder="1" applyAlignment="1">
      <alignment vertical="center"/>
    </xf>
    <xf numFmtId="0" fontId="9" fillId="0" borderId="1" xfId="9" applyFont="1" applyFill="1" applyBorder="1" applyAlignment="1">
      <alignment horizontal="center" vertical="center"/>
    </xf>
    <xf numFmtId="0" fontId="9" fillId="0" borderId="1" xfId="5" applyNumberFormat="1" applyFont="1" applyFill="1" applyBorder="1" applyAlignment="1">
      <alignment horizontal="center" vertical="center"/>
    </xf>
    <xf numFmtId="0" fontId="14" fillId="0" borderId="1" xfId="9" applyFont="1" applyFill="1" applyBorder="1" applyAlignment="1">
      <alignment vertical="center" wrapText="1"/>
    </xf>
    <xf numFmtId="0" fontId="17" fillId="0" borderId="1" xfId="9" applyFont="1" applyFill="1" applyBorder="1" applyAlignment="1">
      <alignment vertical="center" wrapText="1"/>
    </xf>
    <xf numFmtId="165" fontId="8" fillId="0" borderId="24" xfId="1" applyNumberFormat="1" applyFont="1" applyFill="1" applyBorder="1" applyAlignment="1">
      <alignment horizontal="center" vertical="center" wrapText="1"/>
    </xf>
    <xf numFmtId="165" fontId="7" fillId="0" borderId="9" xfId="1" applyNumberFormat="1" applyFont="1" applyBorder="1"/>
    <xf numFmtId="166" fontId="9" fillId="0" borderId="4" xfId="2" applyNumberFormat="1" applyFont="1" applyFill="1" applyBorder="1" applyAlignment="1">
      <alignment vertical="center"/>
    </xf>
    <xf numFmtId="166" fontId="9" fillId="0" borderId="24" xfId="2" applyNumberFormat="1" applyFont="1" applyFill="1" applyBorder="1" applyAlignment="1">
      <alignment vertical="center"/>
    </xf>
    <xf numFmtId="165" fontId="12" fillId="0" borderId="41" xfId="1" applyNumberFormat="1" applyFont="1" applyFill="1" applyBorder="1" applyAlignment="1">
      <alignment horizontal="left" vertical="top"/>
    </xf>
    <xf numFmtId="49" fontId="9" fillId="0" borderId="7" xfId="2" applyNumberFormat="1" applyFont="1" applyFill="1" applyBorder="1" applyAlignment="1">
      <alignment horizontal="center" vertical="center"/>
    </xf>
    <xf numFmtId="0" fontId="17" fillId="0" borderId="1" xfId="10" applyFont="1" applyFill="1" applyBorder="1" applyAlignment="1">
      <alignment horizontal="center" vertical="center" wrapText="1"/>
    </xf>
    <xf numFmtId="165" fontId="8" fillId="0" borderId="43" xfId="1" applyNumberFormat="1" applyFont="1" applyFill="1" applyBorder="1" applyAlignment="1">
      <alignment horizontal="center" vertical="center"/>
    </xf>
    <xf numFmtId="0" fontId="9" fillId="0" borderId="1" xfId="10" applyFont="1" applyFill="1" applyBorder="1" applyAlignment="1">
      <alignment horizontal="center" vertical="center"/>
    </xf>
    <xf numFmtId="0" fontId="14" fillId="0" borderId="1" xfId="10" applyFont="1" applyFill="1" applyBorder="1" applyAlignment="1">
      <alignment vertical="center" wrapText="1"/>
    </xf>
    <xf numFmtId="0" fontId="21" fillId="0" borderId="1" xfId="10" applyFont="1" applyFill="1" applyBorder="1" applyAlignment="1">
      <alignment vertical="center" wrapText="1"/>
    </xf>
    <xf numFmtId="0" fontId="14" fillId="0" borderId="1" xfId="2" applyFont="1" applyFill="1" applyBorder="1" applyAlignment="1">
      <alignment horizontal="center" vertical="center" wrapText="1"/>
    </xf>
    <xf numFmtId="0" fontId="9" fillId="0" borderId="1" xfId="3" applyNumberFormat="1" applyFont="1" applyFill="1" applyBorder="1" applyAlignment="1">
      <alignment horizontal="center" vertical="center" wrapText="1"/>
    </xf>
    <xf numFmtId="0" fontId="8" fillId="0" borderId="1" xfId="2" applyFont="1" applyFill="1" applyBorder="1" applyAlignment="1">
      <alignment vertical="center" wrapText="1"/>
    </xf>
    <xf numFmtId="0" fontId="7" fillId="0" borderId="1" xfId="10" applyFont="1" applyFill="1" applyBorder="1" applyAlignment="1">
      <alignment horizontal="center" vertical="center" wrapText="1"/>
    </xf>
    <xf numFmtId="0" fontId="17" fillId="0" borderId="1" xfId="8" applyFont="1" applyFill="1" applyBorder="1" applyAlignment="1">
      <alignment vertical="center" wrapText="1"/>
    </xf>
    <xf numFmtId="0" fontId="7" fillId="0" borderId="1" xfId="2"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165" fontId="7" fillId="0" borderId="24" xfId="1" applyNumberFormat="1" applyFont="1" applyFill="1" applyBorder="1" applyAlignment="1">
      <alignment horizontal="center" vertical="center"/>
    </xf>
    <xf numFmtId="0" fontId="17" fillId="0" borderId="1" xfId="10" applyFont="1" applyFill="1" applyBorder="1" applyAlignment="1">
      <alignment vertical="center" wrapText="1"/>
    </xf>
    <xf numFmtId="0" fontId="12" fillId="0" borderId="0" xfId="2" applyFont="1" applyFill="1" applyBorder="1" applyAlignment="1">
      <alignment horizontal="left" vertical="top"/>
    </xf>
    <xf numFmtId="0" fontId="9" fillId="0" borderId="1" xfId="10" applyFont="1" applyFill="1" applyBorder="1" applyAlignment="1">
      <alignment vertical="center" wrapText="1" shrinkToFit="1"/>
    </xf>
    <xf numFmtId="0" fontId="9" fillId="0" borderId="2" xfId="10" applyFont="1" applyFill="1" applyBorder="1" applyAlignment="1">
      <alignment horizontal="center" vertical="center"/>
    </xf>
    <xf numFmtId="0" fontId="8" fillId="0" borderId="2" xfId="2" applyFont="1" applyFill="1" applyBorder="1" applyAlignment="1">
      <alignment horizontal="left" vertical="top" wrapText="1"/>
    </xf>
    <xf numFmtId="0" fontId="9" fillId="0" borderId="2" xfId="2" applyNumberFormat="1" applyFont="1" applyFill="1" applyBorder="1" applyAlignment="1">
      <alignment horizontal="center" vertical="center"/>
    </xf>
    <xf numFmtId="0" fontId="22" fillId="0" borderId="1" xfId="2" applyFont="1" applyFill="1" applyBorder="1" applyAlignment="1">
      <alignment horizontal="left" vertical="top" wrapText="1"/>
    </xf>
    <xf numFmtId="0" fontId="9" fillId="0" borderId="1" xfId="9" applyFont="1" applyFill="1" applyBorder="1" applyAlignment="1">
      <alignment vertical="center" wrapText="1"/>
    </xf>
    <xf numFmtId="0" fontId="8" fillId="0" borderId="2" xfId="2" applyFont="1" applyFill="1" applyBorder="1" applyAlignment="1">
      <alignment horizontal="center" vertical="center"/>
    </xf>
    <xf numFmtId="0" fontId="8" fillId="0" borderId="2" xfId="2" applyFont="1" applyFill="1" applyBorder="1" applyAlignment="1">
      <alignment horizontal="center" vertical="top" wrapText="1"/>
    </xf>
    <xf numFmtId="165" fontId="8" fillId="0" borderId="2" xfId="1" applyNumberFormat="1" applyFont="1" applyFill="1" applyBorder="1" applyAlignment="1">
      <alignment horizontal="center" vertical="center" wrapText="1"/>
    </xf>
    <xf numFmtId="0" fontId="9" fillId="0" borderId="2" xfId="2" applyFont="1" applyFill="1" applyBorder="1" applyAlignment="1">
      <alignment horizontal="center" vertical="top"/>
    </xf>
    <xf numFmtId="0" fontId="9" fillId="0" borderId="2" xfId="2" applyFont="1" applyFill="1" applyBorder="1" applyAlignment="1">
      <alignment horizontal="center" vertical="center"/>
    </xf>
    <xf numFmtId="165" fontId="8" fillId="4" borderId="6" xfId="1" applyNumberFormat="1" applyFont="1" applyFill="1" applyBorder="1" applyAlignment="1">
      <alignment horizontal="center" vertical="center"/>
    </xf>
    <xf numFmtId="165" fontId="8" fillId="4" borderId="44" xfId="1" applyNumberFormat="1" applyFont="1" applyFill="1" applyBorder="1" applyAlignment="1">
      <alignment horizontal="center" vertical="center"/>
    </xf>
    <xf numFmtId="0" fontId="8" fillId="0" borderId="1" xfId="10" applyFont="1" applyFill="1" applyBorder="1" applyAlignment="1">
      <alignment vertical="center" wrapText="1"/>
    </xf>
    <xf numFmtId="0" fontId="8" fillId="5" borderId="1" xfId="2" applyFont="1" applyFill="1" applyBorder="1" applyAlignment="1">
      <alignment horizontal="center" vertical="center"/>
    </xf>
    <xf numFmtId="0" fontId="8" fillId="5" borderId="1" xfId="2" applyFont="1" applyFill="1" applyBorder="1" applyAlignment="1">
      <alignment horizontal="left" vertical="top"/>
    </xf>
    <xf numFmtId="0" fontId="8" fillId="5" borderId="1" xfId="2" applyFont="1" applyFill="1" applyBorder="1" applyAlignment="1">
      <alignment horizontal="center" vertical="top" wrapText="1"/>
    </xf>
    <xf numFmtId="0" fontId="8" fillId="5" borderId="1" xfId="2" applyNumberFormat="1" applyFont="1" applyFill="1" applyBorder="1" applyAlignment="1">
      <alignment horizontal="center" vertical="center" wrapText="1"/>
    </xf>
    <xf numFmtId="165" fontId="8" fillId="5" borderId="1" xfId="1" applyNumberFormat="1" applyFont="1" applyFill="1" applyBorder="1" applyAlignment="1">
      <alignment horizontal="center" vertical="center" wrapText="1"/>
    </xf>
    <xf numFmtId="165" fontId="8" fillId="5" borderId="24" xfId="1" applyNumberFormat="1" applyFont="1" applyFill="1" applyBorder="1" applyAlignment="1">
      <alignment horizontal="center" vertical="center"/>
    </xf>
    <xf numFmtId="165" fontId="8" fillId="5" borderId="43" xfId="1" applyNumberFormat="1" applyFont="1" applyFill="1" applyBorder="1" applyAlignment="1">
      <alignment horizontal="center" vertical="center"/>
    </xf>
    <xf numFmtId="0" fontId="8" fillId="0" borderId="7" xfId="2" applyFont="1" applyFill="1" applyBorder="1" applyAlignment="1">
      <alignment horizontal="center" vertical="center"/>
    </xf>
    <xf numFmtId="0" fontId="14" fillId="0" borderId="1" xfId="8" applyFont="1" applyFill="1" applyBorder="1" applyAlignment="1">
      <alignment vertical="center" wrapText="1"/>
    </xf>
    <xf numFmtId="0" fontId="8" fillId="5" borderId="2" xfId="2" applyFont="1" applyFill="1" applyBorder="1" applyAlignment="1">
      <alignment horizontal="center" vertical="center"/>
    </xf>
    <xf numFmtId="0" fontId="8" fillId="5" borderId="2" xfId="2" applyFont="1" applyFill="1" applyBorder="1" applyAlignment="1">
      <alignment horizontal="left" vertical="top"/>
    </xf>
    <xf numFmtId="0" fontId="8" fillId="5" borderId="2" xfId="2" applyFont="1" applyFill="1" applyBorder="1" applyAlignment="1">
      <alignment horizontal="center" vertical="top" wrapText="1"/>
    </xf>
    <xf numFmtId="165" fontId="8" fillId="5" borderId="2" xfId="1"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8" fillId="6" borderId="1" xfId="2" applyFont="1" applyFill="1" applyBorder="1" applyAlignment="1">
      <alignment horizontal="center" vertical="center"/>
    </xf>
    <xf numFmtId="0" fontId="8" fillId="6" borderId="1" xfId="2" applyFont="1" applyFill="1" applyBorder="1" applyAlignment="1">
      <alignment horizontal="left" vertical="top"/>
    </xf>
    <xf numFmtId="0" fontId="8" fillId="6" borderId="1" xfId="2" applyFont="1" applyFill="1" applyBorder="1" applyAlignment="1">
      <alignment horizontal="center" vertical="top" wrapText="1"/>
    </xf>
    <xf numFmtId="0" fontId="8" fillId="6" borderId="1" xfId="2" applyNumberFormat="1" applyFont="1" applyFill="1" applyBorder="1" applyAlignment="1">
      <alignment horizontal="center" vertical="center" wrapText="1"/>
    </xf>
    <xf numFmtId="165" fontId="8" fillId="6" borderId="1" xfId="1" applyNumberFormat="1" applyFont="1" applyFill="1" applyBorder="1" applyAlignment="1">
      <alignment horizontal="center" vertical="center" wrapText="1"/>
    </xf>
    <xf numFmtId="165" fontId="8" fillId="6" borderId="24" xfId="1" applyNumberFormat="1" applyFont="1" applyFill="1" applyBorder="1" applyAlignment="1">
      <alignment horizontal="center" vertical="center"/>
    </xf>
    <xf numFmtId="165" fontId="8" fillId="4" borderId="25" xfId="1" applyNumberFormat="1" applyFont="1" applyFill="1" applyBorder="1" applyAlignment="1">
      <alignment horizontal="center" vertical="center"/>
    </xf>
    <xf numFmtId="0" fontId="9" fillId="4" borderId="29" xfId="2" applyFont="1" applyFill="1" applyBorder="1" applyAlignment="1">
      <alignment horizontal="center" vertical="center" wrapText="1"/>
    </xf>
    <xf numFmtId="165" fontId="8" fillId="0" borderId="35" xfId="1" applyNumberFormat="1" applyFont="1" applyFill="1" applyBorder="1" applyAlignment="1">
      <alignment horizontal="center" vertical="center"/>
    </xf>
    <xf numFmtId="0" fontId="7" fillId="0" borderId="0" xfId="0" applyFont="1" applyFill="1"/>
    <xf numFmtId="0" fontId="23" fillId="0" borderId="1" xfId="2" applyFont="1" applyFill="1" applyBorder="1" applyAlignment="1">
      <alignment horizontal="left" vertical="top" wrapText="1"/>
    </xf>
    <xf numFmtId="165" fontId="9" fillId="0" borderId="4" xfId="1" applyNumberFormat="1" applyFont="1" applyFill="1" applyBorder="1" applyAlignment="1">
      <alignment horizontal="center" vertical="center"/>
    </xf>
    <xf numFmtId="0" fontId="14" fillId="0" borderId="1" xfId="2" applyFont="1" applyFill="1" applyBorder="1" applyAlignment="1">
      <alignment horizontal="left" vertical="center"/>
    </xf>
    <xf numFmtId="0" fontId="24" fillId="0" borderId="1" xfId="2" applyFont="1" applyFill="1" applyBorder="1" applyAlignment="1">
      <alignment vertical="top" wrapText="1"/>
    </xf>
    <xf numFmtId="0" fontId="8" fillId="0" borderId="46" xfId="2" applyFont="1" applyFill="1" applyBorder="1" applyAlignment="1">
      <alignment horizontal="left" vertical="center" wrapText="1"/>
    </xf>
    <xf numFmtId="0" fontId="13" fillId="0" borderId="46" xfId="2" applyFont="1" applyFill="1" applyBorder="1" applyAlignment="1" applyProtection="1">
      <alignment horizontal="left" vertical="center" wrapText="1"/>
    </xf>
    <xf numFmtId="0" fontId="25" fillId="0" borderId="46" xfId="2" applyFont="1" applyFill="1" applyBorder="1" applyAlignment="1" applyProtection="1">
      <alignment horizontal="left" vertical="center" wrapText="1"/>
    </xf>
    <xf numFmtId="0" fontId="13" fillId="0" borderId="0" xfId="2" applyFont="1" applyFill="1" applyBorder="1" applyAlignment="1" applyProtection="1">
      <alignment horizontal="left" vertical="center" wrapText="1"/>
    </xf>
    <xf numFmtId="0" fontId="13" fillId="0" borderId="1" xfId="2" applyFont="1" applyFill="1" applyBorder="1" applyAlignment="1" applyProtection="1">
      <alignment horizontal="left" vertical="center" wrapText="1"/>
    </xf>
    <xf numFmtId="0" fontId="13" fillId="0" borderId="1" xfId="2" applyFont="1" applyFill="1" applyBorder="1" applyAlignment="1">
      <alignment horizontal="center" vertical="center" wrapText="1"/>
    </xf>
    <xf numFmtId="167" fontId="13" fillId="0" borderId="1" xfId="2" applyNumberFormat="1" applyFont="1" applyFill="1" applyBorder="1" applyAlignment="1">
      <alignment horizontal="center" vertical="center" shrinkToFit="1"/>
    </xf>
    <xf numFmtId="43" fontId="13" fillId="0" borderId="1" xfId="1" applyFont="1" applyFill="1" applyBorder="1" applyAlignment="1">
      <alignment horizontal="right" vertical="center" shrinkToFit="1"/>
    </xf>
    <xf numFmtId="167" fontId="13" fillId="0" borderId="1" xfId="2" applyNumberFormat="1" applyFont="1" applyFill="1" applyBorder="1" applyAlignment="1">
      <alignment horizontal="center" vertical="center" wrapText="1"/>
    </xf>
    <xf numFmtId="43" fontId="13" fillId="0" borderId="1" xfId="1" applyFont="1" applyFill="1" applyBorder="1" applyAlignment="1">
      <alignment horizontal="left" vertical="center" wrapText="1"/>
    </xf>
    <xf numFmtId="167" fontId="9" fillId="0" borderId="1" xfId="4" applyNumberFormat="1" applyFont="1" applyFill="1" applyBorder="1" applyAlignment="1">
      <alignment horizontal="center" vertical="center"/>
    </xf>
    <xf numFmtId="0" fontId="8" fillId="6" borderId="17" xfId="2" applyFont="1" applyFill="1" applyBorder="1" applyAlignment="1">
      <alignment horizontal="center" vertical="center"/>
    </xf>
    <xf numFmtId="165" fontId="8" fillId="6" borderId="18" xfId="1" applyNumberFormat="1" applyFont="1" applyFill="1" applyBorder="1" applyAlignment="1">
      <alignment horizontal="center" vertical="center"/>
    </xf>
    <xf numFmtId="165" fontId="8" fillId="4" borderId="12" xfId="1" applyNumberFormat="1" applyFont="1" applyFill="1" applyBorder="1" applyAlignment="1">
      <alignment vertical="center"/>
    </xf>
    <xf numFmtId="165" fontId="19" fillId="4" borderId="13" xfId="1" applyNumberFormat="1" applyFont="1" applyFill="1" applyBorder="1" applyAlignment="1">
      <alignment vertical="center"/>
    </xf>
    <xf numFmtId="0" fontId="9" fillId="0" borderId="4" xfId="2" applyFont="1" applyFill="1" applyBorder="1" applyAlignment="1">
      <alignment horizontal="center" vertical="top"/>
    </xf>
    <xf numFmtId="0" fontId="9" fillId="0" borderId="8" xfId="2" applyFont="1" applyFill="1" applyBorder="1" applyAlignment="1">
      <alignment horizontal="center" vertical="top"/>
    </xf>
    <xf numFmtId="0" fontId="9" fillId="0" borderId="9" xfId="2" applyFont="1" applyFill="1" applyBorder="1" applyAlignment="1">
      <alignment horizontal="center" vertical="top"/>
    </xf>
    <xf numFmtId="0" fontId="16" fillId="0" borderId="14" xfId="2" applyFont="1" applyFill="1" applyBorder="1" applyAlignment="1">
      <alignment horizontal="center" vertical="top"/>
    </xf>
    <xf numFmtId="0" fontId="16" fillId="0" borderId="8" xfId="2" applyFont="1" applyFill="1" applyBorder="1" applyAlignment="1">
      <alignment horizontal="center" vertical="top"/>
    </xf>
    <xf numFmtId="0" fontId="16" fillId="0" borderId="16" xfId="2" applyFont="1" applyFill="1" applyBorder="1" applyAlignment="1">
      <alignment horizontal="center" vertical="top"/>
    </xf>
    <xf numFmtId="0" fontId="8" fillId="4" borderId="14" xfId="10" applyFont="1" applyFill="1" applyBorder="1" applyAlignment="1">
      <alignment horizontal="center" vertical="center" wrapText="1"/>
    </xf>
    <xf numFmtId="0" fontId="8" fillId="4" borderId="30" xfId="10" applyFont="1" applyFill="1" applyBorder="1" applyAlignment="1">
      <alignment horizontal="center" vertical="center" wrapText="1"/>
    </xf>
    <xf numFmtId="0" fontId="8" fillId="4" borderId="31" xfId="10" applyFont="1" applyFill="1" applyBorder="1" applyAlignment="1">
      <alignment horizontal="center" vertical="center" wrapText="1"/>
    </xf>
    <xf numFmtId="0" fontId="8" fillId="2" borderId="4" xfId="2" applyFont="1" applyFill="1" applyBorder="1" applyAlignment="1">
      <alignment horizontal="center" vertical="top"/>
    </xf>
    <xf numFmtId="0" fontId="8" fillId="2" borderId="8" xfId="2" applyFont="1" applyFill="1" applyBorder="1" applyAlignment="1">
      <alignment horizontal="center" vertical="top"/>
    </xf>
    <xf numFmtId="0" fontId="8" fillId="4" borderId="26" xfId="2" applyFont="1" applyFill="1" applyBorder="1" applyAlignment="1">
      <alignment horizontal="center" vertical="center" wrapText="1"/>
    </xf>
    <xf numFmtId="0" fontId="8" fillId="4" borderId="27" xfId="2" applyFont="1" applyFill="1" applyBorder="1" applyAlignment="1">
      <alignment horizontal="center" vertical="center" wrapText="1"/>
    </xf>
    <xf numFmtId="0" fontId="8" fillId="4" borderId="28" xfId="2" applyFont="1" applyFill="1" applyBorder="1" applyAlignment="1">
      <alignment horizontal="center" vertical="center" wrapText="1"/>
    </xf>
    <xf numFmtId="166" fontId="9" fillId="0" borderId="4" xfId="2" applyNumberFormat="1" applyFont="1" applyFill="1" applyBorder="1" applyAlignment="1">
      <alignment vertical="center"/>
    </xf>
    <xf numFmtId="166" fontId="9" fillId="0" borderId="9" xfId="2" applyNumberFormat="1" applyFont="1" applyFill="1" applyBorder="1" applyAlignment="1">
      <alignment vertical="center"/>
    </xf>
    <xf numFmtId="0" fontId="8" fillId="0" borderId="1" xfId="2" applyFont="1" applyFill="1" applyBorder="1" applyAlignment="1">
      <alignment horizontal="center" vertical="top"/>
    </xf>
    <xf numFmtId="0" fontId="8" fillId="0" borderId="24" xfId="2" applyFont="1" applyFill="1" applyBorder="1" applyAlignment="1">
      <alignment horizontal="center" vertical="top"/>
    </xf>
    <xf numFmtId="0" fontId="8" fillId="3" borderId="4" xfId="2" applyFont="1" applyFill="1" applyBorder="1" applyAlignment="1">
      <alignment horizontal="center" vertical="top"/>
    </xf>
    <xf numFmtId="0" fontId="8" fillId="3" borderId="8" xfId="2" applyFont="1" applyFill="1" applyBorder="1" applyAlignment="1">
      <alignment horizontal="center" vertical="top"/>
    </xf>
    <xf numFmtId="0" fontId="8" fillId="3" borderId="9" xfId="2" applyFont="1" applyFill="1" applyBorder="1" applyAlignment="1">
      <alignment horizontal="center" vertical="top"/>
    </xf>
    <xf numFmtId="0" fontId="14" fillId="0" borderId="1" xfId="2" applyFont="1" applyFill="1" applyBorder="1" applyAlignment="1">
      <alignment horizontal="center" vertical="top" wrapText="1"/>
    </xf>
    <xf numFmtId="0" fontId="14" fillId="0" borderId="24" xfId="2" applyFont="1" applyFill="1" applyBorder="1" applyAlignment="1">
      <alignment horizontal="center" vertical="top" wrapText="1"/>
    </xf>
    <xf numFmtId="0" fontId="14" fillId="0" borderId="4" xfId="2" applyFont="1" applyFill="1" applyBorder="1" applyAlignment="1">
      <alignment horizontal="center" vertical="top" wrapText="1"/>
    </xf>
    <xf numFmtId="0" fontId="14" fillId="0" borderId="8" xfId="2" applyFont="1" applyFill="1" applyBorder="1" applyAlignment="1">
      <alignment horizontal="center" vertical="top" wrapText="1"/>
    </xf>
    <xf numFmtId="0" fontId="14" fillId="0" borderId="9" xfId="2" applyFont="1" applyFill="1" applyBorder="1" applyAlignment="1">
      <alignment horizontal="center" vertical="top" wrapText="1"/>
    </xf>
    <xf numFmtId="0" fontId="8" fillId="0" borderId="4"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9" xfId="2" applyFont="1" applyFill="1" applyBorder="1" applyAlignment="1">
      <alignment horizontal="left" vertical="top" wrapText="1"/>
    </xf>
    <xf numFmtId="0" fontId="9" fillId="0" borderId="4" xfId="2" applyFont="1" applyFill="1" applyBorder="1" applyAlignment="1">
      <alignment horizontal="center" vertical="top" wrapText="1"/>
    </xf>
    <xf numFmtId="0" fontId="9" fillId="0" borderId="8" xfId="2" applyFont="1" applyFill="1" applyBorder="1" applyAlignment="1">
      <alignment horizontal="center" vertical="top" wrapText="1"/>
    </xf>
    <xf numFmtId="0" fontId="9" fillId="0" borderId="9" xfId="2" applyFont="1" applyFill="1" applyBorder="1" applyAlignment="1">
      <alignment horizontal="center" vertical="top" wrapText="1"/>
    </xf>
    <xf numFmtId="0" fontId="9" fillId="0" borderId="4"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8" fillId="0" borderId="4" xfId="2" applyFont="1" applyFill="1" applyBorder="1" applyAlignment="1">
      <alignment horizontal="center" vertical="top" wrapText="1"/>
    </xf>
    <xf numFmtId="0" fontId="8" fillId="0" borderId="8" xfId="2" applyFont="1" applyFill="1" applyBorder="1" applyAlignment="1">
      <alignment horizontal="center" vertical="top" wrapText="1"/>
    </xf>
    <xf numFmtId="0" fontId="8" fillId="0" borderId="9" xfId="2" applyFont="1" applyFill="1" applyBorder="1" applyAlignment="1">
      <alignment horizontal="center" vertical="top" wrapText="1"/>
    </xf>
    <xf numFmtId="166" fontId="9" fillId="0" borderId="32" xfId="2" applyNumberFormat="1" applyFont="1" applyFill="1" applyBorder="1" applyAlignment="1">
      <alignment vertical="center"/>
    </xf>
    <xf numFmtId="166" fontId="9" fillId="0" borderId="45" xfId="2" applyNumberFormat="1" applyFont="1" applyFill="1" applyBorder="1" applyAlignment="1">
      <alignment vertical="center"/>
    </xf>
    <xf numFmtId="0" fontId="8" fillId="4" borderId="5" xfId="2" applyFont="1" applyFill="1" applyBorder="1" applyAlignment="1">
      <alignment horizontal="center" vertical="top"/>
    </xf>
    <xf numFmtId="0" fontId="8" fillId="4" borderId="10" xfId="2" applyFont="1" applyFill="1" applyBorder="1" applyAlignment="1">
      <alignment horizontal="center" vertical="top"/>
    </xf>
    <xf numFmtId="0" fontId="8" fillId="4" borderId="11" xfId="2" applyFont="1" applyFill="1" applyBorder="1" applyAlignment="1">
      <alignment horizontal="center" vertical="top"/>
    </xf>
    <xf numFmtId="0" fontId="8" fillId="4" borderId="4" xfId="10" applyFont="1" applyFill="1" applyBorder="1" applyAlignment="1">
      <alignment horizontal="center" vertical="center" wrapText="1"/>
    </xf>
    <xf numFmtId="0" fontId="8" fillId="4" borderId="8" xfId="10" applyFont="1" applyFill="1" applyBorder="1" applyAlignment="1">
      <alignment horizontal="center" vertical="center" wrapText="1"/>
    </xf>
    <xf numFmtId="0" fontId="8" fillId="4" borderId="5" xfId="2" applyFont="1" applyFill="1" applyBorder="1" applyAlignment="1">
      <alignment horizontal="center" vertical="center" wrapText="1"/>
    </xf>
    <xf numFmtId="0" fontId="8" fillId="4" borderId="10" xfId="2" applyFont="1" applyFill="1" applyBorder="1" applyAlignment="1">
      <alignment horizontal="center" vertical="center" wrapText="1"/>
    </xf>
    <xf numFmtId="0" fontId="8" fillId="4" borderId="11" xfId="2" applyFont="1" applyFill="1" applyBorder="1" applyAlignment="1">
      <alignment horizontal="center" vertical="center" wrapText="1"/>
    </xf>
    <xf numFmtId="0" fontId="8" fillId="4" borderId="26" xfId="9" applyFont="1" applyFill="1" applyBorder="1" applyAlignment="1">
      <alignment horizontal="center" vertical="center" wrapText="1"/>
    </xf>
    <xf numFmtId="0" fontId="8" fillId="4" borderId="27" xfId="9" applyFont="1" applyFill="1" applyBorder="1" applyAlignment="1">
      <alignment horizontal="center" vertical="center" wrapText="1"/>
    </xf>
    <xf numFmtId="0" fontId="8" fillId="4" borderId="28" xfId="9" applyFont="1" applyFill="1" applyBorder="1" applyAlignment="1">
      <alignment horizontal="center" vertical="center" wrapText="1"/>
    </xf>
    <xf numFmtId="0" fontId="8" fillId="4" borderId="4" xfId="2" applyFont="1" applyFill="1" applyBorder="1" applyAlignment="1">
      <alignment horizontal="center" vertical="top"/>
    </xf>
    <xf numFmtId="0" fontId="8" fillId="4" borderId="8" xfId="2" applyFont="1" applyFill="1" applyBorder="1" applyAlignment="1">
      <alignment horizontal="center" vertical="top"/>
    </xf>
    <xf numFmtId="0" fontId="8" fillId="4" borderId="9" xfId="2" applyFont="1" applyFill="1" applyBorder="1" applyAlignment="1">
      <alignment horizontal="center" vertical="top"/>
    </xf>
    <xf numFmtId="0" fontId="8" fillId="0" borderId="4" xfId="2" applyFont="1" applyFill="1" applyBorder="1" applyAlignment="1">
      <alignment horizontal="center" vertical="top"/>
    </xf>
    <xf numFmtId="0" fontId="8" fillId="0" borderId="8" xfId="2" applyFont="1" applyFill="1" applyBorder="1" applyAlignment="1">
      <alignment horizontal="center" vertical="top"/>
    </xf>
    <xf numFmtId="0" fontId="8" fillId="0" borderId="9" xfId="2" applyFont="1" applyFill="1" applyBorder="1" applyAlignment="1">
      <alignment horizontal="center" vertical="top"/>
    </xf>
    <xf numFmtId="0" fontId="16" fillId="0" borderId="9" xfId="2" applyFont="1" applyFill="1" applyBorder="1" applyAlignment="1">
      <alignment horizontal="center" vertical="top"/>
    </xf>
    <xf numFmtId="0" fontId="8" fillId="0" borderId="16" xfId="2" applyFont="1" applyFill="1" applyBorder="1" applyAlignment="1">
      <alignment horizontal="left" vertical="top" wrapText="1"/>
    </xf>
    <xf numFmtId="0" fontId="8" fillId="0" borderId="18" xfId="2" applyFont="1" applyFill="1" applyBorder="1" applyAlignment="1">
      <alignment horizontal="center" vertical="top"/>
    </xf>
    <xf numFmtId="0" fontId="8" fillId="3" borderId="16" xfId="2" applyFont="1" applyFill="1" applyBorder="1" applyAlignment="1">
      <alignment horizontal="center" vertical="top"/>
    </xf>
    <xf numFmtId="0" fontId="14" fillId="0" borderId="18" xfId="2" applyFont="1" applyFill="1" applyBorder="1" applyAlignment="1">
      <alignment horizontal="center" vertical="top" wrapText="1"/>
    </xf>
    <xf numFmtId="0" fontId="14" fillId="0" borderId="16" xfId="2" applyFont="1" applyFill="1" applyBorder="1" applyAlignment="1">
      <alignment horizontal="center" vertical="top" wrapText="1"/>
    </xf>
    <xf numFmtId="0" fontId="9" fillId="0" borderId="16" xfId="2" applyFont="1" applyFill="1" applyBorder="1" applyAlignment="1">
      <alignment horizontal="center" vertical="top"/>
    </xf>
    <xf numFmtId="0" fontId="9" fillId="0" borderId="16" xfId="2" applyFont="1" applyFill="1" applyBorder="1" applyAlignment="1">
      <alignment horizontal="center" vertical="top" wrapText="1"/>
    </xf>
    <xf numFmtId="0" fontId="9" fillId="0" borderId="16" xfId="2" applyFont="1" applyFill="1" applyBorder="1" applyAlignment="1">
      <alignment horizontal="center" vertical="center" wrapText="1"/>
    </xf>
    <xf numFmtId="0" fontId="8" fillId="0" borderId="16" xfId="2" applyFont="1" applyFill="1" applyBorder="1" applyAlignment="1">
      <alignment horizontal="center" vertical="top" wrapText="1"/>
    </xf>
    <xf numFmtId="0" fontId="8" fillId="0" borderId="7" xfId="2" applyFont="1" applyFill="1" applyBorder="1" applyAlignment="1">
      <alignment horizontal="center" vertical="top"/>
    </xf>
    <xf numFmtId="166" fontId="9" fillId="0" borderId="7" xfId="2" applyNumberFormat="1" applyFont="1" applyFill="1" applyBorder="1" applyAlignment="1">
      <alignment vertical="center"/>
    </xf>
    <xf numFmtId="166" fontId="9" fillId="0" borderId="33" xfId="2" applyNumberFormat="1" applyFont="1" applyFill="1" applyBorder="1" applyAlignment="1">
      <alignment vertical="center"/>
    </xf>
    <xf numFmtId="0" fontId="8" fillId="2" borderId="20" xfId="2" applyFont="1" applyFill="1" applyBorder="1" applyAlignment="1">
      <alignment horizontal="center" vertical="top" wrapText="1"/>
    </xf>
    <xf numFmtId="0" fontId="8" fillId="2" borderId="21" xfId="2" applyFont="1" applyFill="1" applyBorder="1" applyAlignment="1">
      <alignment horizontal="center" vertical="top" wrapText="1"/>
    </xf>
    <xf numFmtId="0" fontId="8" fillId="2" borderId="22" xfId="2" applyFont="1" applyFill="1" applyBorder="1" applyAlignment="1">
      <alignment horizontal="center" vertical="top" wrapText="1"/>
    </xf>
    <xf numFmtId="0" fontId="10" fillId="2" borderId="37" xfId="2" applyFont="1" applyFill="1" applyBorder="1" applyAlignment="1">
      <alignment horizontal="center" vertical="center" wrapText="1"/>
    </xf>
    <xf numFmtId="0" fontId="10" fillId="2" borderId="38" xfId="2" applyFont="1" applyFill="1" applyBorder="1" applyAlignment="1">
      <alignment horizontal="center" vertical="center" wrapText="1"/>
    </xf>
    <xf numFmtId="0" fontId="10" fillId="2" borderId="39" xfId="2" applyFont="1" applyFill="1" applyBorder="1" applyAlignment="1">
      <alignment horizontal="center" vertical="center" wrapText="1"/>
    </xf>
    <xf numFmtId="0" fontId="13" fillId="0" borderId="4" xfId="2" applyFont="1" applyFill="1" applyBorder="1" applyAlignment="1">
      <alignment horizontal="center" vertical="top"/>
    </xf>
    <xf numFmtId="0" fontId="13" fillId="0" borderId="8" xfId="2" applyFont="1" applyFill="1" applyBorder="1" applyAlignment="1">
      <alignment horizontal="center" vertical="top"/>
    </xf>
    <xf numFmtId="0" fontId="13" fillId="0" borderId="7" xfId="2" applyFont="1" applyFill="1" applyBorder="1" applyAlignment="1">
      <alignment horizontal="center" vertical="top"/>
    </xf>
    <xf numFmtId="0" fontId="13" fillId="0" borderId="4"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7" xfId="2" applyFont="1" applyFill="1" applyBorder="1" applyAlignment="1">
      <alignment horizontal="center" vertical="center"/>
    </xf>
    <xf numFmtId="0" fontId="9" fillId="0" borderId="35" xfId="2" applyFont="1" applyFill="1" applyBorder="1" applyAlignment="1">
      <alignment horizontal="center" vertical="top"/>
    </xf>
    <xf numFmtId="0" fontId="9" fillId="0" borderId="30" xfId="2" applyFont="1" applyFill="1" applyBorder="1" applyAlignment="1">
      <alignment horizontal="center" vertical="top"/>
    </xf>
    <xf numFmtId="0" fontId="9" fillId="0" borderId="34" xfId="2" applyFont="1" applyFill="1" applyBorder="1" applyAlignment="1">
      <alignment horizontal="center" vertical="top"/>
    </xf>
  </cellXfs>
  <cellStyles count="19">
    <cellStyle name="Comma" xfId="1" builtinId="3"/>
    <cellStyle name="Comma 2 2 3" xfId="3" xr:uid="{00000000-0005-0000-0000-000001000000}"/>
    <cellStyle name="Comma 3 2" xfId="4" xr:uid="{00000000-0005-0000-0000-000002000000}"/>
    <cellStyle name="Comma 4" xfId="5" xr:uid="{00000000-0005-0000-0000-000003000000}"/>
    <cellStyle name="Comma 4 2" xfId="6" xr:uid="{00000000-0005-0000-0000-000004000000}"/>
    <cellStyle name="Comma 6 2" xfId="7" xr:uid="{00000000-0005-0000-0000-000005000000}"/>
    <cellStyle name="Followed Hyperlink" xfId="14" builtinId="9" hidden="1"/>
    <cellStyle name="Followed Hyperlink" xfId="16" builtinId="9" hidden="1"/>
    <cellStyle name="Followed Hyperlink" xfId="18" builtinId="9" hidden="1"/>
    <cellStyle name="Hyperlink" xfId="13" builtinId="8" hidden="1"/>
    <cellStyle name="Hyperlink" xfId="15" builtinId="8" hidden="1"/>
    <cellStyle name="Hyperlink" xfId="17" builtinId="8" hidden="1"/>
    <cellStyle name="Normal" xfId="0" builtinId="0"/>
    <cellStyle name="Normal 2" xfId="2" xr:uid="{00000000-0005-0000-0000-00000D000000}"/>
    <cellStyle name="Normal 2 2" xfId="8" xr:uid="{00000000-0005-0000-0000-00000E000000}"/>
    <cellStyle name="Normal 3" xfId="9" xr:uid="{00000000-0005-0000-0000-00000F000000}"/>
    <cellStyle name="Normal 3 2" xfId="10" xr:uid="{00000000-0005-0000-0000-000010000000}"/>
    <cellStyle name="Normal 3 2 2" xfId="11" xr:uid="{00000000-0005-0000-0000-000011000000}"/>
    <cellStyle name="Normal 3 2 3" xfId="12"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99"/>
  <sheetViews>
    <sheetView tabSelected="1" showWhiteSpace="0" view="pageBreakPreview" zoomScaleNormal="125" zoomScaleSheetLayoutView="100" zoomScalePageLayoutView="125" workbookViewId="0">
      <selection activeCell="C13" sqref="C13:G13"/>
    </sheetView>
  </sheetViews>
  <sheetFormatPr defaultColWidth="8.85546875" defaultRowHeight="14.25" x14ac:dyDescent="0.2"/>
  <cols>
    <col min="1" max="1" width="5.85546875" style="1" customWidth="1"/>
    <col min="2" max="2" width="54.7109375" style="1" customWidth="1"/>
    <col min="3" max="3" width="10.85546875" style="1" customWidth="1"/>
    <col min="4" max="4" width="9.28515625" style="1" customWidth="1"/>
    <col min="5" max="5" width="9.85546875" style="1" customWidth="1"/>
    <col min="6" max="6" width="8.85546875" style="70" customWidth="1"/>
    <col min="7" max="7" width="12.28515625" style="70" customWidth="1"/>
    <col min="8" max="16384" width="8.85546875" style="1"/>
  </cols>
  <sheetData>
    <row r="1" spans="1:7" ht="15" x14ac:dyDescent="0.2">
      <c r="A1" s="19"/>
      <c r="B1" s="188" t="s">
        <v>252</v>
      </c>
      <c r="C1" s="188"/>
      <c r="D1" s="188"/>
      <c r="E1" s="188"/>
      <c r="F1" s="188"/>
      <c r="G1" s="189"/>
    </row>
    <row r="2" spans="1:7" ht="15" x14ac:dyDescent="0.2">
      <c r="A2" s="19"/>
      <c r="B2" s="190"/>
      <c r="C2" s="191"/>
      <c r="D2" s="191"/>
      <c r="E2" s="191"/>
      <c r="F2" s="191"/>
      <c r="G2" s="192"/>
    </row>
    <row r="3" spans="1:7" ht="15" x14ac:dyDescent="0.2">
      <c r="A3" s="19"/>
      <c r="B3" s="193" t="s">
        <v>0</v>
      </c>
      <c r="C3" s="193"/>
      <c r="D3" s="193"/>
      <c r="E3" s="193"/>
      <c r="F3" s="193"/>
      <c r="G3" s="194"/>
    </row>
    <row r="4" spans="1:7" ht="15" x14ac:dyDescent="0.2">
      <c r="A4" s="19"/>
      <c r="B4" s="195"/>
      <c r="C4" s="196"/>
      <c r="D4" s="196"/>
      <c r="E4" s="196"/>
      <c r="F4" s="196"/>
      <c r="G4" s="197"/>
    </row>
    <row r="5" spans="1:7" ht="15" x14ac:dyDescent="0.2">
      <c r="A5" s="19"/>
      <c r="B5" s="198" t="s">
        <v>1</v>
      </c>
      <c r="C5" s="199"/>
      <c r="D5" s="199"/>
      <c r="E5" s="199"/>
      <c r="F5" s="199"/>
      <c r="G5" s="200"/>
    </row>
    <row r="6" spans="1:7" ht="15" x14ac:dyDescent="0.2">
      <c r="A6" s="19"/>
      <c r="B6" s="198" t="s">
        <v>2</v>
      </c>
      <c r="C6" s="199"/>
      <c r="D6" s="199"/>
      <c r="E6" s="199"/>
      <c r="F6" s="199"/>
      <c r="G6" s="200"/>
    </row>
    <row r="7" spans="1:7" ht="15" x14ac:dyDescent="0.2">
      <c r="A7" s="19"/>
      <c r="B7" s="198" t="s">
        <v>3</v>
      </c>
      <c r="C7" s="199"/>
      <c r="D7" s="199"/>
      <c r="E7" s="199"/>
      <c r="F7" s="199"/>
      <c r="G7" s="200"/>
    </row>
    <row r="8" spans="1:7" ht="15" x14ac:dyDescent="0.2">
      <c r="A8" s="19"/>
      <c r="B8" s="207"/>
      <c r="C8" s="208"/>
      <c r="D8" s="208"/>
      <c r="E8" s="208"/>
      <c r="F8" s="208"/>
      <c r="G8" s="209"/>
    </row>
    <row r="9" spans="1:7" ht="15" x14ac:dyDescent="0.2">
      <c r="A9" s="19"/>
      <c r="B9" s="20" t="s">
        <v>4</v>
      </c>
      <c r="C9" s="207"/>
      <c r="D9" s="208"/>
      <c r="E9" s="208"/>
      <c r="F9" s="208"/>
      <c r="G9" s="209"/>
    </row>
    <row r="10" spans="1:7" x14ac:dyDescent="0.2">
      <c r="A10" s="19"/>
      <c r="B10" s="4" t="s">
        <v>5</v>
      </c>
      <c r="C10" s="172" t="s">
        <v>6</v>
      </c>
      <c r="D10" s="173"/>
      <c r="E10" s="173"/>
      <c r="F10" s="173"/>
      <c r="G10" s="174"/>
    </row>
    <row r="11" spans="1:7" x14ac:dyDescent="0.2">
      <c r="A11" s="19"/>
      <c r="B11" s="4" t="s">
        <v>7</v>
      </c>
      <c r="C11" s="172"/>
      <c r="D11" s="173"/>
      <c r="E11" s="173"/>
      <c r="F11" s="173"/>
      <c r="G11" s="174"/>
    </row>
    <row r="12" spans="1:7" ht="27.6" customHeight="1" x14ac:dyDescent="0.2">
      <c r="A12" s="19"/>
      <c r="B12" s="4" t="s">
        <v>8</v>
      </c>
      <c r="C12" s="201" t="s">
        <v>253</v>
      </c>
      <c r="D12" s="202"/>
      <c r="E12" s="202"/>
      <c r="F12" s="202"/>
      <c r="G12" s="203"/>
    </row>
    <row r="13" spans="1:7" ht="21.6" customHeight="1" x14ac:dyDescent="0.2">
      <c r="A13" s="19"/>
      <c r="B13" s="17" t="s">
        <v>9</v>
      </c>
      <c r="C13" s="204" t="s">
        <v>258</v>
      </c>
      <c r="D13" s="205"/>
      <c r="E13" s="205"/>
      <c r="F13" s="205"/>
      <c r="G13" s="206"/>
    </row>
    <row r="14" spans="1:7" x14ac:dyDescent="0.2">
      <c r="A14" s="19"/>
      <c r="B14" s="4" t="s">
        <v>10</v>
      </c>
      <c r="C14" s="172"/>
      <c r="D14" s="173"/>
      <c r="E14" s="173"/>
      <c r="F14" s="173"/>
      <c r="G14" s="174"/>
    </row>
    <row r="15" spans="1:7" x14ac:dyDescent="0.2">
      <c r="A15" s="19"/>
      <c r="B15" s="4" t="s">
        <v>11</v>
      </c>
      <c r="C15" s="172"/>
      <c r="D15" s="173"/>
      <c r="E15" s="173"/>
      <c r="F15" s="173"/>
      <c r="G15" s="174"/>
    </row>
    <row r="16" spans="1:7" x14ac:dyDescent="0.2">
      <c r="A16" s="19"/>
      <c r="B16" s="4" t="s">
        <v>12</v>
      </c>
      <c r="C16" s="172"/>
      <c r="D16" s="173"/>
      <c r="E16" s="173"/>
      <c r="F16" s="173"/>
      <c r="G16" s="174"/>
    </row>
    <row r="17" spans="1:7" ht="15" x14ac:dyDescent="0.2">
      <c r="A17" s="21"/>
      <c r="B17" s="22"/>
      <c r="C17" s="23"/>
      <c r="D17" s="23"/>
      <c r="E17" s="23"/>
      <c r="F17" s="24"/>
      <c r="G17" s="98"/>
    </row>
    <row r="18" spans="1:7" ht="15" x14ac:dyDescent="0.2">
      <c r="A18" s="175" t="s">
        <v>259</v>
      </c>
      <c r="B18" s="176"/>
      <c r="C18" s="176"/>
      <c r="D18" s="176"/>
      <c r="E18" s="176"/>
      <c r="F18" s="176"/>
      <c r="G18" s="177"/>
    </row>
    <row r="19" spans="1:7" ht="45" x14ac:dyDescent="0.2">
      <c r="A19" s="168" t="s">
        <v>99</v>
      </c>
      <c r="B19" s="143" t="s">
        <v>13</v>
      </c>
      <c r="C19" s="145" t="s">
        <v>14</v>
      </c>
      <c r="D19" s="143" t="s">
        <v>15</v>
      </c>
      <c r="E19" s="146" t="s">
        <v>143</v>
      </c>
      <c r="F19" s="147" t="s">
        <v>103</v>
      </c>
      <c r="G19" s="148" t="s">
        <v>90</v>
      </c>
    </row>
    <row r="20" spans="1:7" ht="15" x14ac:dyDescent="0.2">
      <c r="A20" s="31"/>
      <c r="B20" s="32" t="s">
        <v>16</v>
      </c>
      <c r="C20" s="3"/>
      <c r="D20" s="33"/>
      <c r="E20" s="34"/>
      <c r="F20" s="35"/>
      <c r="G20" s="73"/>
    </row>
    <row r="21" spans="1:7" ht="15" x14ac:dyDescent="0.2">
      <c r="A21" s="31"/>
      <c r="B21" s="32" t="s">
        <v>17</v>
      </c>
      <c r="C21" s="3"/>
      <c r="D21" s="33"/>
      <c r="E21" s="34"/>
      <c r="F21" s="35"/>
      <c r="G21" s="73"/>
    </row>
    <row r="22" spans="1:7" x14ac:dyDescent="0.2">
      <c r="A22" s="37" t="s">
        <v>18</v>
      </c>
      <c r="B22" s="38" t="s">
        <v>19</v>
      </c>
      <c r="C22" s="3"/>
      <c r="D22" s="33" t="s">
        <v>20</v>
      </c>
      <c r="E22" s="34">
        <v>1</v>
      </c>
      <c r="F22" s="35">
        <v>0</v>
      </c>
      <c r="G22" s="73">
        <f>F22*E22</f>
        <v>0</v>
      </c>
    </row>
    <row r="23" spans="1:7" x14ac:dyDescent="0.2">
      <c r="A23" s="37" t="s">
        <v>21</v>
      </c>
      <c r="B23" s="38" t="s">
        <v>22</v>
      </c>
      <c r="C23" s="3"/>
      <c r="D23" s="33" t="s">
        <v>20</v>
      </c>
      <c r="E23" s="34">
        <v>1</v>
      </c>
      <c r="F23" s="35">
        <v>0</v>
      </c>
      <c r="G23" s="73">
        <f t="shared" ref="G23" si="0">F23*E23</f>
        <v>0</v>
      </c>
    </row>
    <row r="24" spans="1:7" ht="13.9" customHeight="1" thickBot="1" x14ac:dyDescent="0.25">
      <c r="A24" s="178" t="s">
        <v>91</v>
      </c>
      <c r="B24" s="179"/>
      <c r="C24" s="179"/>
      <c r="D24" s="179"/>
      <c r="E24" s="179"/>
      <c r="F24" s="180"/>
      <c r="G24" s="127">
        <f>SUM(G22:G23)</f>
        <v>0</v>
      </c>
    </row>
    <row r="25" spans="1:7" ht="13.9" customHeight="1" x14ac:dyDescent="0.2">
      <c r="A25" s="143" t="s">
        <v>99</v>
      </c>
      <c r="B25" s="144" t="s">
        <v>13</v>
      </c>
      <c r="C25" s="145"/>
      <c r="D25" s="143" t="s">
        <v>15</v>
      </c>
      <c r="E25" s="146" t="s">
        <v>143</v>
      </c>
      <c r="F25" s="147" t="s">
        <v>103</v>
      </c>
      <c r="G25" s="148" t="s">
        <v>90</v>
      </c>
    </row>
    <row r="26" spans="1:7" ht="13.9" customHeight="1" x14ac:dyDescent="0.2">
      <c r="A26" s="136"/>
      <c r="B26" s="32"/>
      <c r="C26" s="28"/>
      <c r="D26" s="27"/>
      <c r="E26" s="29"/>
      <c r="F26" s="30"/>
      <c r="G26" s="101"/>
    </row>
    <row r="27" spans="1:7" ht="15" x14ac:dyDescent="0.2">
      <c r="A27" s="31"/>
      <c r="B27" s="32" t="s">
        <v>100</v>
      </c>
      <c r="C27" s="3"/>
      <c r="D27" s="33"/>
      <c r="E27" s="34"/>
      <c r="F27" s="35"/>
      <c r="G27" s="75"/>
    </row>
    <row r="28" spans="1:7" ht="15" x14ac:dyDescent="0.2">
      <c r="A28" s="37"/>
      <c r="B28" s="32" t="s">
        <v>23</v>
      </c>
      <c r="C28" s="3"/>
      <c r="D28" s="33"/>
      <c r="E28" s="34"/>
      <c r="F28" s="35"/>
      <c r="G28" s="73"/>
    </row>
    <row r="29" spans="1:7" ht="42.75" x14ac:dyDescent="0.2">
      <c r="A29" s="37" t="s">
        <v>24</v>
      </c>
      <c r="B29" s="38" t="s">
        <v>105</v>
      </c>
      <c r="C29" s="3"/>
      <c r="D29" s="33" t="s">
        <v>28</v>
      </c>
      <c r="E29" s="49">
        <v>250</v>
      </c>
      <c r="F29" s="35">
        <v>0</v>
      </c>
      <c r="G29" s="73">
        <f>F29*E29</f>
        <v>0</v>
      </c>
    </row>
    <row r="30" spans="1:7" x14ac:dyDescent="0.2">
      <c r="A30" s="37"/>
      <c r="B30" s="38" t="s">
        <v>58</v>
      </c>
      <c r="C30" s="3"/>
      <c r="D30" s="33"/>
      <c r="E30" s="42"/>
      <c r="F30" s="35"/>
      <c r="G30" s="73"/>
    </row>
    <row r="31" spans="1:7" ht="28.5" x14ac:dyDescent="0.2">
      <c r="A31" s="37" t="s">
        <v>104</v>
      </c>
      <c r="B31" s="38" t="s">
        <v>106</v>
      </c>
      <c r="C31" s="3"/>
      <c r="D31" s="33" t="s">
        <v>25</v>
      </c>
      <c r="E31" s="49">
        <f>116*0.6*1</f>
        <v>69.599999999999994</v>
      </c>
      <c r="F31" s="35">
        <v>0</v>
      </c>
      <c r="G31" s="73">
        <f t="shared" ref="G31:G39" si="1">F31*E31</f>
        <v>0</v>
      </c>
    </row>
    <row r="32" spans="1:7" x14ac:dyDescent="0.2">
      <c r="A32" s="37"/>
      <c r="B32" s="38"/>
      <c r="C32" s="3"/>
      <c r="D32" s="33"/>
      <c r="E32" s="49"/>
      <c r="F32" s="35"/>
      <c r="G32" s="73"/>
    </row>
    <row r="33" spans="1:7" ht="28.5" x14ac:dyDescent="0.2">
      <c r="A33" s="37" t="s">
        <v>26</v>
      </c>
      <c r="B33" s="38" t="s">
        <v>107</v>
      </c>
      <c r="C33" s="3"/>
      <c r="D33" s="33" t="s">
        <v>25</v>
      </c>
      <c r="E33" s="49">
        <f>116*0.4*0.7</f>
        <v>32.480000000000004</v>
      </c>
      <c r="F33" s="35">
        <v>0</v>
      </c>
      <c r="G33" s="73">
        <f t="shared" si="1"/>
        <v>0</v>
      </c>
    </row>
    <row r="34" spans="1:7" x14ac:dyDescent="0.2">
      <c r="A34" s="43"/>
      <c r="B34" s="38"/>
      <c r="C34" s="3"/>
      <c r="D34" s="33"/>
      <c r="E34" s="49"/>
      <c r="F34" s="35"/>
      <c r="G34" s="73"/>
    </row>
    <row r="35" spans="1:7" ht="15.75" x14ac:dyDescent="0.2">
      <c r="A35" s="43"/>
      <c r="B35" s="45" t="s">
        <v>125</v>
      </c>
      <c r="C35" s="3"/>
      <c r="D35" s="33"/>
      <c r="E35" s="34"/>
      <c r="F35" s="35"/>
      <c r="G35" s="73"/>
    </row>
    <row r="36" spans="1:7" ht="51" x14ac:dyDescent="0.2">
      <c r="A36" s="43" t="s">
        <v>27</v>
      </c>
      <c r="B36" s="44" t="s">
        <v>126</v>
      </c>
      <c r="C36" s="3"/>
      <c r="D36" s="33" t="s">
        <v>25</v>
      </c>
      <c r="E36" s="34">
        <f>120.6*0.35</f>
        <v>42.209999999999994</v>
      </c>
      <c r="F36" s="35">
        <v>0</v>
      </c>
      <c r="G36" s="73">
        <f t="shared" si="1"/>
        <v>0</v>
      </c>
    </row>
    <row r="37" spans="1:7" x14ac:dyDescent="0.2">
      <c r="A37" s="43"/>
      <c r="B37" s="44"/>
      <c r="C37" s="3"/>
      <c r="D37" s="33"/>
      <c r="E37" s="34"/>
      <c r="F37" s="35"/>
      <c r="G37" s="73"/>
    </row>
    <row r="38" spans="1:7" ht="18.600000000000001" customHeight="1" x14ac:dyDescent="0.2">
      <c r="A38" s="43"/>
      <c r="B38" s="45" t="s">
        <v>127</v>
      </c>
      <c r="C38" s="3"/>
      <c r="D38" s="33"/>
      <c r="E38" s="34"/>
      <c r="F38" s="35"/>
      <c r="G38" s="73"/>
    </row>
    <row r="39" spans="1:7" ht="38.25" x14ac:dyDescent="0.2">
      <c r="A39" s="43" t="s">
        <v>133</v>
      </c>
      <c r="B39" s="44" t="s">
        <v>128</v>
      </c>
      <c r="C39" s="3"/>
      <c r="D39" s="33" t="s">
        <v>28</v>
      </c>
      <c r="E39" s="34">
        <f>120.6</f>
        <v>120.6</v>
      </c>
      <c r="F39" s="35">
        <v>0</v>
      </c>
      <c r="G39" s="73">
        <f t="shared" si="1"/>
        <v>0</v>
      </c>
    </row>
    <row r="40" spans="1:7" x14ac:dyDescent="0.2">
      <c r="A40" s="43"/>
      <c r="B40" s="38"/>
      <c r="C40" s="3"/>
      <c r="D40" s="33"/>
      <c r="E40" s="34"/>
      <c r="F40" s="35"/>
      <c r="G40" s="73"/>
    </row>
    <row r="41" spans="1:7" ht="15" x14ac:dyDescent="0.2">
      <c r="A41" s="46"/>
      <c r="B41" s="60" t="s">
        <v>236</v>
      </c>
      <c r="C41" s="33"/>
      <c r="D41" s="33"/>
      <c r="E41" s="34"/>
      <c r="F41" s="35"/>
      <c r="G41" s="73"/>
    </row>
    <row r="42" spans="1:7" x14ac:dyDescent="0.2">
      <c r="A42" s="46"/>
      <c r="B42" s="47"/>
      <c r="C42" s="33"/>
      <c r="D42" s="33"/>
      <c r="E42" s="34"/>
      <c r="F42" s="35"/>
      <c r="G42" s="73"/>
    </row>
    <row r="43" spans="1:7" x14ac:dyDescent="0.2">
      <c r="A43" s="46" t="s">
        <v>200</v>
      </c>
      <c r="B43" s="47" t="s">
        <v>202</v>
      </c>
      <c r="C43" s="33"/>
      <c r="D43" s="33" t="s">
        <v>25</v>
      </c>
      <c r="E43" s="49">
        <f>112*0.4*0.15</f>
        <v>6.7200000000000006</v>
      </c>
      <c r="F43" s="35">
        <v>0</v>
      </c>
      <c r="G43" s="73">
        <f t="shared" ref="G43" si="2">F43*E43</f>
        <v>0</v>
      </c>
    </row>
    <row r="44" spans="1:7" x14ac:dyDescent="0.2">
      <c r="A44" s="46"/>
      <c r="B44" s="47"/>
      <c r="C44" s="33"/>
      <c r="D44" s="33"/>
      <c r="E44" s="34"/>
      <c r="F44" s="35"/>
      <c r="G44" s="73"/>
    </row>
    <row r="45" spans="1:7" x14ac:dyDescent="0.2">
      <c r="A45" s="46" t="s">
        <v>29</v>
      </c>
      <c r="B45" s="47" t="s">
        <v>30</v>
      </c>
      <c r="C45" s="33"/>
      <c r="D45" s="33" t="s">
        <v>25</v>
      </c>
      <c r="E45" s="49">
        <f>112*0.4*0.2</f>
        <v>8.9600000000000009</v>
      </c>
      <c r="F45" s="35">
        <v>0</v>
      </c>
      <c r="G45" s="73">
        <f t="shared" ref="G45:G69" si="3">F45*E45</f>
        <v>0</v>
      </c>
    </row>
    <row r="46" spans="1:7" x14ac:dyDescent="0.2">
      <c r="A46" s="46"/>
      <c r="B46" s="47"/>
      <c r="C46" s="33"/>
      <c r="D46" s="33"/>
      <c r="E46" s="49"/>
      <c r="F46" s="35"/>
      <c r="G46" s="73"/>
    </row>
    <row r="47" spans="1:7" x14ac:dyDescent="0.2">
      <c r="A47" s="46" t="s">
        <v>31</v>
      </c>
      <c r="B47" s="47" t="s">
        <v>108</v>
      </c>
      <c r="C47" s="33"/>
      <c r="D47" s="49" t="s">
        <v>28</v>
      </c>
      <c r="E47" s="42">
        <v>116.4</v>
      </c>
      <c r="F47" s="35">
        <v>0</v>
      </c>
      <c r="G47" s="73">
        <f t="shared" si="3"/>
        <v>0</v>
      </c>
    </row>
    <row r="48" spans="1:7" x14ac:dyDescent="0.2">
      <c r="A48" s="46"/>
      <c r="B48" s="47"/>
      <c r="C48" s="33"/>
      <c r="D48" s="49"/>
      <c r="E48" s="49"/>
      <c r="F48" s="35"/>
      <c r="G48" s="73"/>
    </row>
    <row r="49" spans="1:7" ht="15" x14ac:dyDescent="0.2">
      <c r="A49" s="46"/>
      <c r="B49" s="60" t="s">
        <v>33</v>
      </c>
      <c r="C49" s="33"/>
      <c r="D49" s="49"/>
      <c r="E49" s="34"/>
      <c r="F49" s="35"/>
      <c r="G49" s="73"/>
    </row>
    <row r="50" spans="1:7" ht="42.75" x14ac:dyDescent="0.2">
      <c r="A50" s="46"/>
      <c r="B50" s="48" t="s">
        <v>34</v>
      </c>
      <c r="C50" s="33"/>
      <c r="D50" s="33"/>
      <c r="E50" s="61"/>
      <c r="F50" s="35"/>
      <c r="G50" s="73"/>
    </row>
    <row r="51" spans="1:7" x14ac:dyDescent="0.2">
      <c r="A51" s="46"/>
      <c r="B51" s="48"/>
      <c r="C51" s="33"/>
      <c r="D51" s="33"/>
      <c r="E51" s="61"/>
      <c r="F51" s="35"/>
      <c r="G51" s="73"/>
    </row>
    <row r="52" spans="1:7" x14ac:dyDescent="0.2">
      <c r="A52" s="46" t="s">
        <v>32</v>
      </c>
      <c r="B52" s="47" t="s">
        <v>35</v>
      </c>
      <c r="C52" s="33"/>
      <c r="D52" s="33" t="s">
        <v>109</v>
      </c>
      <c r="E52" s="61">
        <f>112/0.25*1.05*0.395</f>
        <v>185.80800000000002</v>
      </c>
      <c r="F52" s="35">
        <v>0</v>
      </c>
      <c r="G52" s="73">
        <f t="shared" si="3"/>
        <v>0</v>
      </c>
    </row>
    <row r="53" spans="1:7" x14ac:dyDescent="0.2">
      <c r="A53" s="46"/>
      <c r="B53" s="47"/>
      <c r="C53" s="33"/>
      <c r="D53" s="33"/>
      <c r="E53" s="61"/>
      <c r="F53" s="35"/>
      <c r="G53" s="73"/>
    </row>
    <row r="54" spans="1:7" x14ac:dyDescent="0.2">
      <c r="A54" s="46" t="s">
        <v>134</v>
      </c>
      <c r="B54" s="47" t="s">
        <v>144</v>
      </c>
      <c r="C54" s="33"/>
      <c r="D54" s="33" t="s">
        <v>109</v>
      </c>
      <c r="E54" s="61">
        <f>112*4*0.888+116*3*0.888</f>
        <v>706.84799999999996</v>
      </c>
      <c r="F54" s="35">
        <v>0</v>
      </c>
      <c r="G54" s="73">
        <f t="shared" si="3"/>
        <v>0</v>
      </c>
    </row>
    <row r="55" spans="1:7" x14ac:dyDescent="0.2">
      <c r="A55" s="46"/>
      <c r="B55" s="47"/>
      <c r="C55" s="33"/>
      <c r="D55" s="33"/>
      <c r="E55" s="61"/>
      <c r="F55" s="35"/>
      <c r="G55" s="73"/>
    </row>
    <row r="56" spans="1:7" ht="15" x14ac:dyDescent="0.2">
      <c r="A56" s="46"/>
      <c r="B56" s="60" t="s">
        <v>37</v>
      </c>
      <c r="C56" s="33"/>
      <c r="D56" s="33"/>
      <c r="E56" s="34"/>
      <c r="F56" s="35"/>
      <c r="G56" s="73"/>
    </row>
    <row r="57" spans="1:7" x14ac:dyDescent="0.2">
      <c r="A57" s="46"/>
      <c r="B57" s="47"/>
      <c r="C57" s="33"/>
      <c r="D57" s="33"/>
      <c r="E57" s="34"/>
      <c r="F57" s="35"/>
      <c r="G57" s="73"/>
    </row>
    <row r="58" spans="1:7" x14ac:dyDescent="0.2">
      <c r="A58" s="46" t="s">
        <v>135</v>
      </c>
      <c r="B58" s="47" t="s">
        <v>39</v>
      </c>
      <c r="C58" s="33"/>
      <c r="D58" s="33" t="s">
        <v>28</v>
      </c>
      <c r="E58" s="34">
        <f>112*2*0.2</f>
        <v>44.800000000000004</v>
      </c>
      <c r="F58" s="35">
        <v>0</v>
      </c>
      <c r="G58" s="73">
        <f t="shared" si="3"/>
        <v>0</v>
      </c>
    </row>
    <row r="59" spans="1:7" x14ac:dyDescent="0.2">
      <c r="A59" s="99"/>
      <c r="B59" s="47"/>
      <c r="C59" s="33"/>
      <c r="D59" s="33"/>
      <c r="E59" s="34"/>
      <c r="F59" s="35"/>
      <c r="G59" s="73"/>
    </row>
    <row r="60" spans="1:7" x14ac:dyDescent="0.2">
      <c r="A60" s="99"/>
      <c r="B60" s="47" t="s">
        <v>201</v>
      </c>
      <c r="C60" s="33"/>
      <c r="D60" s="33" t="s">
        <v>28</v>
      </c>
      <c r="E60" s="34">
        <f>112*2*0.2</f>
        <v>44.800000000000004</v>
      </c>
      <c r="F60" s="35">
        <v>0</v>
      </c>
      <c r="G60" s="73">
        <f t="shared" ref="G60" si="4">F60*E60</f>
        <v>0</v>
      </c>
    </row>
    <row r="61" spans="1:7" x14ac:dyDescent="0.2">
      <c r="A61" s="37"/>
      <c r="B61" s="38"/>
      <c r="C61" s="3"/>
      <c r="D61" s="33"/>
      <c r="E61" s="34"/>
      <c r="F61" s="35"/>
      <c r="G61" s="73"/>
    </row>
    <row r="62" spans="1:7" ht="15" x14ac:dyDescent="0.2">
      <c r="A62" s="46"/>
      <c r="B62" s="60" t="s">
        <v>44</v>
      </c>
      <c r="C62" s="33"/>
      <c r="D62" s="33"/>
      <c r="E62" s="34"/>
      <c r="F62" s="35"/>
      <c r="G62" s="73"/>
    </row>
    <row r="63" spans="1:7" x14ac:dyDescent="0.2">
      <c r="A63" s="46"/>
      <c r="B63" s="48"/>
      <c r="C63" s="33"/>
      <c r="D63" s="33"/>
      <c r="E63" s="34"/>
      <c r="F63" s="35"/>
      <c r="G63" s="73"/>
    </row>
    <row r="64" spans="1:7" x14ac:dyDescent="0.2">
      <c r="A64" s="46" t="s">
        <v>38</v>
      </c>
      <c r="B64" s="47" t="s">
        <v>45</v>
      </c>
      <c r="C64" s="33"/>
      <c r="D64" s="33" t="s">
        <v>28</v>
      </c>
      <c r="E64" s="34">
        <v>116.4</v>
      </c>
      <c r="F64" s="35">
        <v>0</v>
      </c>
      <c r="G64" s="73">
        <f t="shared" si="3"/>
        <v>0</v>
      </c>
    </row>
    <row r="65" spans="1:7" x14ac:dyDescent="0.2">
      <c r="A65" s="4"/>
      <c r="B65" s="4"/>
      <c r="C65" s="3"/>
      <c r="D65" s="33"/>
      <c r="E65" s="34"/>
      <c r="F65" s="35"/>
      <c r="G65" s="73"/>
    </row>
    <row r="66" spans="1:7" ht="15" x14ac:dyDescent="0.2">
      <c r="A66" s="4"/>
      <c r="B66" s="32" t="s">
        <v>46</v>
      </c>
      <c r="C66" s="3"/>
      <c r="D66" s="33"/>
      <c r="E66" s="34"/>
      <c r="F66" s="35"/>
      <c r="G66" s="73"/>
    </row>
    <row r="67" spans="1:7" ht="15" x14ac:dyDescent="0.2">
      <c r="A67" s="50"/>
      <c r="B67" s="32"/>
      <c r="C67" s="100"/>
      <c r="D67" s="50"/>
      <c r="E67" s="34"/>
      <c r="F67" s="35"/>
      <c r="G67" s="73"/>
    </row>
    <row r="68" spans="1:7" ht="28.5" x14ac:dyDescent="0.2">
      <c r="A68" s="50" t="s">
        <v>136</v>
      </c>
      <c r="B68" s="38" t="s">
        <v>110</v>
      </c>
      <c r="C68" s="51"/>
      <c r="D68" s="51" t="s">
        <v>25</v>
      </c>
      <c r="E68" s="52">
        <f>112*0.4*1.4</f>
        <v>62.72</v>
      </c>
      <c r="F68" s="35">
        <v>0</v>
      </c>
      <c r="G68" s="73">
        <f t="shared" si="3"/>
        <v>0</v>
      </c>
    </row>
    <row r="69" spans="1:7" ht="28.5" x14ac:dyDescent="0.2">
      <c r="A69" s="50" t="s">
        <v>137</v>
      </c>
      <c r="B69" s="38" t="s">
        <v>169</v>
      </c>
      <c r="C69" s="51"/>
      <c r="D69" s="51" t="s">
        <v>112</v>
      </c>
      <c r="E69" s="52">
        <v>1</v>
      </c>
      <c r="F69" s="35">
        <v>0</v>
      </c>
      <c r="G69" s="73">
        <f t="shared" si="3"/>
        <v>0</v>
      </c>
    </row>
    <row r="70" spans="1:7" ht="15" thickBot="1" x14ac:dyDescent="0.25">
      <c r="A70" s="50"/>
      <c r="B70" s="38"/>
      <c r="C70" s="51"/>
      <c r="D70" s="51"/>
      <c r="E70" s="52"/>
      <c r="F70" s="35"/>
      <c r="G70" s="78"/>
    </row>
    <row r="71" spans="1:7" ht="15.75" thickBot="1" x14ac:dyDescent="0.25">
      <c r="A71" s="212" t="s">
        <v>47</v>
      </c>
      <c r="B71" s="213"/>
      <c r="C71" s="213"/>
      <c r="D71" s="213"/>
      <c r="E71" s="213"/>
      <c r="F71" s="214"/>
      <c r="G71" s="126">
        <f>SUM(G29:G69)</f>
        <v>0</v>
      </c>
    </row>
    <row r="72" spans="1:7" ht="15.75" thickTop="1" x14ac:dyDescent="0.2">
      <c r="A72" s="129" t="s">
        <v>99</v>
      </c>
      <c r="B72" s="130" t="s">
        <v>13</v>
      </c>
      <c r="C72" s="131"/>
      <c r="D72" s="129" t="s">
        <v>15</v>
      </c>
      <c r="E72" s="132" t="s">
        <v>143</v>
      </c>
      <c r="F72" s="133" t="s">
        <v>103</v>
      </c>
      <c r="G72" s="134" t="s">
        <v>90</v>
      </c>
    </row>
    <row r="73" spans="1:7" ht="15" x14ac:dyDescent="0.2">
      <c r="A73" s="55"/>
      <c r="B73" s="20"/>
      <c r="C73" s="56"/>
      <c r="D73" s="56"/>
      <c r="E73" s="57"/>
      <c r="F73" s="58"/>
      <c r="G73" s="101"/>
    </row>
    <row r="74" spans="1:7" ht="15" x14ac:dyDescent="0.2">
      <c r="A74" s="46"/>
      <c r="B74" s="32" t="s">
        <v>48</v>
      </c>
      <c r="C74" s="33"/>
      <c r="D74" s="33"/>
      <c r="E74" s="34"/>
      <c r="F74" s="35"/>
      <c r="G74" s="73"/>
    </row>
    <row r="75" spans="1:7" ht="15" x14ac:dyDescent="0.2">
      <c r="A75" s="46"/>
      <c r="B75" s="32"/>
      <c r="C75" s="33"/>
      <c r="D75" s="33"/>
      <c r="E75" s="34"/>
      <c r="F75" s="35"/>
      <c r="G75" s="73"/>
    </row>
    <row r="76" spans="1:7" ht="15" x14ac:dyDescent="0.2">
      <c r="A76" s="46"/>
      <c r="B76" s="40" t="s">
        <v>236</v>
      </c>
      <c r="C76" s="33"/>
      <c r="D76" s="33"/>
      <c r="E76" s="34"/>
      <c r="F76" s="35"/>
      <c r="G76" s="73"/>
    </row>
    <row r="77" spans="1:7" ht="15" x14ac:dyDescent="0.2">
      <c r="A77" s="46"/>
      <c r="B77" s="32"/>
      <c r="C77" s="33"/>
      <c r="D77" s="33"/>
      <c r="E77" s="34"/>
      <c r="F77" s="35"/>
      <c r="G77" s="73"/>
    </row>
    <row r="78" spans="1:7" x14ac:dyDescent="0.2">
      <c r="A78" s="46" t="s">
        <v>41</v>
      </c>
      <c r="B78" s="47" t="s">
        <v>145</v>
      </c>
      <c r="C78" s="33"/>
      <c r="D78" s="33" t="s">
        <v>25</v>
      </c>
      <c r="E78" s="34">
        <f>110*0.2*0.2*2</f>
        <v>8.8000000000000007</v>
      </c>
      <c r="F78" s="35">
        <v>0</v>
      </c>
      <c r="G78" s="73">
        <f>F78*E78</f>
        <v>0</v>
      </c>
    </row>
    <row r="79" spans="1:7" x14ac:dyDescent="0.2">
      <c r="A79" s="46"/>
      <c r="B79" s="47"/>
      <c r="C79" s="33"/>
      <c r="D79" s="33"/>
      <c r="E79" s="34"/>
      <c r="F79" s="35"/>
      <c r="G79" s="73"/>
    </row>
    <row r="80" spans="1:7" x14ac:dyDescent="0.2">
      <c r="A80" s="46" t="s">
        <v>42</v>
      </c>
      <c r="B80" s="47" t="s">
        <v>51</v>
      </c>
      <c r="C80" s="33"/>
      <c r="D80" s="33" t="s">
        <v>25</v>
      </c>
      <c r="E80" s="34">
        <f>0.2*0.2*3*7</f>
        <v>0.84000000000000019</v>
      </c>
      <c r="F80" s="35">
        <v>0</v>
      </c>
      <c r="G80" s="73">
        <f t="shared" ref="G80:G103" si="5">F80*E80</f>
        <v>0</v>
      </c>
    </row>
    <row r="81" spans="1:7" x14ac:dyDescent="0.2">
      <c r="A81" s="46"/>
      <c r="B81" s="47"/>
      <c r="C81" s="33"/>
      <c r="D81" s="33"/>
      <c r="E81" s="34"/>
      <c r="F81" s="35"/>
      <c r="G81" s="73"/>
    </row>
    <row r="82" spans="1:7" ht="15" x14ac:dyDescent="0.2">
      <c r="A82" s="46"/>
      <c r="B82" s="60" t="s">
        <v>33</v>
      </c>
      <c r="C82" s="33"/>
      <c r="D82" s="49"/>
      <c r="E82" s="34"/>
      <c r="F82" s="35"/>
      <c r="G82" s="73"/>
    </row>
    <row r="83" spans="1:7" ht="42.75" x14ac:dyDescent="0.2">
      <c r="A83" s="46"/>
      <c r="B83" s="48" t="s">
        <v>34</v>
      </c>
      <c r="C83" s="33"/>
      <c r="D83" s="33"/>
      <c r="E83" s="61"/>
      <c r="F83" s="35"/>
      <c r="G83" s="73"/>
    </row>
    <row r="84" spans="1:7" x14ac:dyDescent="0.2">
      <c r="A84" s="46"/>
      <c r="B84" s="48"/>
      <c r="C84" s="33"/>
      <c r="D84" s="33"/>
      <c r="E84" s="61"/>
      <c r="F84" s="35"/>
      <c r="G84" s="73"/>
    </row>
    <row r="85" spans="1:7" x14ac:dyDescent="0.2">
      <c r="A85" s="46" t="s">
        <v>43</v>
      </c>
      <c r="B85" s="47" t="s">
        <v>35</v>
      </c>
      <c r="C85" s="33"/>
      <c r="D85" s="33" t="s">
        <v>109</v>
      </c>
      <c r="E85" s="167">
        <f>110/0.25*0.65*0.395*2+15*0.67*0.395</f>
        <v>229.90975</v>
      </c>
      <c r="F85" s="35">
        <v>0</v>
      </c>
      <c r="G85" s="73">
        <f t="shared" si="5"/>
        <v>0</v>
      </c>
    </row>
    <row r="86" spans="1:7" x14ac:dyDescent="0.2">
      <c r="A86" s="46"/>
      <c r="B86" s="47"/>
      <c r="C86" s="33"/>
      <c r="D86" s="33"/>
      <c r="E86" s="61" t="s">
        <v>58</v>
      </c>
      <c r="F86" s="35"/>
      <c r="G86" s="73"/>
    </row>
    <row r="87" spans="1:7" x14ac:dyDescent="0.2">
      <c r="A87" s="46" t="s">
        <v>49</v>
      </c>
      <c r="B87" s="47" t="s">
        <v>146</v>
      </c>
      <c r="C87" s="33"/>
      <c r="D87" s="33" t="s">
        <v>109</v>
      </c>
      <c r="E87" s="167">
        <f>110*4*0.617*2</f>
        <v>542.96</v>
      </c>
      <c r="F87" s="35">
        <v>0</v>
      </c>
      <c r="G87" s="73">
        <f t="shared" si="5"/>
        <v>0</v>
      </c>
    </row>
    <row r="88" spans="1:7" x14ac:dyDescent="0.2">
      <c r="A88" s="46"/>
      <c r="B88" s="47"/>
      <c r="C88" s="33"/>
      <c r="D88" s="33"/>
      <c r="G88" s="73"/>
    </row>
    <row r="89" spans="1:7" ht="15" x14ac:dyDescent="0.2">
      <c r="A89" s="46"/>
      <c r="B89" s="60" t="s">
        <v>37</v>
      </c>
      <c r="C89" s="33"/>
      <c r="D89" s="33"/>
      <c r="E89" s="34"/>
      <c r="F89" s="35"/>
      <c r="G89" s="73"/>
    </row>
    <row r="90" spans="1:7" x14ac:dyDescent="0.2">
      <c r="A90" s="46"/>
      <c r="B90" s="47"/>
      <c r="C90" s="33"/>
      <c r="D90" s="33"/>
      <c r="E90" s="34"/>
      <c r="F90" s="35"/>
      <c r="G90" s="73"/>
    </row>
    <row r="91" spans="1:7" x14ac:dyDescent="0.2">
      <c r="A91" s="46" t="s">
        <v>50</v>
      </c>
      <c r="B91" s="47" t="s">
        <v>56</v>
      </c>
      <c r="C91" s="33"/>
      <c r="D91" s="33" t="s">
        <v>28</v>
      </c>
      <c r="E91" s="34">
        <f>110*2*0.2*2</f>
        <v>88</v>
      </c>
      <c r="F91" s="35">
        <v>0</v>
      </c>
      <c r="G91" s="73">
        <f t="shared" si="5"/>
        <v>0</v>
      </c>
    </row>
    <row r="92" spans="1:7" x14ac:dyDescent="0.2">
      <c r="A92" s="46"/>
      <c r="B92" s="47"/>
      <c r="C92" s="33"/>
      <c r="D92" s="33"/>
      <c r="E92" s="34"/>
      <c r="F92" s="35"/>
      <c r="G92" s="73"/>
    </row>
    <row r="93" spans="1:7" x14ac:dyDescent="0.2">
      <c r="A93" s="46" t="s">
        <v>52</v>
      </c>
      <c r="B93" s="47" t="s">
        <v>40</v>
      </c>
      <c r="C93" s="33"/>
      <c r="D93" s="33" t="s">
        <v>28</v>
      </c>
      <c r="E93" s="34">
        <f>0.8*3*7</f>
        <v>16.800000000000004</v>
      </c>
      <c r="F93" s="35">
        <v>0</v>
      </c>
      <c r="G93" s="73">
        <f t="shared" si="5"/>
        <v>0</v>
      </c>
    </row>
    <row r="94" spans="1:7" x14ac:dyDescent="0.2">
      <c r="A94" s="46"/>
      <c r="B94" s="47"/>
      <c r="C94" s="33"/>
      <c r="D94" s="33"/>
      <c r="E94" s="34"/>
      <c r="F94" s="35"/>
      <c r="G94" s="73"/>
    </row>
    <row r="95" spans="1:7" x14ac:dyDescent="0.2">
      <c r="A95" s="46"/>
      <c r="B95" s="47"/>
      <c r="C95" s="33"/>
      <c r="D95" s="33"/>
      <c r="E95" s="34"/>
      <c r="F95" s="35"/>
      <c r="G95" s="73"/>
    </row>
    <row r="96" spans="1:7" ht="15" x14ac:dyDescent="0.2">
      <c r="A96" s="102"/>
      <c r="B96" s="32" t="s">
        <v>57</v>
      </c>
      <c r="C96" s="102"/>
      <c r="D96" s="102"/>
      <c r="E96" s="34" t="s">
        <v>58</v>
      </c>
      <c r="F96" s="35"/>
      <c r="G96" s="73"/>
    </row>
    <row r="97" spans="1:7" ht="15" x14ac:dyDescent="0.2">
      <c r="A97" s="102"/>
      <c r="B97" s="32"/>
      <c r="C97" s="102"/>
      <c r="D97" s="102"/>
      <c r="E97" s="34"/>
      <c r="F97" s="35"/>
      <c r="G97" s="73"/>
    </row>
    <row r="98" spans="1:7" ht="16.149999999999999" customHeight="1" x14ac:dyDescent="0.2">
      <c r="A98" s="102"/>
      <c r="B98" s="128" t="s">
        <v>111</v>
      </c>
      <c r="C98" s="102"/>
      <c r="D98" s="102"/>
      <c r="E98" s="34"/>
      <c r="F98" s="35"/>
      <c r="G98" s="73"/>
    </row>
    <row r="99" spans="1:7" ht="30.6" customHeight="1" x14ac:dyDescent="0.2">
      <c r="A99" s="102"/>
      <c r="B99" s="113" t="s">
        <v>59</v>
      </c>
      <c r="C99" s="102"/>
      <c r="D99" s="102"/>
      <c r="E99" s="34"/>
      <c r="F99" s="35"/>
      <c r="G99" s="73"/>
    </row>
    <row r="100" spans="1:7" x14ac:dyDescent="0.2">
      <c r="A100" s="102"/>
      <c r="B100" s="104"/>
      <c r="C100" s="102"/>
      <c r="D100" s="102"/>
      <c r="E100" s="63"/>
      <c r="F100" s="35"/>
      <c r="G100" s="73"/>
    </row>
    <row r="101" spans="1:7" x14ac:dyDescent="0.2">
      <c r="A101" s="102" t="s">
        <v>53</v>
      </c>
      <c r="B101" s="62" t="s">
        <v>60</v>
      </c>
      <c r="C101" s="102"/>
      <c r="D101" s="102" t="s">
        <v>28</v>
      </c>
      <c r="E101" s="34">
        <f>110*3</f>
        <v>330</v>
      </c>
      <c r="F101" s="35">
        <v>0</v>
      </c>
      <c r="G101" s="73">
        <f t="shared" si="5"/>
        <v>0</v>
      </c>
    </row>
    <row r="102" spans="1:7" x14ac:dyDescent="0.2">
      <c r="A102" s="102"/>
      <c r="B102" s="62"/>
      <c r="C102" s="102"/>
      <c r="D102" s="102"/>
      <c r="E102" s="34"/>
      <c r="F102" s="35"/>
      <c r="G102" s="73"/>
    </row>
    <row r="103" spans="1:7" x14ac:dyDescent="0.2">
      <c r="A103" s="102" t="s">
        <v>54</v>
      </c>
      <c r="B103" s="62" t="s">
        <v>61</v>
      </c>
      <c r="C103" s="102"/>
      <c r="D103" s="102" t="s">
        <v>28</v>
      </c>
      <c r="E103" s="34">
        <v>2.7</v>
      </c>
      <c r="F103" s="35">
        <v>0</v>
      </c>
      <c r="G103" s="73">
        <f t="shared" si="5"/>
        <v>0</v>
      </c>
    </row>
    <row r="104" spans="1:7" x14ac:dyDescent="0.2">
      <c r="A104" s="102"/>
      <c r="B104" s="62"/>
      <c r="C104" s="102"/>
      <c r="D104" s="102"/>
      <c r="E104" s="34"/>
      <c r="F104" s="35"/>
      <c r="G104" s="73"/>
    </row>
    <row r="105" spans="1:7" x14ac:dyDescent="0.2">
      <c r="A105" s="102"/>
      <c r="B105" s="62"/>
      <c r="C105" s="102"/>
      <c r="D105" s="102"/>
      <c r="E105" s="34"/>
      <c r="F105" s="35"/>
      <c r="G105" s="73"/>
    </row>
    <row r="106" spans="1:7" x14ac:dyDescent="0.2">
      <c r="A106" s="102"/>
      <c r="B106" s="62"/>
      <c r="C106" s="102"/>
      <c r="D106" s="102"/>
      <c r="E106" s="34"/>
      <c r="F106" s="35"/>
      <c r="G106" s="73"/>
    </row>
    <row r="107" spans="1:7" x14ac:dyDescent="0.2">
      <c r="A107" s="102"/>
      <c r="B107" s="62"/>
      <c r="C107" s="102"/>
      <c r="D107" s="102"/>
      <c r="E107" s="34"/>
      <c r="F107" s="35"/>
      <c r="G107" s="73"/>
    </row>
    <row r="108" spans="1:7" x14ac:dyDescent="0.2">
      <c r="A108" s="102"/>
      <c r="B108" s="62"/>
      <c r="C108" s="102"/>
      <c r="D108" s="102"/>
      <c r="E108" s="34"/>
      <c r="F108" s="35"/>
      <c r="G108" s="73"/>
    </row>
    <row r="109" spans="1:7" x14ac:dyDescent="0.2">
      <c r="A109" s="102"/>
      <c r="B109" s="62"/>
      <c r="C109" s="102"/>
      <c r="D109" s="102"/>
      <c r="E109" s="34"/>
      <c r="F109" s="35"/>
      <c r="G109" s="73"/>
    </row>
    <row r="110" spans="1:7" x14ac:dyDescent="0.2">
      <c r="A110" s="102"/>
      <c r="B110" s="62"/>
      <c r="C110" s="102"/>
      <c r="D110" s="102"/>
      <c r="E110" s="34"/>
      <c r="F110" s="35"/>
      <c r="G110" s="73"/>
    </row>
    <row r="111" spans="1:7" x14ac:dyDescent="0.2">
      <c r="A111" s="102"/>
      <c r="B111" s="62"/>
      <c r="C111" s="102"/>
      <c r="D111" s="102"/>
      <c r="E111" s="34"/>
      <c r="F111" s="35"/>
      <c r="G111" s="73"/>
    </row>
    <row r="112" spans="1:7" x14ac:dyDescent="0.2">
      <c r="A112" s="102"/>
      <c r="B112" s="62"/>
      <c r="C112" s="102"/>
      <c r="D112" s="102"/>
      <c r="E112" s="34"/>
      <c r="F112" s="35"/>
      <c r="G112" s="73"/>
    </row>
    <row r="113" spans="1:7" x14ac:dyDescent="0.2">
      <c r="A113" s="102"/>
      <c r="B113" s="62"/>
      <c r="C113" s="102"/>
      <c r="D113" s="102"/>
      <c r="E113" s="34"/>
      <c r="F113" s="35"/>
      <c r="G113" s="73"/>
    </row>
    <row r="114" spans="1:7" x14ac:dyDescent="0.2">
      <c r="A114" s="102"/>
      <c r="B114" s="62"/>
      <c r="C114" s="102"/>
      <c r="D114" s="102"/>
      <c r="E114" s="34"/>
      <c r="F114" s="35"/>
      <c r="G114" s="73"/>
    </row>
    <row r="115" spans="1:7" x14ac:dyDescent="0.2">
      <c r="A115" s="102"/>
      <c r="B115" s="62"/>
      <c r="C115" s="102"/>
      <c r="D115" s="102"/>
      <c r="E115" s="34"/>
      <c r="F115" s="35"/>
      <c r="G115" s="73"/>
    </row>
    <row r="116" spans="1:7" x14ac:dyDescent="0.2">
      <c r="A116" s="102"/>
      <c r="B116" s="62"/>
      <c r="C116" s="102"/>
      <c r="D116" s="102"/>
      <c r="E116" s="34"/>
      <c r="F116" s="35"/>
      <c r="G116" s="73"/>
    </row>
    <row r="117" spans="1:7" x14ac:dyDescent="0.2">
      <c r="A117" s="102"/>
      <c r="B117" s="62"/>
      <c r="C117" s="102"/>
      <c r="D117" s="102"/>
      <c r="E117" s="34"/>
      <c r="F117" s="35"/>
      <c r="G117" s="73"/>
    </row>
    <row r="118" spans="1:7" x14ac:dyDescent="0.2">
      <c r="A118" s="102"/>
      <c r="B118" s="62"/>
      <c r="C118" s="102"/>
      <c r="D118" s="102"/>
      <c r="E118" s="34"/>
      <c r="F118" s="35"/>
      <c r="G118" s="73"/>
    </row>
    <row r="119" spans="1:7" ht="15" thickBot="1" x14ac:dyDescent="0.25">
      <c r="A119" s="33"/>
      <c r="B119" s="62"/>
      <c r="C119" s="33"/>
      <c r="D119" s="33"/>
      <c r="E119" s="63"/>
      <c r="F119" s="35"/>
      <c r="G119" s="78"/>
    </row>
    <row r="120" spans="1:7" ht="15.75" thickBot="1" x14ac:dyDescent="0.25">
      <c r="A120" s="215" t="s">
        <v>62</v>
      </c>
      <c r="B120" s="216"/>
      <c r="C120" s="216"/>
      <c r="D120" s="216"/>
      <c r="E120" s="216"/>
      <c r="F120" s="216"/>
      <c r="G120" s="126">
        <f>SUM(G78:G119)</f>
        <v>0</v>
      </c>
    </row>
    <row r="121" spans="1:7" ht="15" x14ac:dyDescent="0.2">
      <c r="A121" s="129" t="s">
        <v>99</v>
      </c>
      <c r="B121" s="130" t="s">
        <v>13</v>
      </c>
      <c r="C121" s="131"/>
      <c r="D121" s="129" t="s">
        <v>15</v>
      </c>
      <c r="E121" s="132" t="s">
        <v>143</v>
      </c>
      <c r="F121" s="133" t="s">
        <v>103</v>
      </c>
      <c r="G121" s="134" t="s">
        <v>90</v>
      </c>
    </row>
    <row r="122" spans="1:7" ht="15" x14ac:dyDescent="0.2">
      <c r="A122" s="27"/>
      <c r="B122" s="32"/>
      <c r="C122" s="28"/>
      <c r="D122" s="27"/>
      <c r="E122" s="29"/>
      <c r="F122" s="30"/>
      <c r="G122" s="72"/>
    </row>
    <row r="123" spans="1:7" ht="15" x14ac:dyDescent="0.2">
      <c r="A123" s="50"/>
      <c r="B123" s="40" t="s">
        <v>63</v>
      </c>
      <c r="C123" s="51"/>
      <c r="D123" s="51"/>
      <c r="E123" s="52"/>
      <c r="F123" s="35"/>
      <c r="G123" s="73"/>
    </row>
    <row r="124" spans="1:7" ht="15" x14ac:dyDescent="0.2">
      <c r="A124" s="50"/>
      <c r="B124" s="32"/>
      <c r="C124" s="51"/>
      <c r="D124" s="51"/>
      <c r="E124" s="52"/>
      <c r="F124" s="35"/>
      <c r="G124" s="73"/>
    </row>
    <row r="125" spans="1:7" ht="15" x14ac:dyDescent="0.2">
      <c r="A125" s="50"/>
      <c r="B125" s="32" t="s">
        <v>147</v>
      </c>
      <c r="C125" s="51"/>
      <c r="D125" s="51"/>
      <c r="E125" s="52"/>
      <c r="F125" s="35"/>
      <c r="G125" s="73"/>
    </row>
    <row r="126" spans="1:7" ht="45" x14ac:dyDescent="0.2">
      <c r="A126" s="50"/>
      <c r="B126" s="60" t="s">
        <v>129</v>
      </c>
      <c r="C126" s="51"/>
      <c r="D126" s="51"/>
      <c r="E126" s="52"/>
      <c r="F126" s="35"/>
      <c r="G126" s="73"/>
    </row>
    <row r="127" spans="1:7" x14ac:dyDescent="0.2">
      <c r="A127" s="50"/>
      <c r="B127" s="47"/>
      <c r="C127" s="88"/>
      <c r="D127" s="51"/>
      <c r="E127" s="52"/>
      <c r="F127" s="35"/>
      <c r="G127" s="73"/>
    </row>
    <row r="128" spans="1:7" ht="28.5" x14ac:dyDescent="0.2">
      <c r="A128" s="50" t="s">
        <v>55</v>
      </c>
      <c r="B128" s="47" t="s">
        <v>148</v>
      </c>
      <c r="C128" s="88"/>
      <c r="D128" s="51" t="s">
        <v>28</v>
      </c>
      <c r="E128" s="52">
        <f>E101*2</f>
        <v>660</v>
      </c>
      <c r="F128" s="35">
        <v>0</v>
      </c>
      <c r="G128" s="73">
        <f>F128*E128</f>
        <v>0</v>
      </c>
    </row>
    <row r="129" spans="1:7" x14ac:dyDescent="0.2">
      <c r="A129" s="50"/>
      <c r="B129" s="47"/>
      <c r="C129" s="88"/>
      <c r="D129" s="51"/>
      <c r="E129" s="52"/>
      <c r="F129" s="35"/>
      <c r="G129" s="73"/>
    </row>
    <row r="130" spans="1:7" ht="45" x14ac:dyDescent="0.2">
      <c r="A130" s="50"/>
      <c r="B130" s="60" t="s">
        <v>149</v>
      </c>
      <c r="C130" s="3"/>
      <c r="D130" s="33"/>
      <c r="E130" s="34"/>
      <c r="F130" s="35"/>
      <c r="G130" s="73"/>
    </row>
    <row r="131" spans="1:7" x14ac:dyDescent="0.2">
      <c r="A131" s="50"/>
      <c r="B131" s="48"/>
      <c r="C131" s="51"/>
      <c r="D131" s="33"/>
      <c r="E131" s="52"/>
      <c r="F131" s="35"/>
      <c r="G131" s="73"/>
    </row>
    <row r="132" spans="1:7" x14ac:dyDescent="0.2">
      <c r="A132" s="50"/>
      <c r="B132" s="47" t="s">
        <v>150</v>
      </c>
      <c r="C132" s="51"/>
      <c r="D132" s="51" t="s">
        <v>28</v>
      </c>
      <c r="E132" s="52">
        <f>E128</f>
        <v>660</v>
      </c>
      <c r="F132" s="35">
        <v>0</v>
      </c>
      <c r="G132" s="73">
        <f>E132*F132</f>
        <v>0</v>
      </c>
    </row>
    <row r="133" spans="1:7" x14ac:dyDescent="0.2">
      <c r="A133" s="50"/>
      <c r="B133" s="89"/>
      <c r="C133" s="90"/>
      <c r="D133" s="90"/>
      <c r="E133" s="91"/>
      <c r="F133" s="35"/>
      <c r="G133" s="73"/>
    </row>
    <row r="134" spans="1:7" ht="60" x14ac:dyDescent="0.2">
      <c r="A134" s="50"/>
      <c r="B134" s="92" t="s">
        <v>151</v>
      </c>
      <c r="C134" s="3"/>
      <c r="D134" s="33"/>
      <c r="E134" s="34"/>
      <c r="F134" s="35"/>
      <c r="G134" s="73"/>
    </row>
    <row r="135" spans="1:7" x14ac:dyDescent="0.2">
      <c r="A135" s="50"/>
      <c r="B135" s="93"/>
      <c r="C135" s="51"/>
      <c r="D135" s="90"/>
      <c r="E135" s="34"/>
      <c r="F135" s="80"/>
      <c r="G135" s="73"/>
    </row>
    <row r="136" spans="1:7" x14ac:dyDescent="0.2">
      <c r="A136" s="50" t="s">
        <v>64</v>
      </c>
      <c r="B136" s="47" t="s">
        <v>150</v>
      </c>
      <c r="C136" s="51"/>
      <c r="D136" s="3" t="s">
        <v>28</v>
      </c>
      <c r="E136" s="34">
        <f>E128</f>
        <v>660</v>
      </c>
      <c r="F136" s="80">
        <v>0</v>
      </c>
      <c r="G136" s="73">
        <f>F136*E136</f>
        <v>0</v>
      </c>
    </row>
    <row r="137" spans="1:7" ht="15" x14ac:dyDescent="0.2">
      <c r="A137" s="50"/>
      <c r="B137" s="32"/>
      <c r="C137" s="105"/>
      <c r="D137" s="51"/>
      <c r="E137" s="106"/>
      <c r="F137" s="80"/>
      <c r="G137" s="73"/>
    </row>
    <row r="138" spans="1:7" ht="15" x14ac:dyDescent="0.2">
      <c r="A138" s="4"/>
      <c r="B138" s="60" t="s">
        <v>66</v>
      </c>
      <c r="C138" s="3"/>
      <c r="D138" s="33"/>
      <c r="E138" s="34"/>
      <c r="F138" s="35"/>
      <c r="G138" s="73"/>
    </row>
    <row r="139" spans="1:7" ht="15" x14ac:dyDescent="0.2">
      <c r="A139" s="4"/>
      <c r="B139" s="107"/>
      <c r="C139" s="3"/>
      <c r="D139" s="33"/>
      <c r="E139" s="34"/>
      <c r="F139" s="35"/>
      <c r="G139" s="73"/>
    </row>
    <row r="140" spans="1:7" x14ac:dyDescent="0.2">
      <c r="A140" s="4"/>
      <c r="B140" s="48" t="s">
        <v>68</v>
      </c>
      <c r="C140" s="3"/>
      <c r="D140" s="33"/>
      <c r="E140" s="34"/>
      <c r="F140" s="35"/>
      <c r="G140" s="73"/>
    </row>
    <row r="141" spans="1:7" x14ac:dyDescent="0.2">
      <c r="A141" s="4"/>
      <c r="B141" s="47"/>
      <c r="C141" s="3"/>
      <c r="D141" s="33"/>
      <c r="E141" s="34"/>
      <c r="F141" s="35"/>
      <c r="G141" s="73"/>
    </row>
    <row r="142" spans="1:7" x14ac:dyDescent="0.2">
      <c r="A142" s="4" t="s">
        <v>65</v>
      </c>
      <c r="B142" s="47" t="s">
        <v>130</v>
      </c>
      <c r="C142" s="3"/>
      <c r="D142" s="3" t="s">
        <v>28</v>
      </c>
      <c r="E142" s="49">
        <v>144.15</v>
      </c>
      <c r="F142" s="35">
        <v>0</v>
      </c>
      <c r="G142" s="73">
        <f t="shared" ref="G142:G152" si="6">F142*E142</f>
        <v>0</v>
      </c>
    </row>
    <row r="143" spans="1:7" x14ac:dyDescent="0.2">
      <c r="A143" s="4"/>
      <c r="B143" s="47"/>
      <c r="C143" s="3"/>
      <c r="D143" s="3"/>
      <c r="E143" s="34"/>
      <c r="F143" s="35"/>
      <c r="G143" s="73"/>
    </row>
    <row r="144" spans="1:7" ht="48.6" customHeight="1" x14ac:dyDescent="0.2">
      <c r="A144" s="4"/>
      <c r="B144" s="48" t="s">
        <v>70</v>
      </c>
      <c r="C144" s="3"/>
      <c r="D144" s="3"/>
      <c r="E144" s="34"/>
      <c r="F144" s="35"/>
      <c r="G144" s="73"/>
    </row>
    <row r="145" spans="1:7" ht="13.15" customHeight="1" x14ac:dyDescent="0.2">
      <c r="A145" s="4"/>
      <c r="B145" s="48"/>
      <c r="C145" s="3"/>
      <c r="D145" s="3"/>
      <c r="E145" s="34"/>
      <c r="F145" s="35"/>
      <c r="G145" s="73"/>
    </row>
    <row r="146" spans="1:7" ht="15" customHeight="1" x14ac:dyDescent="0.2">
      <c r="A146" s="4" t="s">
        <v>67</v>
      </c>
      <c r="B146" s="47" t="s">
        <v>152</v>
      </c>
      <c r="C146" s="3"/>
      <c r="D146" s="33" t="s">
        <v>28</v>
      </c>
      <c r="E146" s="49">
        <v>132</v>
      </c>
      <c r="F146" s="35">
        <v>0</v>
      </c>
      <c r="G146" s="73">
        <f t="shared" si="6"/>
        <v>0</v>
      </c>
    </row>
    <row r="147" spans="1:7" x14ac:dyDescent="0.2">
      <c r="A147" s="4"/>
      <c r="B147" s="47"/>
      <c r="C147" s="3"/>
      <c r="D147" s="3"/>
      <c r="E147" s="34"/>
      <c r="F147" s="35"/>
      <c r="G147" s="73"/>
    </row>
    <row r="148" spans="1:7" x14ac:dyDescent="0.2">
      <c r="A148" s="4" t="s">
        <v>69</v>
      </c>
      <c r="B148" s="47" t="s">
        <v>153</v>
      </c>
      <c r="C148" s="3"/>
      <c r="D148" s="33" t="s">
        <v>28</v>
      </c>
      <c r="E148" s="34">
        <v>5.7</v>
      </c>
      <c r="F148" s="35">
        <v>0</v>
      </c>
      <c r="G148" s="73">
        <f t="shared" si="6"/>
        <v>0</v>
      </c>
    </row>
    <row r="149" spans="1:7" x14ac:dyDescent="0.2">
      <c r="A149" s="4"/>
      <c r="B149" s="47"/>
      <c r="C149" s="3"/>
      <c r="D149" s="33"/>
      <c r="E149" s="34"/>
      <c r="F149" s="35"/>
      <c r="G149" s="73"/>
    </row>
    <row r="150" spans="1:7" x14ac:dyDescent="0.2">
      <c r="A150" s="4"/>
      <c r="B150" s="47" t="s">
        <v>154</v>
      </c>
      <c r="C150" s="3"/>
      <c r="D150" s="33" t="s">
        <v>28</v>
      </c>
      <c r="E150" s="34">
        <v>22.2</v>
      </c>
      <c r="F150" s="35">
        <v>0</v>
      </c>
      <c r="G150" s="73">
        <f t="shared" ref="G150" si="7">F150*E150</f>
        <v>0</v>
      </c>
    </row>
    <row r="151" spans="1:7" x14ac:dyDescent="0.2">
      <c r="A151" s="4"/>
      <c r="B151" s="47"/>
      <c r="C151" s="3"/>
      <c r="D151" s="3"/>
      <c r="E151" s="34"/>
      <c r="F151" s="35"/>
      <c r="G151" s="73"/>
    </row>
    <row r="152" spans="1:7" x14ac:dyDescent="0.2">
      <c r="A152" s="4" t="s">
        <v>71</v>
      </c>
      <c r="B152" s="47" t="s">
        <v>73</v>
      </c>
      <c r="C152" s="3"/>
      <c r="D152" s="3" t="s">
        <v>36</v>
      </c>
      <c r="E152" s="34">
        <v>142.6</v>
      </c>
      <c r="F152" s="35">
        <v>0</v>
      </c>
      <c r="G152" s="73">
        <f t="shared" si="6"/>
        <v>0</v>
      </c>
    </row>
    <row r="153" spans="1:7" x14ac:dyDescent="0.2">
      <c r="A153" s="4"/>
      <c r="B153" s="47"/>
      <c r="C153" s="3"/>
      <c r="D153" s="3"/>
      <c r="E153" s="34"/>
      <c r="F153" s="35"/>
      <c r="G153" s="73"/>
    </row>
    <row r="154" spans="1:7" x14ac:dyDescent="0.2">
      <c r="A154" s="4"/>
      <c r="B154" s="47"/>
      <c r="C154" s="3"/>
      <c r="D154" s="3"/>
      <c r="E154" s="34"/>
      <c r="F154" s="35"/>
      <c r="G154" s="73"/>
    </row>
    <row r="155" spans="1:7" x14ac:dyDescent="0.2">
      <c r="A155" s="4"/>
      <c r="B155" s="47"/>
      <c r="C155" s="3"/>
      <c r="D155" s="3"/>
      <c r="E155" s="34"/>
      <c r="F155" s="35"/>
      <c r="G155" s="73"/>
    </row>
    <row r="156" spans="1:7" x14ac:dyDescent="0.2">
      <c r="A156" s="4"/>
      <c r="B156" s="47"/>
      <c r="C156" s="3"/>
      <c r="D156" s="3"/>
      <c r="E156" s="34"/>
      <c r="F156" s="35"/>
      <c r="G156" s="73"/>
    </row>
    <row r="157" spans="1:7" x14ac:dyDescent="0.2">
      <c r="A157" s="4"/>
      <c r="B157" s="47"/>
      <c r="C157" s="3"/>
      <c r="D157" s="3"/>
      <c r="E157" s="34"/>
      <c r="F157" s="35"/>
      <c r="G157" s="73"/>
    </row>
    <row r="158" spans="1:7" x14ac:dyDescent="0.2">
      <c r="A158" s="4"/>
      <c r="B158" s="47"/>
      <c r="C158" s="3"/>
      <c r="D158" s="3"/>
      <c r="E158" s="34"/>
      <c r="F158" s="35"/>
      <c r="G158" s="73"/>
    </row>
    <row r="159" spans="1:7" x14ac:dyDescent="0.2">
      <c r="A159" s="4"/>
      <c r="B159" s="47"/>
      <c r="C159" s="3"/>
      <c r="D159" s="3"/>
      <c r="E159" s="34"/>
      <c r="F159" s="35"/>
      <c r="G159" s="73"/>
    </row>
    <row r="160" spans="1:7" x14ac:dyDescent="0.2">
      <c r="A160" s="4"/>
      <c r="B160" s="47"/>
      <c r="C160" s="3"/>
      <c r="D160" s="3"/>
      <c r="E160" s="34"/>
      <c r="F160" s="35"/>
      <c r="G160" s="73"/>
    </row>
    <row r="161" spans="1:7" x14ac:dyDescent="0.2">
      <c r="A161" s="4"/>
      <c r="B161" s="47"/>
      <c r="C161" s="3"/>
      <c r="D161" s="3"/>
      <c r="E161" s="34"/>
      <c r="F161" s="35"/>
      <c r="G161" s="73"/>
    </row>
    <row r="162" spans="1:7" x14ac:dyDescent="0.2">
      <c r="A162" s="4"/>
      <c r="B162" s="47"/>
      <c r="C162" s="3"/>
      <c r="D162" s="3"/>
      <c r="E162" s="34"/>
      <c r="F162" s="35"/>
      <c r="G162" s="73"/>
    </row>
    <row r="163" spans="1:7" x14ac:dyDescent="0.2">
      <c r="A163" s="4"/>
      <c r="B163" s="47"/>
      <c r="C163" s="3"/>
      <c r="D163" s="3"/>
      <c r="E163" s="34"/>
      <c r="F163" s="35"/>
      <c r="G163" s="73"/>
    </row>
    <row r="164" spans="1:7" x14ac:dyDescent="0.2">
      <c r="A164" s="4"/>
      <c r="B164" s="47"/>
      <c r="C164" s="3"/>
      <c r="D164" s="33"/>
      <c r="E164" s="34"/>
      <c r="F164" s="35"/>
      <c r="G164" s="73"/>
    </row>
    <row r="165" spans="1:7" ht="15" thickBot="1" x14ac:dyDescent="0.25">
      <c r="A165" s="4"/>
      <c r="B165" s="47"/>
      <c r="C165" s="3"/>
      <c r="D165" s="33"/>
      <c r="E165" s="34"/>
      <c r="F165" s="35"/>
      <c r="G165" s="78"/>
    </row>
    <row r="166" spans="1:7" ht="15.75" thickBot="1" x14ac:dyDescent="0.25">
      <c r="A166" s="217" t="s">
        <v>74</v>
      </c>
      <c r="B166" s="218"/>
      <c r="C166" s="218"/>
      <c r="D166" s="218"/>
      <c r="E166" s="218"/>
      <c r="F166" s="219"/>
      <c r="G166" s="126">
        <f>SUM(G128:G165)</f>
        <v>0</v>
      </c>
    </row>
    <row r="167" spans="1:7" ht="15.75" thickTop="1" x14ac:dyDescent="0.2">
      <c r="A167" s="129" t="s">
        <v>99</v>
      </c>
      <c r="B167" s="130" t="s">
        <v>13</v>
      </c>
      <c r="C167" s="131"/>
      <c r="D167" s="129" t="s">
        <v>15</v>
      </c>
      <c r="E167" s="132" t="s">
        <v>143</v>
      </c>
      <c r="F167" s="133" t="s">
        <v>103</v>
      </c>
      <c r="G167" s="134" t="s">
        <v>90</v>
      </c>
    </row>
    <row r="168" spans="1:7" ht="15" x14ac:dyDescent="0.2">
      <c r="A168" s="27"/>
      <c r="B168" s="32"/>
      <c r="C168" s="28"/>
      <c r="D168" s="27"/>
      <c r="E168" s="29"/>
      <c r="F168" s="30"/>
      <c r="G168" s="72"/>
    </row>
    <row r="169" spans="1:7" ht="15" x14ac:dyDescent="0.2">
      <c r="A169" s="50"/>
      <c r="B169" s="103" t="s">
        <v>237</v>
      </c>
      <c r="C169" s="50"/>
      <c r="D169" s="50"/>
      <c r="E169" s="34"/>
      <c r="F169" s="35"/>
      <c r="G169" s="73"/>
    </row>
    <row r="170" spans="1:7" x14ac:dyDescent="0.2">
      <c r="A170" s="108"/>
      <c r="B170" s="109"/>
      <c r="C170" s="108"/>
      <c r="D170" s="108"/>
      <c r="E170" s="110"/>
      <c r="F170" s="111"/>
      <c r="G170" s="112"/>
    </row>
    <row r="171" spans="1:7" ht="15" x14ac:dyDescent="0.2">
      <c r="A171" s="108"/>
      <c r="B171" s="137" t="s">
        <v>238</v>
      </c>
      <c r="C171" s="108"/>
      <c r="D171" s="108"/>
      <c r="E171" s="110"/>
      <c r="F171" s="111"/>
      <c r="G171" s="112"/>
    </row>
    <row r="172" spans="1:7" x14ac:dyDescent="0.2">
      <c r="A172" s="108"/>
      <c r="B172" s="109"/>
      <c r="C172" s="108"/>
      <c r="D172" s="108"/>
      <c r="E172" s="110"/>
      <c r="F172" s="111"/>
      <c r="G172" s="112"/>
    </row>
    <row r="173" spans="1:7" x14ac:dyDescent="0.2">
      <c r="A173" s="108" t="s">
        <v>72</v>
      </c>
      <c r="B173" s="47" t="s">
        <v>170</v>
      </c>
      <c r="C173" s="108"/>
      <c r="D173" s="108"/>
      <c r="E173" s="110"/>
      <c r="F173" s="111"/>
      <c r="G173" s="112"/>
    </row>
    <row r="174" spans="1:7" x14ac:dyDescent="0.2">
      <c r="A174" s="108"/>
      <c r="B174" s="47"/>
      <c r="C174" s="108"/>
      <c r="D174" s="108"/>
      <c r="E174" s="110"/>
      <c r="F174" s="111"/>
      <c r="G174" s="112"/>
    </row>
    <row r="175" spans="1:7" x14ac:dyDescent="0.2">
      <c r="A175" s="108"/>
      <c r="B175" s="47" t="s">
        <v>113</v>
      </c>
      <c r="C175" s="108"/>
      <c r="D175" s="108" t="s">
        <v>75</v>
      </c>
      <c r="E175" s="110">
        <v>9</v>
      </c>
      <c r="F175" s="111">
        <v>0</v>
      </c>
      <c r="G175" s="73">
        <f>F175*E175</f>
        <v>0</v>
      </c>
    </row>
    <row r="176" spans="1:7" x14ac:dyDescent="0.2">
      <c r="A176" s="51"/>
      <c r="B176" s="113"/>
      <c r="C176" s="88"/>
      <c r="D176" s="51"/>
      <c r="E176" s="34"/>
      <c r="F176" s="35"/>
      <c r="G176" s="73"/>
    </row>
    <row r="177" spans="1:7" x14ac:dyDescent="0.2">
      <c r="A177" s="51" t="s">
        <v>138</v>
      </c>
      <c r="B177" s="113" t="s">
        <v>114</v>
      </c>
      <c r="C177" s="51"/>
      <c r="D177" s="114"/>
      <c r="E177" s="114"/>
      <c r="F177" s="35"/>
      <c r="G177" s="73"/>
    </row>
    <row r="178" spans="1:7" x14ac:dyDescent="0.2">
      <c r="A178" s="51"/>
      <c r="B178" s="113"/>
      <c r="C178" s="51"/>
      <c r="D178" s="114"/>
      <c r="E178" s="114"/>
      <c r="F178" s="35"/>
      <c r="G178" s="73"/>
    </row>
    <row r="179" spans="1:7" x14ac:dyDescent="0.2">
      <c r="A179" s="51"/>
      <c r="B179" s="115" t="s">
        <v>115</v>
      </c>
      <c r="C179" s="51"/>
      <c r="D179" s="108" t="s">
        <v>75</v>
      </c>
      <c r="E179" s="110">
        <v>1</v>
      </c>
      <c r="F179" s="111">
        <v>0</v>
      </c>
      <c r="G179" s="73">
        <f t="shared" ref="G179" si="8">F179*E179</f>
        <v>0</v>
      </c>
    </row>
    <row r="180" spans="1:7" x14ac:dyDescent="0.2">
      <c r="A180" s="4"/>
      <c r="B180" s="38"/>
      <c r="C180" s="3"/>
      <c r="D180" s="33"/>
      <c r="E180" s="34"/>
      <c r="F180" s="35"/>
      <c r="G180" s="73"/>
    </row>
    <row r="181" spans="1:7" x14ac:dyDescent="0.2">
      <c r="A181" s="4"/>
      <c r="B181" s="47"/>
      <c r="C181" s="3"/>
      <c r="D181" s="33"/>
      <c r="E181" s="34"/>
      <c r="F181" s="35"/>
      <c r="G181" s="73"/>
    </row>
    <row r="182" spans="1:7" ht="15" x14ac:dyDescent="0.2">
      <c r="A182" s="116"/>
      <c r="B182" s="117"/>
      <c r="C182" s="116"/>
      <c r="D182" s="116"/>
      <c r="E182" s="118"/>
      <c r="F182" s="58"/>
      <c r="G182" s="75"/>
    </row>
    <row r="183" spans="1:7" ht="15" x14ac:dyDescent="0.2">
      <c r="A183" s="102"/>
      <c r="B183" s="83" t="s">
        <v>76</v>
      </c>
      <c r="C183" s="102"/>
      <c r="D183" s="102"/>
      <c r="E183" s="34"/>
      <c r="F183" s="35"/>
      <c r="G183" s="73"/>
    </row>
    <row r="184" spans="1:7" x14ac:dyDescent="0.2">
      <c r="A184" s="33"/>
      <c r="B184" s="119"/>
      <c r="C184" s="33"/>
      <c r="D184" s="33"/>
      <c r="E184" s="34"/>
      <c r="F184" s="35"/>
      <c r="G184" s="73"/>
    </row>
    <row r="185" spans="1:7" ht="30.6" customHeight="1" x14ac:dyDescent="0.2">
      <c r="A185" s="33" t="s">
        <v>139</v>
      </c>
      <c r="B185" s="120" t="s">
        <v>194</v>
      </c>
      <c r="C185" s="33"/>
      <c r="D185" s="33"/>
      <c r="E185" s="34"/>
      <c r="F185" s="35"/>
      <c r="G185" s="73"/>
    </row>
    <row r="186" spans="1:7" ht="14.45" customHeight="1" x14ac:dyDescent="0.2">
      <c r="A186" s="33"/>
      <c r="B186" s="120"/>
      <c r="C186" s="33"/>
      <c r="D186" s="33"/>
      <c r="E186" s="34"/>
      <c r="F186" s="35"/>
      <c r="G186" s="73"/>
    </row>
    <row r="187" spans="1:7" x14ac:dyDescent="0.2">
      <c r="A187" s="33"/>
      <c r="B187" s="48" t="s">
        <v>155</v>
      </c>
      <c r="C187" s="33"/>
      <c r="D187" s="33" t="s">
        <v>116</v>
      </c>
      <c r="E187" s="34">
        <v>1</v>
      </c>
      <c r="F187" s="35">
        <v>0</v>
      </c>
      <c r="G187" s="73">
        <f t="shared" ref="G187:G191" si="9">F187*E187</f>
        <v>0</v>
      </c>
    </row>
    <row r="188" spans="1:7" x14ac:dyDescent="0.2">
      <c r="A188" s="33"/>
      <c r="B188" s="48"/>
      <c r="C188" s="33"/>
      <c r="D188" s="33"/>
      <c r="E188" s="34"/>
      <c r="F188" s="35"/>
      <c r="G188" s="73"/>
    </row>
    <row r="189" spans="1:7" x14ac:dyDescent="0.2">
      <c r="A189" s="33"/>
      <c r="B189" s="48" t="s">
        <v>156</v>
      </c>
      <c r="C189" s="33"/>
      <c r="D189" s="33" t="s">
        <v>116</v>
      </c>
      <c r="E189" s="34">
        <v>6</v>
      </c>
      <c r="F189" s="35">
        <v>0</v>
      </c>
      <c r="G189" s="73">
        <f t="shared" si="9"/>
        <v>0</v>
      </c>
    </row>
    <row r="190" spans="1:7" x14ac:dyDescent="0.2">
      <c r="A190" s="33"/>
      <c r="B190" s="48"/>
      <c r="C190" s="33"/>
      <c r="D190" s="33"/>
      <c r="E190" s="34"/>
      <c r="F190" s="35"/>
      <c r="G190" s="73"/>
    </row>
    <row r="191" spans="1:7" x14ac:dyDescent="0.2">
      <c r="A191" s="33"/>
      <c r="B191" s="48" t="s">
        <v>157</v>
      </c>
      <c r="C191" s="33"/>
      <c r="D191" s="33" t="s">
        <v>116</v>
      </c>
      <c r="E191" s="34">
        <v>1</v>
      </c>
      <c r="F191" s="35">
        <v>0</v>
      </c>
      <c r="G191" s="73">
        <f t="shared" si="9"/>
        <v>0</v>
      </c>
    </row>
    <row r="192" spans="1:7" x14ac:dyDescent="0.2">
      <c r="A192" s="33"/>
      <c r="B192" s="48"/>
      <c r="C192" s="33"/>
      <c r="D192" s="33"/>
      <c r="E192" s="34"/>
      <c r="F192" s="35"/>
      <c r="G192" s="73"/>
    </row>
    <row r="193" spans="1:7" x14ac:dyDescent="0.2">
      <c r="A193" s="33"/>
      <c r="B193" s="48"/>
      <c r="C193" s="33"/>
      <c r="D193" s="33"/>
      <c r="E193" s="34"/>
      <c r="F193" s="35"/>
      <c r="G193" s="73"/>
    </row>
    <row r="194" spans="1:7" x14ac:dyDescent="0.2">
      <c r="A194" s="33"/>
      <c r="B194" s="48"/>
      <c r="C194" s="33"/>
      <c r="D194" s="33"/>
      <c r="E194" s="34"/>
      <c r="F194" s="35"/>
      <c r="G194" s="73"/>
    </row>
    <row r="195" spans="1:7" x14ac:dyDescent="0.2">
      <c r="A195" s="33"/>
      <c r="B195" s="48"/>
      <c r="C195" s="33"/>
      <c r="D195" s="33"/>
      <c r="E195" s="34"/>
      <c r="F195" s="35"/>
      <c r="G195" s="73"/>
    </row>
    <row r="196" spans="1:7" x14ac:dyDescent="0.2">
      <c r="A196" s="33"/>
      <c r="B196" s="48"/>
      <c r="C196" s="33"/>
      <c r="D196" s="33"/>
      <c r="E196" s="34"/>
      <c r="F196" s="35"/>
      <c r="G196" s="73"/>
    </row>
    <row r="197" spans="1:7" x14ac:dyDescent="0.2">
      <c r="A197" s="33"/>
      <c r="B197" s="48"/>
      <c r="C197" s="33"/>
      <c r="D197" s="33"/>
      <c r="E197" s="34"/>
      <c r="F197" s="35"/>
      <c r="G197" s="73"/>
    </row>
    <row r="198" spans="1:7" x14ac:dyDescent="0.2">
      <c r="A198" s="33"/>
      <c r="B198" s="48"/>
      <c r="C198" s="33"/>
      <c r="D198" s="33"/>
      <c r="E198" s="34"/>
      <c r="F198" s="35"/>
      <c r="G198" s="73"/>
    </row>
    <row r="199" spans="1:7" x14ac:dyDescent="0.2">
      <c r="A199" s="33"/>
      <c r="B199" s="48"/>
      <c r="C199" s="33"/>
      <c r="D199" s="33"/>
      <c r="E199" s="34"/>
      <c r="F199" s="35"/>
      <c r="G199" s="73"/>
    </row>
    <row r="200" spans="1:7" x14ac:dyDescent="0.2">
      <c r="A200" s="33"/>
      <c r="B200" s="48"/>
      <c r="C200" s="33"/>
      <c r="D200" s="33"/>
      <c r="E200" s="34"/>
      <c r="F200" s="35"/>
      <c r="G200" s="73"/>
    </row>
    <row r="201" spans="1:7" ht="15" thickBot="1" x14ac:dyDescent="0.25">
      <c r="A201" s="33"/>
      <c r="B201" s="48"/>
      <c r="C201" s="33"/>
      <c r="D201" s="33"/>
      <c r="E201" s="34"/>
      <c r="F201" s="35"/>
      <c r="G201" s="73"/>
    </row>
    <row r="202" spans="1:7" ht="15.75" thickBot="1" x14ac:dyDescent="0.25">
      <c r="A202" s="150"/>
      <c r="B202" s="220" t="s">
        <v>78</v>
      </c>
      <c r="C202" s="221"/>
      <c r="D202" s="221"/>
      <c r="E202" s="221"/>
      <c r="F202" s="222"/>
      <c r="G202" s="149">
        <f>SUM(G175:G191)</f>
        <v>0</v>
      </c>
    </row>
    <row r="203" spans="1:7" ht="15.75" thickTop="1" x14ac:dyDescent="0.2">
      <c r="A203" s="138" t="s">
        <v>99</v>
      </c>
      <c r="B203" s="139" t="s">
        <v>13</v>
      </c>
      <c r="C203" s="140"/>
      <c r="D203" s="138" t="s">
        <v>15</v>
      </c>
      <c r="E203" s="132" t="s">
        <v>143</v>
      </c>
      <c r="F203" s="141" t="s">
        <v>103</v>
      </c>
      <c r="G203" s="135" t="s">
        <v>90</v>
      </c>
    </row>
    <row r="204" spans="1:7" ht="15" x14ac:dyDescent="0.2">
      <c r="A204" s="121"/>
      <c r="B204" s="20"/>
      <c r="C204" s="122"/>
      <c r="D204" s="121"/>
      <c r="E204" s="29"/>
      <c r="F204" s="123"/>
      <c r="G204" s="101"/>
    </row>
    <row r="205" spans="1:7" ht="15" x14ac:dyDescent="0.2">
      <c r="A205" s="33"/>
      <c r="B205" s="40" t="s">
        <v>79</v>
      </c>
      <c r="C205" s="33"/>
      <c r="D205" s="33"/>
      <c r="E205" s="63"/>
      <c r="F205" s="35"/>
      <c r="G205" s="73"/>
    </row>
    <row r="206" spans="1:7" x14ac:dyDescent="0.2">
      <c r="A206" s="33"/>
      <c r="B206" s="38"/>
      <c r="C206" s="33"/>
      <c r="D206" s="33"/>
      <c r="E206" s="63"/>
      <c r="F206" s="35"/>
      <c r="G206" s="73"/>
    </row>
    <row r="207" spans="1:7" ht="15" x14ac:dyDescent="0.2">
      <c r="A207" s="33"/>
      <c r="B207" s="103" t="s">
        <v>80</v>
      </c>
      <c r="C207" s="33"/>
      <c r="D207" s="33"/>
      <c r="E207" s="63"/>
      <c r="F207" s="35"/>
      <c r="G207" s="73"/>
    </row>
    <row r="208" spans="1:7" ht="15" x14ac:dyDescent="0.2">
      <c r="A208" s="33"/>
      <c r="B208" s="103"/>
      <c r="C208" s="33"/>
      <c r="D208" s="33"/>
      <c r="E208" s="63"/>
      <c r="F208" s="35"/>
      <c r="G208" s="73"/>
    </row>
    <row r="209" spans="1:7" ht="45" x14ac:dyDescent="0.2">
      <c r="A209" s="33"/>
      <c r="B209" s="83" t="s">
        <v>81</v>
      </c>
      <c r="C209" s="33"/>
      <c r="D209" s="33"/>
      <c r="E209" s="63"/>
      <c r="F209" s="35"/>
      <c r="G209" s="73"/>
    </row>
    <row r="210" spans="1:7" ht="15" x14ac:dyDescent="0.2">
      <c r="A210" s="33"/>
      <c r="B210" s="83"/>
      <c r="C210" s="33"/>
      <c r="D210" s="33"/>
      <c r="E210" s="63"/>
      <c r="F210" s="35"/>
      <c r="G210" s="73"/>
    </row>
    <row r="211" spans="1:7" ht="34.5" customHeight="1" x14ac:dyDescent="0.2">
      <c r="A211" s="33"/>
      <c r="B211" s="48" t="s">
        <v>117</v>
      </c>
      <c r="C211" s="33"/>
      <c r="D211" s="33"/>
      <c r="E211" s="63"/>
      <c r="F211" s="35"/>
      <c r="G211" s="73"/>
    </row>
    <row r="212" spans="1:7" ht="45" customHeight="1" x14ac:dyDescent="0.2">
      <c r="A212" s="33" t="s">
        <v>140</v>
      </c>
      <c r="B212" s="47" t="s">
        <v>118</v>
      </c>
      <c r="C212" s="33"/>
      <c r="D212" s="33" t="s">
        <v>28</v>
      </c>
      <c r="E212" s="63">
        <v>210</v>
      </c>
      <c r="F212" s="35">
        <v>0</v>
      </c>
      <c r="G212" s="73">
        <f>F212*E212</f>
        <v>0</v>
      </c>
    </row>
    <row r="213" spans="1:7" ht="12" customHeight="1" x14ac:dyDescent="0.2">
      <c r="A213" s="33"/>
      <c r="B213" s="47"/>
      <c r="C213" s="33"/>
      <c r="D213" s="33"/>
      <c r="E213" s="63"/>
      <c r="F213" s="35"/>
      <c r="G213" s="73"/>
    </row>
    <row r="214" spans="1:7" ht="66" customHeight="1" x14ac:dyDescent="0.2">
      <c r="A214" s="33" t="s">
        <v>141</v>
      </c>
      <c r="B214" s="47" t="s">
        <v>120</v>
      </c>
      <c r="C214" s="33"/>
      <c r="D214" s="33" t="s">
        <v>28</v>
      </c>
      <c r="E214" s="63">
        <f>E212</f>
        <v>210</v>
      </c>
      <c r="F214" s="35">
        <v>0</v>
      </c>
      <c r="G214" s="73">
        <f t="shared" ref="G214:G218" si="10">F214*E214</f>
        <v>0</v>
      </c>
    </row>
    <row r="215" spans="1:7" x14ac:dyDescent="0.2">
      <c r="A215" s="33"/>
      <c r="B215" s="47"/>
      <c r="C215" s="33"/>
      <c r="D215" s="33"/>
      <c r="E215" s="63"/>
      <c r="F215" s="35"/>
      <c r="G215" s="73"/>
    </row>
    <row r="216" spans="1:7" x14ac:dyDescent="0.2">
      <c r="A216" s="33" t="s">
        <v>142</v>
      </c>
      <c r="B216" s="47" t="s">
        <v>119</v>
      </c>
      <c r="C216" s="33"/>
      <c r="D216" s="33" t="s">
        <v>36</v>
      </c>
      <c r="E216" s="63">
        <v>70.599999999999994</v>
      </c>
      <c r="F216" s="35">
        <v>0</v>
      </c>
      <c r="G216" s="73">
        <f t="shared" si="10"/>
        <v>0</v>
      </c>
    </row>
    <row r="217" spans="1:7" x14ac:dyDescent="0.2">
      <c r="A217" s="33"/>
      <c r="B217" s="47"/>
      <c r="C217" s="33"/>
      <c r="D217" s="33"/>
      <c r="E217" s="63"/>
      <c r="F217" s="35"/>
      <c r="G217" s="73"/>
    </row>
    <row r="218" spans="1:7" x14ac:dyDescent="0.2">
      <c r="A218" s="33"/>
      <c r="B218" s="47" t="s">
        <v>121</v>
      </c>
      <c r="C218" s="33"/>
      <c r="D218" s="33" t="s">
        <v>28</v>
      </c>
      <c r="E218" s="63">
        <v>144</v>
      </c>
      <c r="F218" s="35">
        <v>0</v>
      </c>
      <c r="G218" s="73">
        <f t="shared" si="10"/>
        <v>0</v>
      </c>
    </row>
    <row r="219" spans="1:7" x14ac:dyDescent="0.2">
      <c r="A219" s="33"/>
      <c r="B219" s="47"/>
      <c r="C219" s="33"/>
      <c r="D219" s="33"/>
      <c r="E219" s="63"/>
      <c r="F219" s="35"/>
      <c r="G219" s="73"/>
    </row>
    <row r="220" spans="1:7" ht="15" x14ac:dyDescent="0.2">
      <c r="A220" s="33"/>
      <c r="B220" s="157" t="s">
        <v>241</v>
      </c>
      <c r="C220" s="33"/>
      <c r="D220" s="33"/>
      <c r="E220" s="63"/>
      <c r="F220" s="35"/>
      <c r="G220" s="73"/>
    </row>
    <row r="221" spans="1:7" x14ac:dyDescent="0.2">
      <c r="A221" s="33"/>
      <c r="B221" s="47"/>
      <c r="C221" s="33"/>
      <c r="D221" s="33"/>
      <c r="E221" s="63"/>
      <c r="F221" s="35"/>
      <c r="G221" s="73"/>
    </row>
    <row r="222" spans="1:7" ht="28.5" x14ac:dyDescent="0.2">
      <c r="A222" s="33"/>
      <c r="B222" s="158" t="s">
        <v>242</v>
      </c>
      <c r="C222" s="33"/>
      <c r="D222" s="51" t="s">
        <v>249</v>
      </c>
      <c r="E222" s="163">
        <v>41.5</v>
      </c>
      <c r="F222" s="164">
        <v>0</v>
      </c>
      <c r="G222" s="73">
        <f>E222*F222</f>
        <v>0</v>
      </c>
    </row>
    <row r="223" spans="1:7" x14ac:dyDescent="0.2">
      <c r="A223" s="33"/>
      <c r="B223" s="47"/>
      <c r="C223" s="33"/>
      <c r="D223" s="162"/>
      <c r="E223" s="165"/>
      <c r="F223" s="166"/>
      <c r="G223" s="73"/>
    </row>
    <row r="224" spans="1:7" x14ac:dyDescent="0.2">
      <c r="A224" s="33"/>
      <c r="B224" s="158" t="s">
        <v>243</v>
      </c>
      <c r="C224" s="33"/>
      <c r="D224" s="51" t="s">
        <v>116</v>
      </c>
      <c r="E224" s="163">
        <v>6</v>
      </c>
      <c r="F224" s="164">
        <v>0</v>
      </c>
      <c r="G224" s="73">
        <f t="shared" ref="G224:G234" si="11">E224*F224</f>
        <v>0</v>
      </c>
    </row>
    <row r="225" spans="1:7" x14ac:dyDescent="0.2">
      <c r="A225" s="33"/>
      <c r="B225" s="47"/>
      <c r="C225" s="33"/>
      <c r="D225" s="51"/>
      <c r="E225" s="163"/>
      <c r="F225" s="164"/>
      <c r="G225" s="73"/>
    </row>
    <row r="226" spans="1:7" x14ac:dyDescent="0.2">
      <c r="A226" s="33"/>
      <c r="B226" s="158" t="s">
        <v>244</v>
      </c>
      <c r="C226" s="33"/>
      <c r="D226" s="51" t="s">
        <v>116</v>
      </c>
      <c r="E226" s="163">
        <v>6</v>
      </c>
      <c r="F226" s="164">
        <v>0</v>
      </c>
      <c r="G226" s="73">
        <f t="shared" si="11"/>
        <v>0</v>
      </c>
    </row>
    <row r="227" spans="1:7" x14ac:dyDescent="0.2">
      <c r="A227" s="33"/>
      <c r="B227" s="47"/>
      <c r="C227" s="33"/>
      <c r="D227" s="51"/>
      <c r="E227" s="163"/>
      <c r="F227" s="164"/>
      <c r="G227" s="73"/>
    </row>
    <row r="228" spans="1:7" ht="15" x14ac:dyDescent="0.2">
      <c r="A228" s="33"/>
      <c r="B228" s="159" t="s">
        <v>245</v>
      </c>
      <c r="C228" s="33"/>
      <c r="D228" s="51"/>
      <c r="E228" s="163"/>
      <c r="F228" s="164"/>
      <c r="G228" s="73"/>
    </row>
    <row r="229" spans="1:7" x14ac:dyDescent="0.2">
      <c r="A229" s="33"/>
      <c r="B229" s="47"/>
      <c r="C229" s="33"/>
      <c r="D229" s="162"/>
      <c r="E229" s="165"/>
      <c r="F229" s="166"/>
      <c r="G229" s="73"/>
    </row>
    <row r="230" spans="1:7" ht="28.5" x14ac:dyDescent="0.2">
      <c r="A230" s="33"/>
      <c r="B230" s="158" t="s">
        <v>246</v>
      </c>
      <c r="C230" s="33"/>
      <c r="D230" s="51" t="s">
        <v>250</v>
      </c>
      <c r="E230" s="163">
        <v>22</v>
      </c>
      <c r="F230" s="164">
        <v>0</v>
      </c>
      <c r="G230" s="73">
        <f t="shared" si="11"/>
        <v>0</v>
      </c>
    </row>
    <row r="231" spans="1:7" x14ac:dyDescent="0.2">
      <c r="A231" s="33"/>
      <c r="B231" s="47"/>
      <c r="C231" s="33"/>
      <c r="D231" s="162"/>
      <c r="E231" s="165"/>
      <c r="F231" s="164"/>
      <c r="G231" s="73"/>
    </row>
    <row r="232" spans="1:7" x14ac:dyDescent="0.2">
      <c r="A232" s="33"/>
      <c r="B232" s="158" t="s">
        <v>247</v>
      </c>
      <c r="C232" s="33"/>
      <c r="D232" s="162" t="s">
        <v>116</v>
      </c>
      <c r="E232" s="165">
        <v>6</v>
      </c>
      <c r="F232" s="164">
        <v>0</v>
      </c>
      <c r="G232" s="73">
        <f t="shared" si="11"/>
        <v>0</v>
      </c>
    </row>
    <row r="233" spans="1:7" x14ac:dyDescent="0.2">
      <c r="A233" s="33"/>
      <c r="B233" s="33"/>
      <c r="C233" s="33"/>
      <c r="D233" s="162"/>
      <c r="E233" s="165"/>
      <c r="F233" s="166"/>
      <c r="G233" s="73"/>
    </row>
    <row r="234" spans="1:7" x14ac:dyDescent="0.2">
      <c r="A234" s="33"/>
      <c r="B234" s="161" t="s">
        <v>248</v>
      </c>
      <c r="C234" s="33"/>
      <c r="D234" s="51" t="s">
        <v>116</v>
      </c>
      <c r="E234" s="163">
        <v>6</v>
      </c>
      <c r="F234" s="164">
        <v>0</v>
      </c>
      <c r="G234" s="73">
        <f t="shared" si="11"/>
        <v>0</v>
      </c>
    </row>
    <row r="235" spans="1:7" x14ac:dyDescent="0.2">
      <c r="A235" s="33"/>
      <c r="B235" s="160"/>
      <c r="C235" s="33"/>
      <c r="D235" s="33"/>
      <c r="E235" s="63"/>
      <c r="F235" s="35"/>
      <c r="G235" s="73"/>
    </row>
    <row r="236" spans="1:7" x14ac:dyDescent="0.2">
      <c r="A236" s="33"/>
      <c r="B236" s="47"/>
      <c r="C236" s="33"/>
      <c r="D236" s="33"/>
      <c r="E236" s="63"/>
      <c r="F236" s="35"/>
      <c r="G236" s="73"/>
    </row>
    <row r="237" spans="1:7" ht="15" thickBot="1" x14ac:dyDescent="0.25">
      <c r="A237" s="33"/>
      <c r="B237" s="47"/>
      <c r="C237" s="33"/>
      <c r="D237" s="33"/>
      <c r="E237" s="63"/>
      <c r="F237" s="35"/>
      <c r="G237" s="73"/>
    </row>
    <row r="238" spans="1:7" ht="15.75" thickBot="1" x14ac:dyDescent="0.25">
      <c r="A238" s="183" t="s">
        <v>82</v>
      </c>
      <c r="B238" s="184"/>
      <c r="C238" s="184"/>
      <c r="D238" s="184"/>
      <c r="E238" s="184"/>
      <c r="F238" s="185"/>
      <c r="G238" s="149">
        <f>SUM(G212:G237)</f>
        <v>0</v>
      </c>
    </row>
    <row r="239" spans="1:7" ht="15.75" thickTop="1" x14ac:dyDescent="0.2">
      <c r="A239" s="138" t="s">
        <v>99</v>
      </c>
      <c r="B239" s="139" t="s">
        <v>13</v>
      </c>
      <c r="C239" s="140"/>
      <c r="D239" s="138" t="s">
        <v>15</v>
      </c>
      <c r="E239" s="132" t="s">
        <v>143</v>
      </c>
      <c r="F239" s="141" t="s">
        <v>103</v>
      </c>
      <c r="G239" s="135" t="s">
        <v>90</v>
      </c>
    </row>
    <row r="240" spans="1:7" ht="15" x14ac:dyDescent="0.2">
      <c r="A240" s="121"/>
      <c r="B240" s="20"/>
      <c r="C240" s="122"/>
      <c r="D240" s="121"/>
      <c r="E240" s="142"/>
      <c r="F240" s="123"/>
      <c r="G240" s="101"/>
    </row>
    <row r="241" spans="1:7" ht="15" x14ac:dyDescent="0.2">
      <c r="A241" s="14"/>
      <c r="B241" s="32" t="s">
        <v>158</v>
      </c>
      <c r="C241" s="124"/>
      <c r="D241" s="125"/>
      <c r="E241" s="118"/>
      <c r="F241" s="58"/>
      <c r="G241" s="75"/>
    </row>
    <row r="242" spans="1:7" ht="15" x14ac:dyDescent="0.2">
      <c r="A242" s="14"/>
      <c r="B242" s="32"/>
      <c r="C242" s="124"/>
      <c r="D242" s="125"/>
      <c r="E242" s="118"/>
      <c r="F242" s="58"/>
      <c r="G242" s="75"/>
    </row>
    <row r="243" spans="1:7" ht="15" x14ac:dyDescent="0.2">
      <c r="A243" s="14"/>
      <c r="B243" s="32" t="s">
        <v>159</v>
      </c>
      <c r="C243" s="124"/>
      <c r="D243" s="125"/>
      <c r="E243" s="118"/>
      <c r="F243" s="58"/>
      <c r="G243" s="75"/>
    </row>
    <row r="244" spans="1:7" ht="15" x14ac:dyDescent="0.2">
      <c r="A244" s="4"/>
      <c r="B244" s="32"/>
      <c r="C244" s="3"/>
      <c r="D244" s="33"/>
      <c r="E244" s="34"/>
      <c r="F244" s="35"/>
      <c r="G244" s="73"/>
    </row>
    <row r="245" spans="1:7" ht="229.9" customHeight="1" x14ac:dyDescent="0.2">
      <c r="A245" s="4"/>
      <c r="B245" s="41" t="s">
        <v>160</v>
      </c>
      <c r="C245" s="3"/>
      <c r="D245" s="33"/>
      <c r="E245" s="34"/>
      <c r="F245" s="35"/>
      <c r="G245" s="73"/>
    </row>
    <row r="246" spans="1:7" ht="15" x14ac:dyDescent="0.2">
      <c r="A246" s="4"/>
      <c r="B246" s="32"/>
      <c r="C246" s="3"/>
      <c r="D246" s="33"/>
      <c r="E246" s="34"/>
      <c r="F246" s="35"/>
      <c r="G246" s="73"/>
    </row>
    <row r="247" spans="1:7" ht="28.5" x14ac:dyDescent="0.2">
      <c r="A247" s="4"/>
      <c r="B247" s="38" t="s">
        <v>161</v>
      </c>
      <c r="C247" s="3"/>
      <c r="D247" s="33" t="s">
        <v>168</v>
      </c>
      <c r="E247" s="34">
        <v>1</v>
      </c>
      <c r="F247" s="35">
        <v>0</v>
      </c>
      <c r="G247" s="73">
        <f>E247*F247</f>
        <v>0</v>
      </c>
    </row>
    <row r="248" spans="1:7" ht="15" x14ac:dyDescent="0.2">
      <c r="A248" s="4"/>
      <c r="B248" s="32"/>
      <c r="C248" s="3"/>
      <c r="D248" s="33"/>
      <c r="E248" s="34"/>
      <c r="F248" s="35"/>
      <c r="G248" s="73"/>
    </row>
    <row r="249" spans="1:7" ht="15" x14ac:dyDescent="0.2">
      <c r="A249" s="4"/>
      <c r="B249" s="32" t="s">
        <v>162</v>
      </c>
      <c r="C249" s="3"/>
      <c r="D249" s="33"/>
      <c r="E249" s="34"/>
      <c r="F249" s="35"/>
      <c r="G249" s="73"/>
    </row>
    <row r="250" spans="1:7" ht="15" x14ac:dyDescent="0.2">
      <c r="A250" s="4"/>
      <c r="B250" s="32"/>
      <c r="C250" s="3"/>
      <c r="D250" s="33"/>
      <c r="E250" s="34"/>
      <c r="F250" s="35"/>
      <c r="G250" s="73"/>
    </row>
    <row r="251" spans="1:7" ht="71.25" x14ac:dyDescent="0.2">
      <c r="A251" s="4"/>
      <c r="B251" s="41" t="s">
        <v>163</v>
      </c>
      <c r="C251" s="3"/>
      <c r="D251" s="33"/>
      <c r="E251" s="34"/>
      <c r="F251" s="35"/>
      <c r="G251" s="73"/>
    </row>
    <row r="252" spans="1:7" ht="15" x14ac:dyDescent="0.2">
      <c r="A252" s="4"/>
      <c r="B252" s="32"/>
      <c r="C252" s="3"/>
      <c r="D252" s="33"/>
      <c r="E252" s="34"/>
      <c r="F252" s="35"/>
      <c r="G252" s="73"/>
    </row>
    <row r="253" spans="1:7" ht="85.5" x14ac:dyDescent="0.2">
      <c r="A253" s="4"/>
      <c r="B253" s="38" t="s">
        <v>164</v>
      </c>
      <c r="C253" s="3"/>
      <c r="D253" s="33" t="s">
        <v>116</v>
      </c>
      <c r="E253" s="34">
        <v>2</v>
      </c>
      <c r="F253" s="35">
        <v>0</v>
      </c>
      <c r="G253" s="73">
        <f>E253*F253</f>
        <v>0</v>
      </c>
    </row>
    <row r="254" spans="1:7" ht="15" x14ac:dyDescent="0.2">
      <c r="A254" s="4"/>
      <c r="B254" s="32"/>
      <c r="C254" s="3"/>
      <c r="D254" s="33"/>
      <c r="E254" s="34"/>
      <c r="F254" s="35"/>
      <c r="G254" s="73"/>
    </row>
    <row r="255" spans="1:7" ht="99.75" x14ac:dyDescent="0.2">
      <c r="A255" s="4"/>
      <c r="B255" s="38" t="s">
        <v>195</v>
      </c>
      <c r="C255" s="3"/>
      <c r="D255" s="33" t="s">
        <v>116</v>
      </c>
      <c r="E255" s="34">
        <v>1</v>
      </c>
      <c r="F255" s="35">
        <v>0</v>
      </c>
      <c r="G255" s="73">
        <f>E255*F255</f>
        <v>0</v>
      </c>
    </row>
    <row r="256" spans="1:7" ht="15" x14ac:dyDescent="0.2">
      <c r="A256" s="4"/>
      <c r="B256" s="32"/>
      <c r="C256" s="3"/>
      <c r="D256" s="33"/>
      <c r="E256" s="34"/>
      <c r="F256" s="35"/>
      <c r="G256" s="73"/>
    </row>
    <row r="257" spans="1:7" ht="57" x14ac:dyDescent="0.2">
      <c r="A257" s="4"/>
      <c r="B257" s="38" t="s">
        <v>165</v>
      </c>
      <c r="C257" s="3"/>
      <c r="D257" s="33" t="s">
        <v>116</v>
      </c>
      <c r="E257" s="34">
        <v>2</v>
      </c>
      <c r="F257" s="35">
        <v>0</v>
      </c>
      <c r="G257" s="73">
        <f>E257*F257</f>
        <v>0</v>
      </c>
    </row>
    <row r="258" spans="1:7" ht="15" x14ac:dyDescent="0.2">
      <c r="A258" s="4"/>
      <c r="B258" s="32"/>
      <c r="C258" s="3"/>
      <c r="D258" s="33"/>
      <c r="E258" s="34"/>
      <c r="F258" s="35"/>
      <c r="G258" s="73"/>
    </row>
    <row r="259" spans="1:7" x14ac:dyDescent="0.2">
      <c r="A259" s="4"/>
      <c r="B259" s="38" t="s">
        <v>166</v>
      </c>
      <c r="C259" s="3"/>
      <c r="D259" s="33" t="s">
        <v>116</v>
      </c>
      <c r="E259" s="34">
        <v>3</v>
      </c>
      <c r="F259" s="35">
        <v>0</v>
      </c>
      <c r="G259" s="73">
        <f>E259*F259</f>
        <v>0</v>
      </c>
    </row>
    <row r="260" spans="1:7" ht="15" x14ac:dyDescent="0.2">
      <c r="A260" s="4"/>
      <c r="B260" s="32"/>
      <c r="C260" s="3"/>
      <c r="D260" s="33"/>
      <c r="E260" s="34"/>
      <c r="F260" s="35"/>
      <c r="G260" s="73"/>
    </row>
    <row r="261" spans="1:7" ht="57" x14ac:dyDescent="0.2">
      <c r="A261" s="4"/>
      <c r="B261" s="38" t="s">
        <v>167</v>
      </c>
      <c r="C261" s="3"/>
      <c r="D261" s="33" t="s">
        <v>168</v>
      </c>
      <c r="E261" s="34">
        <v>1</v>
      </c>
      <c r="F261" s="35">
        <v>0</v>
      </c>
      <c r="G261" s="73">
        <f>E261*F261</f>
        <v>0</v>
      </c>
    </row>
    <row r="262" spans="1:7" x14ac:dyDescent="0.2">
      <c r="A262" s="4"/>
      <c r="B262" s="38"/>
      <c r="C262" s="3"/>
      <c r="D262" s="3"/>
      <c r="E262" s="34"/>
      <c r="F262" s="35"/>
      <c r="G262" s="73"/>
    </row>
    <row r="263" spans="1:7" x14ac:dyDescent="0.2">
      <c r="A263" s="4"/>
      <c r="B263" s="38"/>
      <c r="C263" s="3"/>
      <c r="D263" s="3"/>
      <c r="E263" s="34"/>
      <c r="F263" s="35"/>
      <c r="G263" s="73"/>
    </row>
    <row r="264" spans="1:7" ht="15" x14ac:dyDescent="0.2">
      <c r="A264" s="4"/>
      <c r="B264" s="83" t="s">
        <v>122</v>
      </c>
      <c r="C264" s="3"/>
      <c r="D264" s="3"/>
      <c r="E264" s="34"/>
      <c r="F264" s="35"/>
      <c r="G264" s="73"/>
    </row>
    <row r="265" spans="1:7" ht="48.6" customHeight="1" x14ac:dyDescent="0.2">
      <c r="A265" s="4" t="s">
        <v>77</v>
      </c>
      <c r="B265" s="38" t="s">
        <v>123</v>
      </c>
      <c r="C265" s="3"/>
      <c r="D265" s="33" t="s">
        <v>168</v>
      </c>
      <c r="E265" s="34">
        <v>1</v>
      </c>
      <c r="F265" s="35">
        <v>0</v>
      </c>
      <c r="G265" s="73">
        <f t="shared" ref="G265" si="12">F265*E265</f>
        <v>0</v>
      </c>
    </row>
    <row r="266" spans="1:7" ht="15.6" customHeight="1" x14ac:dyDescent="0.2">
      <c r="A266" s="4"/>
      <c r="B266" s="38"/>
      <c r="C266" s="3"/>
      <c r="D266" s="33"/>
      <c r="E266" s="34"/>
      <c r="F266" s="35"/>
      <c r="G266" s="73"/>
    </row>
    <row r="267" spans="1:7" ht="15.6" customHeight="1" x14ac:dyDescent="0.2">
      <c r="A267" s="4"/>
      <c r="B267" s="38"/>
      <c r="C267" s="3"/>
      <c r="D267" s="33"/>
      <c r="E267" s="34"/>
      <c r="F267" s="35"/>
      <c r="G267" s="73"/>
    </row>
    <row r="268" spans="1:7" ht="15.6" customHeight="1" x14ac:dyDescent="0.2">
      <c r="A268" s="4"/>
      <c r="B268" s="38"/>
      <c r="C268" s="3"/>
      <c r="D268" s="33"/>
      <c r="E268" s="34"/>
      <c r="F268" s="35"/>
      <c r="G268" s="73"/>
    </row>
    <row r="269" spans="1:7" ht="15.6" customHeight="1" x14ac:dyDescent="0.2">
      <c r="A269" s="4"/>
      <c r="B269" s="7" t="s">
        <v>254</v>
      </c>
      <c r="C269" s="3"/>
      <c r="D269" s="33"/>
      <c r="E269" s="34"/>
      <c r="F269" s="35"/>
      <c r="G269" s="73"/>
    </row>
    <row r="270" spans="1:7" ht="15.6" customHeight="1" x14ac:dyDescent="0.2">
      <c r="A270" s="4"/>
      <c r="B270" s="38"/>
      <c r="C270" s="3"/>
      <c r="D270" s="33"/>
      <c r="E270" s="34"/>
      <c r="F270" s="35"/>
      <c r="G270" s="73"/>
    </row>
    <row r="271" spans="1:7" ht="57" customHeight="1" x14ac:dyDescent="0.2">
      <c r="A271" s="4"/>
      <c r="B271" s="41" t="s">
        <v>255</v>
      </c>
      <c r="C271" s="3"/>
      <c r="D271" s="33"/>
      <c r="E271" s="34"/>
      <c r="F271" s="35"/>
      <c r="G271" s="73"/>
    </row>
    <row r="272" spans="1:7" ht="15.6" customHeight="1" x14ac:dyDescent="0.2">
      <c r="A272" s="4"/>
      <c r="B272" s="38"/>
      <c r="C272" s="3"/>
      <c r="D272" s="33"/>
      <c r="E272" s="34"/>
      <c r="F272" s="35"/>
      <c r="G272" s="73"/>
    </row>
    <row r="273" spans="1:7" ht="114.6" customHeight="1" x14ac:dyDescent="0.2">
      <c r="A273" s="4"/>
      <c r="B273" s="38" t="s">
        <v>256</v>
      </c>
      <c r="C273" s="3"/>
      <c r="D273" s="33" t="s">
        <v>168</v>
      </c>
      <c r="E273" s="34">
        <v>1</v>
      </c>
      <c r="F273" s="35">
        <v>0</v>
      </c>
      <c r="G273" s="73">
        <f>E273*F273</f>
        <v>0</v>
      </c>
    </row>
    <row r="274" spans="1:7" ht="13.15" customHeight="1" thickBot="1" x14ac:dyDescent="0.25">
      <c r="A274" s="4"/>
      <c r="B274" s="38"/>
      <c r="C274" s="3"/>
      <c r="D274" s="33"/>
      <c r="E274" s="34"/>
      <c r="F274" s="35"/>
      <c r="G274" s="73"/>
    </row>
    <row r="275" spans="1:7" ht="15.75" thickBot="1" x14ac:dyDescent="0.25">
      <c r="A275" s="223" t="s">
        <v>124</v>
      </c>
      <c r="B275" s="224"/>
      <c r="C275" s="224"/>
      <c r="D275" s="224"/>
      <c r="E275" s="224"/>
      <c r="F275" s="225"/>
      <c r="G275" s="126">
        <f>SUM(G247:G273)</f>
        <v>0</v>
      </c>
    </row>
    <row r="276" spans="1:7" ht="15" x14ac:dyDescent="0.2">
      <c r="A276" s="143" t="s">
        <v>99</v>
      </c>
      <c r="B276" s="144" t="s">
        <v>13</v>
      </c>
      <c r="C276" s="145"/>
      <c r="D276" s="143" t="s">
        <v>15</v>
      </c>
      <c r="E276" s="146" t="s">
        <v>143</v>
      </c>
      <c r="F276" s="147" t="s">
        <v>103</v>
      </c>
      <c r="G276" s="148" t="s">
        <v>90</v>
      </c>
    </row>
    <row r="277" spans="1:7" ht="15" x14ac:dyDescent="0.2">
      <c r="A277" s="4"/>
      <c r="B277" s="7"/>
      <c r="C277" s="28"/>
      <c r="D277" s="64"/>
      <c r="E277" s="29"/>
      <c r="F277" s="30"/>
      <c r="G277" s="73"/>
    </row>
    <row r="278" spans="1:7" ht="15" x14ac:dyDescent="0.2">
      <c r="A278" s="4"/>
      <c r="B278" s="4"/>
      <c r="C278" s="28"/>
      <c r="D278" s="64"/>
      <c r="E278" s="29"/>
      <c r="F278" s="30"/>
      <c r="G278" s="73"/>
    </row>
    <row r="279" spans="1:7" ht="15" x14ac:dyDescent="0.2">
      <c r="A279" s="4"/>
      <c r="B279" s="40" t="s">
        <v>83</v>
      </c>
      <c r="C279" s="28"/>
      <c r="D279" s="64"/>
      <c r="E279" s="29"/>
      <c r="F279" s="30"/>
      <c r="G279" s="73"/>
    </row>
    <row r="280" spans="1:7" ht="15" x14ac:dyDescent="0.2">
      <c r="A280" s="4"/>
      <c r="B280" s="4" t="s">
        <v>5</v>
      </c>
      <c r="C280" s="28"/>
      <c r="D280" s="64"/>
      <c r="E280" s="29"/>
      <c r="F280" s="30"/>
      <c r="G280" s="94"/>
    </row>
    <row r="281" spans="1:7" ht="15" x14ac:dyDescent="0.2">
      <c r="A281" s="4"/>
      <c r="B281" s="4" t="s">
        <v>7</v>
      </c>
      <c r="C281" s="28"/>
      <c r="D281" s="64"/>
      <c r="E281" s="29"/>
      <c r="F281" s="30"/>
      <c r="G281" s="94"/>
    </row>
    <row r="282" spans="1:7" ht="15" x14ac:dyDescent="0.2">
      <c r="A282" s="4"/>
      <c r="B282" s="4" t="s">
        <v>8</v>
      </c>
      <c r="C282" s="28"/>
      <c r="D282" s="64"/>
      <c r="E282" s="29"/>
      <c r="F282" s="30"/>
      <c r="G282" s="94"/>
    </row>
    <row r="283" spans="1:7" ht="15" x14ac:dyDescent="0.2">
      <c r="A283" s="4"/>
      <c r="B283" s="4" t="s">
        <v>9</v>
      </c>
      <c r="C283" s="3"/>
      <c r="D283" s="33"/>
      <c r="E283" s="34"/>
      <c r="F283" s="30"/>
      <c r="G283" s="94"/>
    </row>
    <row r="284" spans="1:7" ht="15" x14ac:dyDescent="0.2">
      <c r="A284" s="4"/>
      <c r="B284" s="4" t="s">
        <v>10</v>
      </c>
      <c r="C284" s="3"/>
      <c r="D284" s="33"/>
      <c r="E284" s="34"/>
      <c r="F284" s="30"/>
      <c r="G284" s="94"/>
    </row>
    <row r="285" spans="1:7" ht="15" x14ac:dyDescent="0.2">
      <c r="A285" s="4"/>
      <c r="B285" s="4" t="s">
        <v>11</v>
      </c>
      <c r="C285" s="3"/>
      <c r="D285" s="33"/>
      <c r="E285" s="34"/>
      <c r="F285" s="35"/>
      <c r="G285" s="94"/>
    </row>
    <row r="286" spans="1:7" ht="15" x14ac:dyDescent="0.2">
      <c r="A286" s="4"/>
      <c r="B286" s="4" t="s">
        <v>12</v>
      </c>
      <c r="C286" s="3"/>
      <c r="D286" s="33"/>
      <c r="E286" s="34"/>
      <c r="F286" s="35"/>
      <c r="G286" s="94"/>
    </row>
    <row r="287" spans="1:7" ht="15" x14ac:dyDescent="0.2">
      <c r="A287" s="4"/>
      <c r="B287" s="4"/>
      <c r="C287" s="3"/>
      <c r="D287" s="33"/>
      <c r="E287" s="34"/>
      <c r="F287" s="35"/>
      <c r="G287" s="94"/>
    </row>
    <row r="288" spans="1:7" ht="15" x14ac:dyDescent="0.2">
      <c r="A288" s="226" t="s">
        <v>199</v>
      </c>
      <c r="B288" s="227"/>
      <c r="C288" s="227"/>
      <c r="D288" s="227"/>
      <c r="E288" s="227"/>
      <c r="F288" s="227"/>
      <c r="G288" s="228"/>
    </row>
    <row r="289" spans="1:7" ht="15" x14ac:dyDescent="0.2">
      <c r="A289" s="27">
        <v>1</v>
      </c>
      <c r="B289" s="65" t="s">
        <v>92</v>
      </c>
      <c r="C289" s="66"/>
      <c r="D289" s="51"/>
      <c r="E289" s="67"/>
      <c r="F289" s="186">
        <f>G24</f>
        <v>0</v>
      </c>
      <c r="G289" s="187"/>
    </row>
    <row r="290" spans="1:7" ht="15" x14ac:dyDescent="0.2">
      <c r="A290" s="27">
        <v>3</v>
      </c>
      <c r="B290" s="65" t="s">
        <v>93</v>
      </c>
      <c r="C290" s="66"/>
      <c r="D290" s="66"/>
      <c r="E290" s="66"/>
      <c r="F290" s="186">
        <f>G71</f>
        <v>0</v>
      </c>
      <c r="G290" s="187"/>
    </row>
    <row r="291" spans="1:7" ht="15" x14ac:dyDescent="0.2">
      <c r="A291" s="27">
        <v>4</v>
      </c>
      <c r="B291" s="65" t="s">
        <v>94</v>
      </c>
      <c r="C291" s="66"/>
      <c r="D291" s="66"/>
      <c r="E291" s="66"/>
      <c r="F291" s="186">
        <f>G120</f>
        <v>0</v>
      </c>
      <c r="G291" s="187"/>
    </row>
    <row r="292" spans="1:7" ht="15" x14ac:dyDescent="0.2">
      <c r="A292" s="27">
        <v>5</v>
      </c>
      <c r="B292" s="65" t="s">
        <v>95</v>
      </c>
      <c r="C292" s="66"/>
      <c r="D292" s="66"/>
      <c r="E292" s="66"/>
      <c r="F292" s="186">
        <f>G166</f>
        <v>0</v>
      </c>
      <c r="G292" s="187"/>
    </row>
    <row r="293" spans="1:7" ht="15" x14ac:dyDescent="0.2">
      <c r="A293" s="27">
        <v>6</v>
      </c>
      <c r="B293" s="65" t="s">
        <v>96</v>
      </c>
      <c r="C293" s="66"/>
      <c r="D293" s="66"/>
      <c r="E293" s="66"/>
      <c r="F293" s="186">
        <f>G202</f>
        <v>0</v>
      </c>
      <c r="G293" s="187"/>
    </row>
    <row r="294" spans="1:7" ht="15" x14ac:dyDescent="0.2">
      <c r="A294" s="27">
        <v>7</v>
      </c>
      <c r="B294" s="65" t="s">
        <v>97</v>
      </c>
      <c r="C294" s="66"/>
      <c r="D294" s="66"/>
      <c r="E294" s="66"/>
      <c r="F294" s="186">
        <f>G202</f>
        <v>0</v>
      </c>
      <c r="G294" s="187"/>
    </row>
    <row r="295" spans="1:7" ht="15" x14ac:dyDescent="0.2">
      <c r="A295" s="27">
        <v>8</v>
      </c>
      <c r="B295" s="65" t="s">
        <v>98</v>
      </c>
      <c r="C295" s="66"/>
      <c r="D295" s="66"/>
      <c r="E295" s="66"/>
      <c r="F295" s="186">
        <f>G238</f>
        <v>0</v>
      </c>
      <c r="G295" s="187"/>
    </row>
    <row r="296" spans="1:7" ht="15" x14ac:dyDescent="0.2">
      <c r="A296" s="27">
        <v>9</v>
      </c>
      <c r="B296" s="65" t="s">
        <v>131</v>
      </c>
      <c r="C296" s="66"/>
      <c r="D296" s="66"/>
      <c r="E296" s="66"/>
      <c r="F296" s="186">
        <f>G275</f>
        <v>0</v>
      </c>
      <c r="G296" s="187"/>
    </row>
    <row r="297" spans="1:7" ht="15" x14ac:dyDescent="0.2">
      <c r="A297" s="27"/>
      <c r="B297" s="65"/>
      <c r="C297" s="66"/>
      <c r="D297" s="66"/>
      <c r="E297" s="66"/>
      <c r="F297" s="186"/>
      <c r="G297" s="187"/>
    </row>
    <row r="298" spans="1:7" ht="15" thickBot="1" x14ac:dyDescent="0.25">
      <c r="A298" s="4"/>
      <c r="B298" s="65"/>
      <c r="C298" s="66"/>
      <c r="D298" s="66"/>
      <c r="E298" s="66"/>
      <c r="F298" s="210"/>
      <c r="G298" s="211"/>
    </row>
    <row r="299" spans="1:7" ht="16.5" thickBot="1" x14ac:dyDescent="0.25">
      <c r="A299" s="181" t="s">
        <v>132</v>
      </c>
      <c r="B299" s="182"/>
      <c r="C299" s="182"/>
      <c r="D299" s="182"/>
      <c r="E299" s="182"/>
      <c r="F299" s="68"/>
      <c r="G299" s="69">
        <f>SUM(F289:G296)</f>
        <v>0</v>
      </c>
    </row>
  </sheetData>
  <mergeCells count="36">
    <mergeCell ref="C14:G14"/>
    <mergeCell ref="F297:G297"/>
    <mergeCell ref="F298:G298"/>
    <mergeCell ref="F292:G292"/>
    <mergeCell ref="F293:G293"/>
    <mergeCell ref="F294:G294"/>
    <mergeCell ref="F295:G295"/>
    <mergeCell ref="F296:G296"/>
    <mergeCell ref="A71:F71"/>
    <mergeCell ref="A120:F120"/>
    <mergeCell ref="A166:F166"/>
    <mergeCell ref="B202:F202"/>
    <mergeCell ref="A275:F275"/>
    <mergeCell ref="A288:G288"/>
    <mergeCell ref="F289:G289"/>
    <mergeCell ref="C15:G15"/>
    <mergeCell ref="C12:G12"/>
    <mergeCell ref="C13:G13"/>
    <mergeCell ref="B6:G6"/>
    <mergeCell ref="B7:G7"/>
    <mergeCell ref="B8:G8"/>
    <mergeCell ref="C9:G9"/>
    <mergeCell ref="C10:G10"/>
    <mergeCell ref="C11:G11"/>
    <mergeCell ref="B1:G1"/>
    <mergeCell ref="B2:G2"/>
    <mergeCell ref="B3:G3"/>
    <mergeCell ref="B4:G4"/>
    <mergeCell ref="B5:G5"/>
    <mergeCell ref="C16:G16"/>
    <mergeCell ref="A18:G18"/>
    <mergeCell ref="A24:F24"/>
    <mergeCell ref="A299:E299"/>
    <mergeCell ref="A238:F238"/>
    <mergeCell ref="F290:G290"/>
    <mergeCell ref="F291:G291"/>
  </mergeCells>
  <phoneticPr fontId="4" type="noConversion"/>
  <pageMargins left="9.4696969696969696E-2" right="1.893939393939394E-2" top="0.11458333333333333" bottom="0.43560606060606061" header="0.3" footer="0.3"/>
  <pageSetup paperSize="9" scale="88" fitToHeight="0" orientation="portrait" horizontalDpi="4294967293" verticalDpi="4294967293" r:id="rId1"/>
  <rowBreaks count="6" manualBreakCount="6">
    <brk id="71" max="16383" man="1"/>
    <brk id="120" max="16383" man="1"/>
    <brk id="166" max="16383" man="1"/>
    <brk id="202" max="16383" man="1"/>
    <brk id="238" max="16383" man="1"/>
    <brk id="275" max="16383" man="1"/>
  </rowBreaks>
  <colBreaks count="1" manualBreakCount="1">
    <brk id="7"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1"/>
  <sheetViews>
    <sheetView view="pageBreakPreview" zoomScaleNormal="100" zoomScaleSheetLayoutView="100" workbookViewId="0">
      <selection activeCell="M15" sqref="M15"/>
    </sheetView>
  </sheetViews>
  <sheetFormatPr defaultColWidth="8.85546875" defaultRowHeight="14.25" x14ac:dyDescent="0.2"/>
  <cols>
    <col min="1" max="1" width="5.85546875" style="1" customWidth="1"/>
    <col min="2" max="2" width="54.7109375" style="1" customWidth="1"/>
    <col min="3" max="3" width="10.85546875" style="1" customWidth="1"/>
    <col min="4" max="4" width="9.28515625" style="1" customWidth="1"/>
    <col min="5" max="5" width="9.85546875" style="1" customWidth="1"/>
    <col min="6" max="6" width="8.85546875" style="70" customWidth="1"/>
    <col min="7" max="7" width="17.7109375" style="70" customWidth="1"/>
    <col min="8" max="16384" width="8.85546875" style="1"/>
  </cols>
  <sheetData>
    <row r="1" spans="1:7" ht="15" x14ac:dyDescent="0.2">
      <c r="A1" s="19"/>
      <c r="B1" s="188" t="str">
        <f>'Main building'!B1:G1</f>
        <v>PROJECT: CONSTRUCTION OF BARWAQO HEALTH CENTRE</v>
      </c>
      <c r="C1" s="188"/>
      <c r="D1" s="188"/>
      <c r="E1" s="188"/>
      <c r="F1" s="188"/>
      <c r="G1" s="189"/>
    </row>
    <row r="2" spans="1:7" ht="15" x14ac:dyDescent="0.2">
      <c r="A2" s="19"/>
      <c r="B2" s="190"/>
      <c r="C2" s="191"/>
      <c r="D2" s="191"/>
      <c r="E2" s="191"/>
      <c r="F2" s="191"/>
      <c r="G2" s="192"/>
    </row>
    <row r="3" spans="1:7" ht="15" x14ac:dyDescent="0.2">
      <c r="A3" s="19"/>
      <c r="B3" s="193" t="s">
        <v>0</v>
      </c>
      <c r="C3" s="193"/>
      <c r="D3" s="193"/>
      <c r="E3" s="193"/>
      <c r="F3" s="193"/>
      <c r="G3" s="194"/>
    </row>
    <row r="4" spans="1:7" ht="15" x14ac:dyDescent="0.2">
      <c r="A4" s="19"/>
      <c r="B4" s="195"/>
      <c r="C4" s="196"/>
      <c r="D4" s="196"/>
      <c r="E4" s="196"/>
      <c r="F4" s="196"/>
      <c r="G4" s="197"/>
    </row>
    <row r="5" spans="1:7" ht="15" x14ac:dyDescent="0.2">
      <c r="A5" s="19"/>
      <c r="B5" s="198" t="s">
        <v>1</v>
      </c>
      <c r="C5" s="199"/>
      <c r="D5" s="199"/>
      <c r="E5" s="199"/>
      <c r="F5" s="199"/>
      <c r="G5" s="200"/>
    </row>
    <row r="6" spans="1:7" ht="15" x14ac:dyDescent="0.2">
      <c r="A6" s="19"/>
      <c r="B6" s="198" t="s">
        <v>2</v>
      </c>
      <c r="C6" s="199"/>
      <c r="D6" s="199"/>
      <c r="E6" s="199"/>
      <c r="F6" s="199"/>
      <c r="G6" s="200"/>
    </row>
    <row r="7" spans="1:7" ht="15" x14ac:dyDescent="0.2">
      <c r="A7" s="19"/>
      <c r="B7" s="198" t="s">
        <v>3</v>
      </c>
      <c r="C7" s="199"/>
      <c r="D7" s="199"/>
      <c r="E7" s="199"/>
      <c r="F7" s="199"/>
      <c r="G7" s="200"/>
    </row>
    <row r="8" spans="1:7" ht="15" x14ac:dyDescent="0.2">
      <c r="A8" s="19"/>
      <c r="B8" s="207"/>
      <c r="C8" s="208"/>
      <c r="D8" s="208"/>
      <c r="E8" s="208"/>
      <c r="F8" s="208"/>
      <c r="G8" s="209"/>
    </row>
    <row r="9" spans="1:7" ht="15" x14ac:dyDescent="0.2">
      <c r="A9" s="19"/>
      <c r="B9" s="20" t="s">
        <v>4</v>
      </c>
      <c r="C9" s="207"/>
      <c r="D9" s="208"/>
      <c r="E9" s="208"/>
      <c r="F9" s="208"/>
      <c r="G9" s="209"/>
    </row>
    <row r="10" spans="1:7" x14ac:dyDescent="0.2">
      <c r="A10" s="19"/>
      <c r="B10" s="4" t="s">
        <v>5</v>
      </c>
      <c r="C10" s="172" t="s">
        <v>6</v>
      </c>
      <c r="D10" s="173"/>
      <c r="E10" s="173"/>
      <c r="F10" s="173"/>
      <c r="G10" s="174"/>
    </row>
    <row r="11" spans="1:7" x14ac:dyDescent="0.2">
      <c r="A11" s="19"/>
      <c r="B11" s="4" t="s">
        <v>7</v>
      </c>
      <c r="C11" s="172"/>
      <c r="D11" s="173"/>
      <c r="E11" s="173"/>
      <c r="F11" s="173"/>
      <c r="G11" s="174"/>
    </row>
    <row r="12" spans="1:7" ht="32.25" customHeight="1" x14ac:dyDescent="0.2">
      <c r="A12" s="19"/>
      <c r="B12" s="4" t="s">
        <v>8</v>
      </c>
      <c r="C12" s="201" t="s">
        <v>253</v>
      </c>
      <c r="D12" s="202"/>
      <c r="E12" s="202"/>
      <c r="F12" s="202"/>
      <c r="G12" s="203"/>
    </row>
    <row r="13" spans="1:7" ht="27" customHeight="1" x14ac:dyDescent="0.2">
      <c r="A13" s="19"/>
      <c r="B13" s="4" t="s">
        <v>9</v>
      </c>
      <c r="C13" s="201" t="s">
        <v>258</v>
      </c>
      <c r="D13" s="202"/>
      <c r="E13" s="202"/>
      <c r="F13" s="202"/>
      <c r="G13" s="203"/>
    </row>
    <row r="14" spans="1:7" x14ac:dyDescent="0.2">
      <c r="A14" s="19"/>
      <c r="B14" s="4" t="s">
        <v>10</v>
      </c>
      <c r="C14" s="172"/>
      <c r="D14" s="173"/>
      <c r="E14" s="173"/>
      <c r="F14" s="173"/>
      <c r="G14" s="174"/>
    </row>
    <row r="15" spans="1:7" x14ac:dyDescent="0.2">
      <c r="A15" s="19"/>
      <c r="B15" s="4" t="s">
        <v>11</v>
      </c>
      <c r="C15" s="172"/>
      <c r="D15" s="173"/>
      <c r="E15" s="173"/>
      <c r="F15" s="173"/>
      <c r="G15" s="174"/>
    </row>
    <row r="16" spans="1:7" x14ac:dyDescent="0.2">
      <c r="A16" s="19"/>
      <c r="B16" s="4" t="s">
        <v>12</v>
      </c>
      <c r="C16" s="172"/>
      <c r="D16" s="173"/>
      <c r="E16" s="173"/>
      <c r="F16" s="173"/>
      <c r="G16" s="174"/>
    </row>
    <row r="17" spans="1:7" ht="15" x14ac:dyDescent="0.2">
      <c r="A17" s="21"/>
      <c r="B17" s="22"/>
      <c r="C17" s="23"/>
      <c r="D17" s="23"/>
      <c r="E17" s="23"/>
      <c r="F17" s="24"/>
      <c r="G17" s="71"/>
    </row>
    <row r="18" spans="1:7" ht="15" x14ac:dyDescent="0.2">
      <c r="A18" s="175" t="s">
        <v>260</v>
      </c>
      <c r="B18" s="176"/>
      <c r="C18" s="176"/>
      <c r="D18" s="176"/>
      <c r="E18" s="176"/>
      <c r="F18" s="176"/>
      <c r="G18" s="229"/>
    </row>
    <row r="19" spans="1:7" ht="45" x14ac:dyDescent="0.2">
      <c r="A19" s="26" t="s">
        <v>99</v>
      </c>
      <c r="B19" s="27" t="s">
        <v>13</v>
      </c>
      <c r="C19" s="28" t="s">
        <v>14</v>
      </c>
      <c r="D19" s="27" t="s">
        <v>15</v>
      </c>
      <c r="E19" s="29" t="s">
        <v>143</v>
      </c>
      <c r="F19" s="30" t="s">
        <v>103</v>
      </c>
      <c r="G19" s="72" t="s">
        <v>90</v>
      </c>
    </row>
    <row r="20" spans="1:7" ht="15" x14ac:dyDescent="0.2">
      <c r="A20" s="31"/>
      <c r="B20" s="32" t="s">
        <v>16</v>
      </c>
      <c r="C20" s="3"/>
      <c r="D20" s="33"/>
      <c r="E20" s="34"/>
      <c r="F20" s="35"/>
      <c r="G20" s="73"/>
    </row>
    <row r="21" spans="1:7" ht="15" x14ac:dyDescent="0.2">
      <c r="A21" s="31"/>
      <c r="B21" s="32" t="s">
        <v>17</v>
      </c>
      <c r="C21" s="3"/>
      <c r="D21" s="33"/>
      <c r="E21" s="34"/>
      <c r="F21" s="35"/>
      <c r="G21" s="73"/>
    </row>
    <row r="22" spans="1:7" x14ac:dyDescent="0.2">
      <c r="A22" s="37" t="s">
        <v>18</v>
      </c>
      <c r="B22" s="38" t="s">
        <v>19</v>
      </c>
      <c r="C22" s="3"/>
      <c r="D22" s="33" t="s">
        <v>20</v>
      </c>
      <c r="E22" s="34">
        <v>1</v>
      </c>
      <c r="F22" s="35">
        <v>0</v>
      </c>
      <c r="G22" s="73">
        <f>F22*E22</f>
        <v>0</v>
      </c>
    </row>
    <row r="23" spans="1:7" x14ac:dyDescent="0.2">
      <c r="A23" s="37" t="s">
        <v>21</v>
      </c>
      <c r="B23" s="38" t="s">
        <v>22</v>
      </c>
      <c r="C23" s="3"/>
      <c r="D23" s="33" t="s">
        <v>20</v>
      </c>
      <c r="E23" s="34">
        <v>1</v>
      </c>
      <c r="F23" s="35">
        <v>0</v>
      </c>
      <c r="G23" s="73">
        <f t="shared" ref="G23" si="0">F23*E23</f>
        <v>0</v>
      </c>
    </row>
    <row r="24" spans="1:7" ht="13.15" customHeight="1" thickBot="1" x14ac:dyDescent="0.25">
      <c r="A24" s="178" t="s">
        <v>91</v>
      </c>
      <c r="B24" s="179"/>
      <c r="C24" s="179"/>
      <c r="D24" s="179"/>
      <c r="E24" s="179"/>
      <c r="F24" s="180"/>
      <c r="G24" s="127">
        <f>SUM(G22:G23)</f>
        <v>0</v>
      </c>
    </row>
    <row r="25" spans="1:7" ht="18.600000000000001" customHeight="1" x14ac:dyDescent="0.2">
      <c r="A25" s="143" t="s">
        <v>99</v>
      </c>
      <c r="B25" s="144" t="s">
        <v>13</v>
      </c>
      <c r="C25" s="145"/>
      <c r="D25" s="143" t="s">
        <v>15</v>
      </c>
      <c r="E25" s="146" t="s">
        <v>143</v>
      </c>
      <c r="F25" s="147" t="s">
        <v>103</v>
      </c>
      <c r="G25" s="148" t="s">
        <v>90</v>
      </c>
    </row>
    <row r="26" spans="1:7" ht="11.45" customHeight="1" x14ac:dyDescent="0.2">
      <c r="A26" s="136"/>
      <c r="B26" s="32"/>
      <c r="C26" s="28"/>
      <c r="D26" s="27"/>
      <c r="E26" s="29"/>
      <c r="F26" s="30"/>
      <c r="G26" s="101"/>
    </row>
    <row r="27" spans="1:7" ht="18.600000000000001" customHeight="1" x14ac:dyDescent="0.2">
      <c r="A27" s="31"/>
      <c r="B27" s="155" t="s">
        <v>235</v>
      </c>
      <c r="C27" s="3"/>
      <c r="D27" s="33"/>
      <c r="E27" s="34"/>
      <c r="F27" s="35"/>
      <c r="G27" s="75"/>
    </row>
    <row r="28" spans="1:7" ht="10.9" customHeight="1" x14ac:dyDescent="0.2">
      <c r="A28" s="31"/>
      <c r="B28" s="74"/>
      <c r="C28" s="3"/>
      <c r="D28" s="33"/>
      <c r="E28" s="34"/>
      <c r="F28" s="35"/>
      <c r="G28" s="75"/>
    </row>
    <row r="29" spans="1:7" ht="15.6" customHeight="1" x14ac:dyDescent="0.2">
      <c r="A29" s="37"/>
      <c r="B29" s="74" t="s">
        <v>100</v>
      </c>
      <c r="C29" s="3"/>
      <c r="D29" s="33"/>
      <c r="E29" s="34"/>
      <c r="F29" s="35"/>
      <c r="G29" s="73"/>
    </row>
    <row r="30" spans="1:7" ht="21.6" customHeight="1" x14ac:dyDescent="0.2">
      <c r="A30" s="37"/>
      <c r="B30" s="74" t="s">
        <v>23</v>
      </c>
      <c r="C30" s="3"/>
      <c r="D30" s="33"/>
      <c r="E30" s="42"/>
      <c r="F30" s="35"/>
      <c r="G30" s="73"/>
    </row>
    <row r="31" spans="1:7" ht="42.75" x14ac:dyDescent="0.2">
      <c r="A31" s="37" t="s">
        <v>18</v>
      </c>
      <c r="B31" s="38" t="s">
        <v>105</v>
      </c>
      <c r="C31" s="3"/>
      <c r="D31" s="33" t="s">
        <v>28</v>
      </c>
      <c r="E31" s="42">
        <f>200*0.6</f>
        <v>120</v>
      </c>
      <c r="F31" s="35">
        <v>0</v>
      </c>
      <c r="G31" s="73">
        <f>E31*F31</f>
        <v>0</v>
      </c>
    </row>
    <row r="32" spans="1:7" x14ac:dyDescent="0.2">
      <c r="A32" s="37" t="s">
        <v>21</v>
      </c>
      <c r="B32" s="38"/>
      <c r="C32" s="3"/>
      <c r="D32" s="33"/>
      <c r="E32" s="42"/>
      <c r="F32" s="35"/>
      <c r="G32" s="73"/>
    </row>
    <row r="33" spans="1:7" ht="28.5" x14ac:dyDescent="0.2">
      <c r="A33" s="43"/>
      <c r="B33" s="38" t="s">
        <v>106</v>
      </c>
      <c r="C33" s="3"/>
      <c r="D33" s="33" t="s">
        <v>25</v>
      </c>
      <c r="E33" s="42">
        <f>200*1*0.6</f>
        <v>120</v>
      </c>
      <c r="F33" s="35">
        <v>0</v>
      </c>
      <c r="G33" s="73">
        <f t="shared" ref="G33:G86" si="1">E33*F33</f>
        <v>0</v>
      </c>
    </row>
    <row r="34" spans="1:7" x14ac:dyDescent="0.2">
      <c r="A34" s="43"/>
      <c r="B34" s="38"/>
      <c r="C34" s="3"/>
      <c r="D34" s="33"/>
      <c r="E34" s="42"/>
      <c r="F34" s="35"/>
      <c r="G34" s="73"/>
    </row>
    <row r="35" spans="1:7" ht="28.5" x14ac:dyDescent="0.2">
      <c r="A35" s="43" t="s">
        <v>173</v>
      </c>
      <c r="B35" s="38" t="s">
        <v>107</v>
      </c>
      <c r="C35" s="3"/>
      <c r="D35" s="33" t="s">
        <v>25</v>
      </c>
      <c r="E35" s="76">
        <f>200*0.4*1.3</f>
        <v>104</v>
      </c>
      <c r="F35" s="35">
        <v>0</v>
      </c>
      <c r="G35" s="73">
        <f t="shared" si="1"/>
        <v>0</v>
      </c>
    </row>
    <row r="36" spans="1:7" ht="15.75" x14ac:dyDescent="0.2">
      <c r="A36" s="43"/>
      <c r="B36" s="45"/>
      <c r="C36" s="3"/>
      <c r="D36" s="33"/>
      <c r="E36" s="42"/>
      <c r="F36" s="35"/>
      <c r="G36" s="73"/>
    </row>
    <row r="37" spans="1:7" ht="15" x14ac:dyDescent="0.2">
      <c r="A37" s="43"/>
      <c r="B37" s="74" t="s">
        <v>236</v>
      </c>
      <c r="C37" s="3"/>
      <c r="D37" s="33"/>
      <c r="E37" s="42"/>
      <c r="F37" s="35"/>
      <c r="G37" s="73"/>
    </row>
    <row r="38" spans="1:7" x14ac:dyDescent="0.2">
      <c r="A38" s="43"/>
      <c r="B38" s="38"/>
      <c r="C38" s="3"/>
      <c r="D38" s="33"/>
      <c r="E38" s="42"/>
      <c r="F38" s="35"/>
      <c r="G38" s="73"/>
    </row>
    <row r="39" spans="1:7" ht="18.600000000000001" customHeight="1" x14ac:dyDescent="0.2">
      <c r="A39" s="46"/>
      <c r="B39" s="156" t="s">
        <v>203</v>
      </c>
      <c r="C39" s="33"/>
      <c r="D39" s="33"/>
      <c r="E39" s="42"/>
      <c r="F39" s="35"/>
      <c r="G39" s="73"/>
    </row>
    <row r="40" spans="1:7" ht="12.6" customHeight="1" x14ac:dyDescent="0.2">
      <c r="A40" s="46"/>
      <c r="B40" s="77"/>
      <c r="C40" s="33"/>
      <c r="D40" s="33"/>
      <c r="E40" s="42"/>
      <c r="F40" s="35"/>
      <c r="G40" s="73"/>
    </row>
    <row r="41" spans="1:7" ht="15" customHeight="1" x14ac:dyDescent="0.2">
      <c r="A41" s="46" t="s">
        <v>18</v>
      </c>
      <c r="B41" s="47" t="s">
        <v>204</v>
      </c>
      <c r="C41" s="33"/>
      <c r="D41" s="33" t="s">
        <v>25</v>
      </c>
      <c r="E41" s="42">
        <f>200*0.6*0.05</f>
        <v>6</v>
      </c>
      <c r="F41" s="35">
        <v>0</v>
      </c>
      <c r="G41" s="73">
        <f t="shared" si="1"/>
        <v>0</v>
      </c>
    </row>
    <row r="42" spans="1:7" x14ac:dyDescent="0.2">
      <c r="A42" s="46"/>
      <c r="B42" s="47"/>
      <c r="C42" s="33"/>
      <c r="D42" s="33"/>
      <c r="E42" s="42"/>
      <c r="F42" s="35"/>
      <c r="G42" s="73"/>
    </row>
    <row r="43" spans="1:7" x14ac:dyDescent="0.2">
      <c r="A43" s="46" t="s">
        <v>21</v>
      </c>
      <c r="B43" s="47" t="s">
        <v>214</v>
      </c>
      <c r="C43" s="33"/>
      <c r="D43" s="33" t="s">
        <v>25</v>
      </c>
      <c r="E43" s="42">
        <f>1.2*1.2*0.05*7</f>
        <v>0.504</v>
      </c>
      <c r="F43" s="35">
        <v>0</v>
      </c>
      <c r="G43" s="73">
        <f t="shared" si="1"/>
        <v>0</v>
      </c>
    </row>
    <row r="44" spans="1:7" x14ac:dyDescent="0.2">
      <c r="A44" s="46"/>
      <c r="B44" s="47"/>
      <c r="C44" s="33"/>
      <c r="D44" s="33"/>
      <c r="E44" s="42"/>
      <c r="F44" s="35"/>
      <c r="G44" s="73"/>
    </row>
    <row r="45" spans="1:7" ht="21" customHeight="1" x14ac:dyDescent="0.2">
      <c r="A45" s="46"/>
      <c r="B45" s="156" t="s">
        <v>205</v>
      </c>
      <c r="C45" s="33"/>
      <c r="D45" s="33"/>
      <c r="E45" s="76"/>
      <c r="F45" s="35"/>
      <c r="G45" s="73"/>
    </row>
    <row r="46" spans="1:7" ht="13.9" customHeight="1" x14ac:dyDescent="0.2">
      <c r="A46" s="46"/>
      <c r="B46" s="77"/>
      <c r="C46" s="33"/>
      <c r="D46" s="33"/>
      <c r="E46" s="76"/>
      <c r="F46" s="35"/>
      <c r="G46" s="73"/>
    </row>
    <row r="47" spans="1:7" ht="15" customHeight="1" x14ac:dyDescent="0.2">
      <c r="A47" s="46" t="s">
        <v>173</v>
      </c>
      <c r="B47" s="47" t="s">
        <v>206</v>
      </c>
      <c r="C47" s="33"/>
      <c r="D47" s="33" t="s">
        <v>25</v>
      </c>
      <c r="E47" s="42">
        <f>200*0.4*0.2</f>
        <v>16</v>
      </c>
      <c r="F47" s="35">
        <v>0</v>
      </c>
      <c r="G47" s="73">
        <f t="shared" si="1"/>
        <v>0</v>
      </c>
    </row>
    <row r="48" spans="1:7" ht="15" customHeight="1" x14ac:dyDescent="0.2">
      <c r="A48" s="46"/>
      <c r="B48" s="47"/>
      <c r="C48" s="33"/>
      <c r="D48" s="33"/>
      <c r="E48" s="42"/>
      <c r="F48" s="35"/>
      <c r="G48" s="73"/>
    </row>
    <row r="49" spans="1:7" ht="15" customHeight="1" x14ac:dyDescent="0.2">
      <c r="A49" s="46" t="s">
        <v>24</v>
      </c>
      <c r="B49" s="47" t="s">
        <v>251</v>
      </c>
      <c r="C49" s="33"/>
      <c r="D49" s="33" t="s">
        <v>25</v>
      </c>
      <c r="E49" s="42">
        <f>1.2*1.2*0.3*7</f>
        <v>3.024</v>
      </c>
      <c r="F49" s="35">
        <v>0</v>
      </c>
      <c r="G49" s="73">
        <f t="shared" si="1"/>
        <v>0</v>
      </c>
    </row>
    <row r="50" spans="1:7" ht="13.15" customHeight="1" x14ac:dyDescent="0.2">
      <c r="A50" s="46"/>
      <c r="B50" s="47"/>
      <c r="C50" s="33"/>
      <c r="D50" s="33"/>
      <c r="E50" s="42"/>
      <c r="F50" s="35"/>
      <c r="G50" s="73"/>
    </row>
    <row r="51" spans="1:7" ht="15" customHeight="1" x14ac:dyDescent="0.2">
      <c r="A51" s="46" t="s">
        <v>104</v>
      </c>
      <c r="B51" s="47" t="s">
        <v>228</v>
      </c>
      <c r="C51" s="33"/>
      <c r="D51" s="33" t="s">
        <v>25</v>
      </c>
      <c r="E51" s="42">
        <f>0.4*0.4*2.5*7</f>
        <v>2.8000000000000007</v>
      </c>
      <c r="F51" s="35">
        <v>0</v>
      </c>
      <c r="G51" s="73">
        <f t="shared" ref="G51" si="2">E51*F51</f>
        <v>0</v>
      </c>
    </row>
    <row r="52" spans="1:7" ht="13.15" customHeight="1" x14ac:dyDescent="0.2">
      <c r="A52" s="46"/>
      <c r="B52" s="47"/>
      <c r="C52" s="33"/>
      <c r="D52" s="33"/>
      <c r="E52" s="42"/>
      <c r="F52" s="35"/>
      <c r="G52" s="73"/>
    </row>
    <row r="53" spans="1:7" ht="14.45" customHeight="1" x14ac:dyDescent="0.2">
      <c r="A53" s="46" t="s">
        <v>26</v>
      </c>
      <c r="B53" s="47" t="s">
        <v>30</v>
      </c>
      <c r="C53" s="33"/>
      <c r="D53" s="49" t="s">
        <v>25</v>
      </c>
      <c r="E53" s="42">
        <f>200*0.2*0.4</f>
        <v>16</v>
      </c>
      <c r="F53" s="35">
        <v>0</v>
      </c>
      <c r="G53" s="73">
        <f t="shared" si="1"/>
        <v>0</v>
      </c>
    </row>
    <row r="54" spans="1:7" x14ac:dyDescent="0.2">
      <c r="A54" s="46"/>
      <c r="B54" s="47"/>
      <c r="C54" s="33"/>
      <c r="D54" s="49"/>
      <c r="E54" s="42"/>
      <c r="F54" s="35"/>
      <c r="G54" s="73"/>
    </row>
    <row r="55" spans="1:7" ht="17.45" customHeight="1" x14ac:dyDescent="0.2">
      <c r="A55" s="46"/>
      <c r="B55" s="60" t="s">
        <v>33</v>
      </c>
      <c r="C55" s="33"/>
      <c r="D55" s="49"/>
      <c r="E55" s="42"/>
      <c r="F55" s="35"/>
      <c r="G55" s="73"/>
    </row>
    <row r="56" spans="1:7" ht="15" x14ac:dyDescent="0.2">
      <c r="A56" s="46"/>
      <c r="B56" s="60"/>
      <c r="C56" s="33"/>
      <c r="D56" s="49"/>
      <c r="E56" s="42"/>
      <c r="F56" s="35"/>
      <c r="G56" s="73"/>
    </row>
    <row r="57" spans="1:7" ht="42.75" x14ac:dyDescent="0.2">
      <c r="A57" s="46"/>
      <c r="B57" s="48" t="s">
        <v>34</v>
      </c>
      <c r="C57" s="33"/>
      <c r="D57" s="49"/>
      <c r="E57" s="42"/>
      <c r="F57" s="35"/>
      <c r="G57" s="73"/>
    </row>
    <row r="58" spans="1:7" ht="15" x14ac:dyDescent="0.2">
      <c r="A58" s="46"/>
      <c r="B58" s="60"/>
      <c r="C58" s="33"/>
      <c r="D58" s="49"/>
      <c r="E58" s="42"/>
      <c r="F58" s="35"/>
      <c r="G58" s="73"/>
    </row>
    <row r="59" spans="1:7" ht="19.149999999999999" customHeight="1" x14ac:dyDescent="0.2">
      <c r="A59" s="46"/>
      <c r="B59" s="60" t="s">
        <v>215</v>
      </c>
      <c r="C59" s="33"/>
      <c r="D59" s="49"/>
      <c r="E59" s="42"/>
      <c r="F59" s="35"/>
      <c r="G59" s="73"/>
    </row>
    <row r="60" spans="1:7" ht="39.6" customHeight="1" x14ac:dyDescent="0.2">
      <c r="A60" s="46" t="s">
        <v>18</v>
      </c>
      <c r="B60" s="47" t="s">
        <v>219</v>
      </c>
      <c r="C60" s="33"/>
      <c r="D60" s="49" t="s">
        <v>109</v>
      </c>
      <c r="E60" s="42">
        <f>1.6*5*2*0.888*7</f>
        <v>99.456000000000003</v>
      </c>
      <c r="F60" s="35">
        <v>0</v>
      </c>
      <c r="G60" s="73">
        <f t="shared" si="1"/>
        <v>0</v>
      </c>
    </row>
    <row r="61" spans="1:7" ht="10.9" customHeight="1" x14ac:dyDescent="0.2">
      <c r="A61" s="46"/>
      <c r="B61" s="47"/>
      <c r="C61" s="33"/>
      <c r="D61" s="49"/>
      <c r="E61" s="42"/>
      <c r="F61" s="35"/>
      <c r="G61" s="73"/>
    </row>
    <row r="62" spans="1:7" ht="19.899999999999999" customHeight="1" x14ac:dyDescent="0.2">
      <c r="A62" s="46"/>
      <c r="B62" s="60" t="s">
        <v>229</v>
      </c>
      <c r="C62" s="33"/>
      <c r="D62" s="49"/>
      <c r="E62" s="42"/>
      <c r="F62" s="35"/>
      <c r="G62" s="73"/>
    </row>
    <row r="63" spans="1:7" ht="44.45" customHeight="1" x14ac:dyDescent="0.2">
      <c r="A63" s="46" t="s">
        <v>21</v>
      </c>
      <c r="B63" s="47" t="s">
        <v>219</v>
      </c>
      <c r="C63" s="33"/>
      <c r="D63" s="49" t="s">
        <v>109</v>
      </c>
      <c r="E63" s="42">
        <f>6*2.5*0.888*7</f>
        <v>93.240000000000009</v>
      </c>
      <c r="F63" s="35">
        <v>0</v>
      </c>
      <c r="G63" s="73">
        <f>E63*F63</f>
        <v>0</v>
      </c>
    </row>
    <row r="64" spans="1:7" ht="15" customHeight="1" x14ac:dyDescent="0.2">
      <c r="A64" s="46"/>
      <c r="B64" s="47"/>
      <c r="C64" s="33"/>
      <c r="D64" s="49"/>
      <c r="E64" s="42"/>
      <c r="F64" s="35"/>
      <c r="G64" s="73"/>
    </row>
    <row r="65" spans="1:7" ht="23.45" customHeight="1" x14ac:dyDescent="0.2">
      <c r="A65" s="46"/>
      <c r="B65" s="60" t="s">
        <v>220</v>
      </c>
      <c r="C65" s="33"/>
      <c r="D65" s="49"/>
      <c r="E65" s="42"/>
      <c r="F65" s="35"/>
      <c r="G65" s="73"/>
    </row>
    <row r="66" spans="1:7" ht="42.75" x14ac:dyDescent="0.2">
      <c r="A66" s="46" t="s">
        <v>173</v>
      </c>
      <c r="B66" s="47" t="s">
        <v>221</v>
      </c>
      <c r="C66" s="33"/>
      <c r="D66" s="49" t="s">
        <v>109</v>
      </c>
      <c r="E66" s="42">
        <f>200*3*0.617+200*4*0.617</f>
        <v>863.8</v>
      </c>
      <c r="F66" s="35">
        <v>0</v>
      </c>
      <c r="G66" s="73">
        <f t="shared" si="1"/>
        <v>0</v>
      </c>
    </row>
    <row r="67" spans="1:7" ht="15" x14ac:dyDescent="0.2">
      <c r="A67" s="46"/>
      <c r="B67" s="60"/>
      <c r="C67" s="33"/>
      <c r="D67" s="49"/>
      <c r="E67" s="42"/>
      <c r="F67" s="35"/>
      <c r="G67" s="73"/>
    </row>
    <row r="68" spans="1:7" ht="42.75" x14ac:dyDescent="0.2">
      <c r="A68" s="46" t="s">
        <v>24</v>
      </c>
      <c r="B68" s="47" t="s">
        <v>222</v>
      </c>
      <c r="C68" s="33"/>
      <c r="D68" s="49" t="s">
        <v>109</v>
      </c>
      <c r="E68" s="42">
        <f>200/0.25*1.1*0.395+200/0.25*0.65*0.395+2.5/0.2*1.5*0.395</f>
        <v>560.40625000000011</v>
      </c>
      <c r="F68" s="35">
        <v>0</v>
      </c>
      <c r="G68" s="73">
        <f t="shared" si="1"/>
        <v>0</v>
      </c>
    </row>
    <row r="69" spans="1:7" ht="15" x14ac:dyDescent="0.2">
      <c r="A69" s="46"/>
      <c r="B69" s="60"/>
      <c r="C69" s="33"/>
      <c r="D69" s="49"/>
      <c r="E69" s="42"/>
      <c r="F69" s="35"/>
      <c r="G69" s="73"/>
    </row>
    <row r="70" spans="1:7" ht="15" x14ac:dyDescent="0.2">
      <c r="A70" s="46"/>
      <c r="B70" s="60" t="s">
        <v>37</v>
      </c>
      <c r="C70" s="33"/>
      <c r="D70" s="49"/>
      <c r="E70" s="42"/>
      <c r="F70" s="35"/>
      <c r="G70" s="73"/>
    </row>
    <row r="71" spans="1:7" ht="13.9" customHeight="1" x14ac:dyDescent="0.2">
      <c r="A71" s="46"/>
      <c r="B71" s="60"/>
      <c r="C71" s="33"/>
      <c r="D71" s="49"/>
      <c r="E71" s="42"/>
      <c r="F71" s="35"/>
      <c r="G71" s="73"/>
    </row>
    <row r="72" spans="1:7" ht="18.600000000000001" customHeight="1" x14ac:dyDescent="0.2">
      <c r="A72" s="46" t="s">
        <v>18</v>
      </c>
      <c r="B72" s="47" t="s">
        <v>216</v>
      </c>
      <c r="C72" s="33"/>
      <c r="D72" s="49" t="s">
        <v>28</v>
      </c>
      <c r="E72" s="42">
        <f>1.2*4*0.3*7</f>
        <v>10.08</v>
      </c>
      <c r="F72" s="35">
        <v>0</v>
      </c>
      <c r="G72" s="73">
        <f t="shared" si="1"/>
        <v>0</v>
      </c>
    </row>
    <row r="73" spans="1:7" ht="13.9" customHeight="1" x14ac:dyDescent="0.2">
      <c r="A73" s="46"/>
      <c r="B73" s="60"/>
      <c r="C73" s="33"/>
      <c r="D73" s="49"/>
      <c r="E73" s="42"/>
      <c r="F73" s="35"/>
      <c r="G73" s="73"/>
    </row>
    <row r="74" spans="1:7" x14ac:dyDescent="0.2">
      <c r="A74" s="46" t="s">
        <v>21</v>
      </c>
      <c r="B74" s="47" t="s">
        <v>207</v>
      </c>
      <c r="C74" s="33"/>
      <c r="D74" s="49" t="s">
        <v>28</v>
      </c>
      <c r="E74" s="42">
        <f>200*0.2*2</f>
        <v>80</v>
      </c>
      <c r="F74" s="35">
        <v>0</v>
      </c>
      <c r="G74" s="73">
        <f t="shared" si="1"/>
        <v>0</v>
      </c>
    </row>
    <row r="75" spans="1:7" x14ac:dyDescent="0.2">
      <c r="A75" s="46"/>
      <c r="B75" s="47"/>
      <c r="C75" s="33"/>
      <c r="D75" s="49"/>
      <c r="E75" s="42"/>
      <c r="F75" s="35"/>
      <c r="G75" s="73"/>
    </row>
    <row r="76" spans="1:7" x14ac:dyDescent="0.2">
      <c r="A76" s="46" t="s">
        <v>173</v>
      </c>
      <c r="B76" s="47" t="s">
        <v>230</v>
      </c>
      <c r="C76" s="33"/>
      <c r="D76" s="49" t="s">
        <v>28</v>
      </c>
      <c r="E76" s="42">
        <f>0.4*4*2.5</f>
        <v>4</v>
      </c>
      <c r="F76" s="35">
        <v>0</v>
      </c>
      <c r="G76" s="73">
        <f>E76*F76</f>
        <v>0</v>
      </c>
    </row>
    <row r="77" spans="1:7" x14ac:dyDescent="0.2">
      <c r="A77" s="46"/>
      <c r="B77" s="47"/>
      <c r="C77" s="33"/>
      <c r="D77" s="49"/>
      <c r="E77" s="42"/>
      <c r="F77" s="35"/>
      <c r="G77" s="73"/>
    </row>
    <row r="78" spans="1:7" x14ac:dyDescent="0.2">
      <c r="A78" s="46" t="s">
        <v>24</v>
      </c>
      <c r="B78" s="47" t="s">
        <v>39</v>
      </c>
      <c r="C78" s="33"/>
      <c r="D78" s="49" t="s">
        <v>28</v>
      </c>
      <c r="E78" s="42">
        <f>E74</f>
        <v>80</v>
      </c>
      <c r="F78" s="35">
        <v>0</v>
      </c>
      <c r="G78" s="73">
        <f t="shared" si="1"/>
        <v>0</v>
      </c>
    </row>
    <row r="79" spans="1:7" x14ac:dyDescent="0.2">
      <c r="A79" s="46"/>
      <c r="B79" s="47"/>
      <c r="C79" s="33"/>
      <c r="D79" s="49"/>
      <c r="E79" s="42"/>
      <c r="F79" s="35"/>
      <c r="G79" s="73"/>
    </row>
    <row r="80" spans="1:7" ht="15" x14ac:dyDescent="0.2">
      <c r="A80" s="46"/>
      <c r="B80" s="40" t="s">
        <v>208</v>
      </c>
      <c r="C80" s="33"/>
      <c r="D80" s="49"/>
      <c r="E80" s="42"/>
      <c r="F80" s="35"/>
      <c r="G80" s="73"/>
    </row>
    <row r="81" spans="1:7" x14ac:dyDescent="0.2">
      <c r="A81" s="46"/>
      <c r="B81" s="47"/>
      <c r="C81" s="33"/>
      <c r="D81" s="49"/>
      <c r="E81" s="42"/>
      <c r="F81" s="35"/>
      <c r="G81" s="73"/>
    </row>
    <row r="82" spans="1:7" ht="15" x14ac:dyDescent="0.2">
      <c r="A82" s="46"/>
      <c r="B82" s="60" t="s">
        <v>209</v>
      </c>
      <c r="C82" s="33"/>
      <c r="D82" s="49"/>
      <c r="E82" s="42"/>
      <c r="F82" s="35"/>
      <c r="G82" s="73"/>
    </row>
    <row r="83" spans="1:7" x14ac:dyDescent="0.2">
      <c r="A83" s="46"/>
      <c r="B83" s="47"/>
      <c r="C83" s="33"/>
      <c r="D83" s="49"/>
      <c r="E83" s="42"/>
      <c r="F83" s="35"/>
      <c r="G83" s="73"/>
    </row>
    <row r="84" spans="1:7" ht="42.75" x14ac:dyDescent="0.2">
      <c r="A84" s="46"/>
      <c r="B84" s="38" t="s">
        <v>210</v>
      </c>
      <c r="C84" s="33"/>
      <c r="D84" s="49"/>
      <c r="E84" s="42"/>
      <c r="F84" s="35"/>
      <c r="G84" s="73"/>
    </row>
    <row r="85" spans="1:7" x14ac:dyDescent="0.2">
      <c r="A85" s="46"/>
      <c r="B85" s="47"/>
      <c r="C85" s="33"/>
      <c r="D85" s="49"/>
      <c r="E85" s="42"/>
      <c r="F85" s="35"/>
      <c r="G85" s="73"/>
    </row>
    <row r="86" spans="1:7" x14ac:dyDescent="0.2">
      <c r="A86" s="46" t="s">
        <v>18</v>
      </c>
      <c r="B86" s="47" t="s">
        <v>211</v>
      </c>
      <c r="C86" s="33"/>
      <c r="D86" s="49" t="s">
        <v>25</v>
      </c>
      <c r="E86" s="42">
        <f>200*0.4*1.5</f>
        <v>120</v>
      </c>
      <c r="F86" s="35">
        <v>0</v>
      </c>
      <c r="G86" s="73">
        <f t="shared" si="1"/>
        <v>0</v>
      </c>
    </row>
    <row r="87" spans="1:7" x14ac:dyDescent="0.2">
      <c r="A87" s="46"/>
      <c r="B87" s="47"/>
      <c r="C87" s="33"/>
      <c r="D87" s="49"/>
      <c r="E87" s="42"/>
      <c r="F87" s="35"/>
      <c r="G87" s="78"/>
    </row>
    <row r="88" spans="1:7" ht="15" thickBot="1" x14ac:dyDescent="0.25">
      <c r="A88" s="50"/>
      <c r="B88" s="38"/>
      <c r="C88" s="51"/>
      <c r="D88" s="51"/>
      <c r="E88" s="52"/>
      <c r="F88" s="35"/>
      <c r="G88" s="78"/>
    </row>
    <row r="89" spans="1:7" ht="15.75" thickBot="1" x14ac:dyDescent="0.25">
      <c r="A89" s="212" t="s">
        <v>212</v>
      </c>
      <c r="B89" s="213"/>
      <c r="C89" s="213"/>
      <c r="D89" s="213"/>
      <c r="E89" s="213"/>
      <c r="F89" s="214"/>
      <c r="G89" s="126">
        <f>SUM(G31:G86)</f>
        <v>0</v>
      </c>
    </row>
    <row r="90" spans="1:7" ht="18.600000000000001" customHeight="1" thickTop="1" x14ac:dyDescent="0.2">
      <c r="A90" s="143" t="s">
        <v>99</v>
      </c>
      <c r="B90" s="144" t="s">
        <v>13</v>
      </c>
      <c r="C90" s="145"/>
      <c r="D90" s="143" t="s">
        <v>15</v>
      </c>
      <c r="E90" s="146" t="s">
        <v>143</v>
      </c>
      <c r="F90" s="147" t="s">
        <v>103</v>
      </c>
      <c r="G90" s="148" t="s">
        <v>90</v>
      </c>
    </row>
    <row r="91" spans="1:7" ht="15" x14ac:dyDescent="0.2">
      <c r="A91" s="4"/>
      <c r="B91" s="7"/>
      <c r="C91" s="28"/>
      <c r="D91" s="64"/>
      <c r="E91" s="29"/>
      <c r="F91" s="30"/>
      <c r="G91" s="73"/>
    </row>
    <row r="92" spans="1:7" ht="15" x14ac:dyDescent="0.2">
      <c r="A92" s="4"/>
      <c r="B92" s="32" t="s">
        <v>233</v>
      </c>
      <c r="C92" s="28"/>
      <c r="D92" s="64"/>
      <c r="E92" s="29"/>
      <c r="F92" s="30"/>
      <c r="G92" s="73"/>
    </row>
    <row r="93" spans="1:7" ht="15" x14ac:dyDescent="0.2">
      <c r="A93" s="4"/>
      <c r="B93" s="32"/>
      <c r="C93" s="28"/>
      <c r="D93" s="64"/>
      <c r="E93" s="29"/>
      <c r="F93" s="30"/>
      <c r="G93" s="73"/>
    </row>
    <row r="94" spans="1:7" ht="15" x14ac:dyDescent="0.2">
      <c r="A94" s="4"/>
      <c r="B94" s="32" t="s">
        <v>217</v>
      </c>
      <c r="C94" s="28"/>
      <c r="D94" s="64"/>
      <c r="E94" s="29"/>
      <c r="F94" s="30"/>
      <c r="G94" s="73"/>
    </row>
    <row r="95" spans="1:7" ht="15" x14ac:dyDescent="0.2">
      <c r="A95" s="4"/>
      <c r="B95" s="32"/>
      <c r="C95" s="28"/>
      <c r="D95" s="64"/>
      <c r="E95" s="29"/>
      <c r="F95" s="30"/>
      <c r="G95" s="73"/>
    </row>
    <row r="96" spans="1:7" ht="15" x14ac:dyDescent="0.2">
      <c r="A96" s="4"/>
      <c r="B96" s="79" t="s">
        <v>205</v>
      </c>
      <c r="C96" s="28"/>
      <c r="D96" s="64"/>
      <c r="E96" s="29"/>
      <c r="F96" s="30"/>
      <c r="G96" s="73"/>
    </row>
    <row r="97" spans="1:7" ht="15" x14ac:dyDescent="0.2">
      <c r="A97" s="4"/>
      <c r="B97" s="40"/>
      <c r="C97" s="28"/>
      <c r="D97" s="64"/>
      <c r="E97" s="29"/>
      <c r="F97" s="30"/>
      <c r="G97" s="73"/>
    </row>
    <row r="98" spans="1:7" x14ac:dyDescent="0.2">
      <c r="A98" s="4"/>
      <c r="B98" s="4" t="s">
        <v>227</v>
      </c>
      <c r="C98" s="66"/>
      <c r="D98" s="66" t="s">
        <v>25</v>
      </c>
      <c r="E98" s="51">
        <f>0.4*0.4*3*7</f>
        <v>3.3600000000000008</v>
      </c>
      <c r="F98" s="80">
        <v>0</v>
      </c>
      <c r="G98" s="81">
        <f>E98*F98</f>
        <v>0</v>
      </c>
    </row>
    <row r="99" spans="1:7" ht="15" x14ac:dyDescent="0.2">
      <c r="A99" s="4"/>
      <c r="B99" s="4"/>
      <c r="C99" s="28"/>
      <c r="D99" s="28"/>
      <c r="E99" s="51"/>
      <c r="F99" s="80"/>
      <c r="G99" s="81"/>
    </row>
    <row r="100" spans="1:7" x14ac:dyDescent="0.2">
      <c r="A100" s="4"/>
      <c r="B100" s="4" t="s">
        <v>218</v>
      </c>
      <c r="C100" s="66"/>
      <c r="D100" s="66" t="s">
        <v>25</v>
      </c>
      <c r="E100" s="51">
        <f>200*0.2*0.2</f>
        <v>8</v>
      </c>
      <c r="F100" s="80">
        <v>0</v>
      </c>
      <c r="G100" s="81">
        <f t="shared" ref="G100:G118" si="3">E100*F100</f>
        <v>0</v>
      </c>
    </row>
    <row r="101" spans="1:7" x14ac:dyDescent="0.2">
      <c r="A101" s="4"/>
      <c r="B101" s="4"/>
      <c r="C101" s="3"/>
      <c r="D101" s="33"/>
      <c r="E101" s="34"/>
      <c r="F101" s="80"/>
      <c r="G101" s="81"/>
    </row>
    <row r="102" spans="1:7" ht="15" x14ac:dyDescent="0.2">
      <c r="A102" s="4"/>
      <c r="B102" s="60" t="s">
        <v>33</v>
      </c>
      <c r="C102" s="3"/>
      <c r="D102" s="33"/>
      <c r="E102" s="34"/>
      <c r="F102" s="80"/>
      <c r="G102" s="81"/>
    </row>
    <row r="103" spans="1:7" x14ac:dyDescent="0.2">
      <c r="A103" s="4"/>
      <c r="B103" s="4"/>
      <c r="C103" s="3"/>
      <c r="D103" s="33"/>
      <c r="E103" s="34"/>
      <c r="F103" s="35"/>
      <c r="G103" s="81"/>
    </row>
    <row r="104" spans="1:7" ht="42.75" x14ac:dyDescent="0.2">
      <c r="A104" s="4"/>
      <c r="B104" s="48" t="s">
        <v>34</v>
      </c>
      <c r="C104" s="3"/>
      <c r="D104" s="33"/>
      <c r="E104" s="34"/>
      <c r="F104" s="35"/>
      <c r="G104" s="81"/>
    </row>
    <row r="105" spans="1:7" ht="15" x14ac:dyDescent="0.2">
      <c r="A105" s="4"/>
      <c r="B105" s="60"/>
      <c r="C105" s="3"/>
      <c r="D105" s="33"/>
      <c r="E105" s="34"/>
      <c r="F105" s="35"/>
      <c r="G105" s="81"/>
    </row>
    <row r="106" spans="1:7" ht="15" x14ac:dyDescent="0.2">
      <c r="A106" s="4"/>
      <c r="B106" s="60" t="s">
        <v>225</v>
      </c>
      <c r="C106" s="3"/>
      <c r="D106" s="33"/>
      <c r="E106" s="34"/>
      <c r="F106" s="35"/>
      <c r="G106" s="81"/>
    </row>
    <row r="107" spans="1:7" ht="42.75" x14ac:dyDescent="0.2">
      <c r="A107" s="4"/>
      <c r="B107" s="47" t="s">
        <v>219</v>
      </c>
      <c r="C107" s="3"/>
      <c r="D107" s="33" t="s">
        <v>109</v>
      </c>
      <c r="E107" s="34">
        <f>6*3*0.888*7</f>
        <v>111.88800000000001</v>
      </c>
      <c r="F107" s="35">
        <v>0</v>
      </c>
      <c r="G107" s="81">
        <f t="shared" si="3"/>
        <v>0</v>
      </c>
    </row>
    <row r="108" spans="1:7" x14ac:dyDescent="0.2">
      <c r="A108" s="4"/>
      <c r="B108" s="47"/>
      <c r="C108" s="3"/>
      <c r="D108" s="33"/>
      <c r="E108" s="34"/>
      <c r="F108" s="35"/>
      <c r="G108" s="81"/>
    </row>
    <row r="109" spans="1:7" ht="15" x14ac:dyDescent="0.2">
      <c r="A109" s="4"/>
      <c r="B109" s="60" t="s">
        <v>220</v>
      </c>
      <c r="C109" s="3"/>
      <c r="D109" s="33"/>
      <c r="E109" s="34"/>
      <c r="F109" s="35"/>
      <c r="G109" s="81"/>
    </row>
    <row r="110" spans="1:7" ht="42.75" x14ac:dyDescent="0.2">
      <c r="A110" s="4"/>
      <c r="B110" s="47" t="s">
        <v>226</v>
      </c>
      <c r="C110" s="3"/>
      <c r="D110" s="33" t="s">
        <v>109</v>
      </c>
      <c r="E110" s="34">
        <f>200*4*0.617</f>
        <v>493.6</v>
      </c>
      <c r="F110" s="35">
        <v>0</v>
      </c>
      <c r="G110" s="81">
        <f t="shared" si="3"/>
        <v>0</v>
      </c>
    </row>
    <row r="111" spans="1:7" ht="15" x14ac:dyDescent="0.2">
      <c r="A111" s="4"/>
      <c r="B111" s="60"/>
      <c r="C111" s="3"/>
      <c r="D111" s="33"/>
      <c r="E111" s="34"/>
      <c r="F111" s="35"/>
      <c r="G111" s="81"/>
    </row>
    <row r="112" spans="1:7" ht="42.75" x14ac:dyDescent="0.2">
      <c r="A112" s="4"/>
      <c r="B112" s="47" t="s">
        <v>222</v>
      </c>
      <c r="C112" s="3"/>
      <c r="D112" s="33" t="s">
        <v>109</v>
      </c>
      <c r="E112" s="34">
        <f>0.7*800*0.395+3/0.2*1.5*7</f>
        <v>378.70000000000005</v>
      </c>
      <c r="F112" s="35">
        <v>0</v>
      </c>
      <c r="G112" s="81">
        <f t="shared" si="3"/>
        <v>0</v>
      </c>
    </row>
    <row r="113" spans="1:7" x14ac:dyDescent="0.2">
      <c r="A113" s="4"/>
      <c r="B113" s="4"/>
      <c r="C113" s="3"/>
      <c r="D113" s="33"/>
      <c r="E113" s="34"/>
      <c r="F113" s="35"/>
      <c r="G113" s="81"/>
    </row>
    <row r="114" spans="1:7" ht="15" x14ac:dyDescent="0.2">
      <c r="A114" s="4"/>
      <c r="B114" s="60" t="s">
        <v>37</v>
      </c>
      <c r="C114" s="3"/>
      <c r="D114" s="33"/>
      <c r="E114" s="34"/>
      <c r="F114" s="35"/>
      <c r="G114" s="81"/>
    </row>
    <row r="115" spans="1:7" ht="15" x14ac:dyDescent="0.2">
      <c r="A115" s="4"/>
      <c r="B115" s="60"/>
      <c r="C115" s="3"/>
      <c r="D115" s="33"/>
      <c r="E115" s="34"/>
      <c r="F115" s="35"/>
      <c r="G115" s="81"/>
    </row>
    <row r="116" spans="1:7" x14ac:dyDescent="0.2">
      <c r="A116" s="4"/>
      <c r="B116" s="47" t="s">
        <v>216</v>
      </c>
      <c r="C116" s="3"/>
      <c r="D116" s="33" t="s">
        <v>28</v>
      </c>
      <c r="E116" s="34">
        <f>0.4*4*3</f>
        <v>4.8000000000000007</v>
      </c>
      <c r="F116" s="35">
        <v>0</v>
      </c>
      <c r="G116" s="81">
        <f t="shared" si="3"/>
        <v>0</v>
      </c>
    </row>
    <row r="117" spans="1:7" ht="15" x14ac:dyDescent="0.2">
      <c r="A117" s="4"/>
      <c r="B117" s="60"/>
      <c r="C117" s="3"/>
      <c r="D117" s="33"/>
      <c r="E117" s="34"/>
      <c r="F117" s="35"/>
      <c r="G117" s="81"/>
    </row>
    <row r="118" spans="1:7" x14ac:dyDescent="0.2">
      <c r="A118" s="4"/>
      <c r="B118" s="47" t="s">
        <v>224</v>
      </c>
      <c r="C118" s="3"/>
      <c r="D118" s="33" t="s">
        <v>28</v>
      </c>
      <c r="E118" s="34">
        <f>200*0.2*2</f>
        <v>80</v>
      </c>
      <c r="F118" s="35">
        <v>0</v>
      </c>
      <c r="G118" s="81">
        <f t="shared" si="3"/>
        <v>0</v>
      </c>
    </row>
    <row r="119" spans="1:7" x14ac:dyDescent="0.2">
      <c r="A119" s="4"/>
      <c r="B119" s="47"/>
      <c r="C119" s="3"/>
      <c r="D119" s="33"/>
      <c r="E119" s="34"/>
      <c r="F119" s="35"/>
      <c r="G119" s="81"/>
    </row>
    <row r="120" spans="1:7" ht="15" x14ac:dyDescent="0.2">
      <c r="A120" s="4"/>
      <c r="B120" s="40" t="s">
        <v>223</v>
      </c>
      <c r="C120" s="3"/>
      <c r="D120" s="33"/>
      <c r="E120" s="34"/>
      <c r="F120" s="35"/>
      <c r="G120" s="81"/>
    </row>
    <row r="121" spans="1:7" ht="15" x14ac:dyDescent="0.2">
      <c r="A121" s="4"/>
      <c r="B121" s="40"/>
      <c r="C121" s="3"/>
      <c r="D121" s="33"/>
      <c r="E121" s="34"/>
      <c r="F121" s="35"/>
      <c r="G121" s="82"/>
    </row>
    <row r="122" spans="1:7" ht="45" x14ac:dyDescent="0.2">
      <c r="A122" s="4"/>
      <c r="B122" s="83" t="s">
        <v>59</v>
      </c>
      <c r="C122" s="3"/>
      <c r="D122" s="33"/>
      <c r="E122" s="34"/>
      <c r="F122" s="35"/>
      <c r="G122" s="82"/>
    </row>
    <row r="123" spans="1:7" ht="15" x14ac:dyDescent="0.2">
      <c r="A123" s="4"/>
      <c r="B123" s="40"/>
      <c r="C123" s="3"/>
      <c r="D123" s="33"/>
      <c r="E123" s="34"/>
      <c r="F123" s="35"/>
      <c r="G123" s="82"/>
    </row>
    <row r="124" spans="1:7" x14ac:dyDescent="0.2">
      <c r="A124" s="4"/>
      <c r="B124" s="84" t="s">
        <v>60</v>
      </c>
      <c r="C124" s="3"/>
      <c r="D124" s="33" t="s">
        <v>28</v>
      </c>
      <c r="E124" s="34">
        <f>200*2.4</f>
        <v>480</v>
      </c>
      <c r="F124" s="35">
        <v>0</v>
      </c>
      <c r="G124" s="82">
        <f>E124*F124</f>
        <v>0</v>
      </c>
    </row>
    <row r="125" spans="1:7" ht="15" x14ac:dyDescent="0.2">
      <c r="A125" s="27"/>
      <c r="B125" s="65"/>
      <c r="C125" s="66"/>
      <c r="D125" s="51"/>
      <c r="E125" s="67"/>
      <c r="F125" s="85"/>
      <c r="G125" s="86"/>
    </row>
    <row r="126" spans="1:7" ht="15.75" thickBot="1" x14ac:dyDescent="0.25">
      <c r="A126" s="27"/>
      <c r="B126" s="65"/>
      <c r="C126" s="66"/>
      <c r="D126" s="66"/>
      <c r="E126" s="66"/>
      <c r="F126" s="87"/>
      <c r="G126" s="86"/>
    </row>
    <row r="127" spans="1:7" ht="16.5" thickBot="1" x14ac:dyDescent="0.25">
      <c r="A127" s="223" t="s">
        <v>213</v>
      </c>
      <c r="B127" s="224"/>
      <c r="C127" s="224"/>
      <c r="D127" s="224"/>
      <c r="E127" s="224"/>
      <c r="F127" s="170"/>
      <c r="G127" s="171">
        <f>SUM(G98:G124)</f>
        <v>0</v>
      </c>
    </row>
    <row r="128" spans="1:7" ht="19.899999999999999" customHeight="1" x14ac:dyDescent="0.2">
      <c r="A128" s="143" t="s">
        <v>99</v>
      </c>
      <c r="B128" s="144" t="s">
        <v>13</v>
      </c>
      <c r="C128" s="145"/>
      <c r="D128" s="143" t="s">
        <v>15</v>
      </c>
      <c r="E128" s="146" t="s">
        <v>143</v>
      </c>
      <c r="F128" s="147" t="s">
        <v>103</v>
      </c>
      <c r="G128" s="148" t="s">
        <v>90</v>
      </c>
    </row>
    <row r="129" spans="1:7" ht="15" x14ac:dyDescent="0.2">
      <c r="A129" s="50"/>
      <c r="B129" s="40" t="s">
        <v>63</v>
      </c>
      <c r="C129" s="51"/>
      <c r="D129" s="51"/>
      <c r="E129" s="52"/>
      <c r="F129" s="35"/>
      <c r="G129" s="73"/>
    </row>
    <row r="130" spans="1:7" ht="15" x14ac:dyDescent="0.2">
      <c r="A130" s="50"/>
      <c r="B130" s="32"/>
      <c r="C130" s="51"/>
      <c r="D130" s="51"/>
      <c r="E130" s="52"/>
      <c r="F130" s="35"/>
      <c r="G130" s="73"/>
    </row>
    <row r="131" spans="1:7" ht="15" x14ac:dyDescent="0.2">
      <c r="A131" s="50"/>
      <c r="B131" s="32" t="s">
        <v>147</v>
      </c>
      <c r="C131" s="51"/>
      <c r="D131" s="51"/>
      <c r="E131" s="52"/>
      <c r="F131" s="35"/>
      <c r="G131" s="73"/>
    </row>
    <row r="132" spans="1:7" ht="45" x14ac:dyDescent="0.2">
      <c r="A132" s="50"/>
      <c r="B132" s="60" t="s">
        <v>129</v>
      </c>
      <c r="C132" s="51"/>
      <c r="D132" s="51"/>
      <c r="E132" s="52"/>
      <c r="F132" s="35"/>
      <c r="G132" s="73"/>
    </row>
    <row r="133" spans="1:7" x14ac:dyDescent="0.2">
      <c r="A133" s="50"/>
      <c r="B133" s="47"/>
      <c r="C133" s="88"/>
      <c r="D133" s="51"/>
      <c r="E133" s="52"/>
      <c r="F133" s="35"/>
      <c r="G133" s="73"/>
    </row>
    <row r="134" spans="1:7" ht="28.5" x14ac:dyDescent="0.2">
      <c r="A134" s="50" t="s">
        <v>55</v>
      </c>
      <c r="B134" s="47" t="s">
        <v>148</v>
      </c>
      <c r="C134" s="88"/>
      <c r="D134" s="51" t="s">
        <v>28</v>
      </c>
      <c r="E134" s="52">
        <f>E124*2</f>
        <v>960</v>
      </c>
      <c r="F134" s="35">
        <v>0</v>
      </c>
      <c r="G134" s="73">
        <f>F134*E134</f>
        <v>0</v>
      </c>
    </row>
    <row r="135" spans="1:7" x14ac:dyDescent="0.2">
      <c r="A135" s="50"/>
      <c r="B135" s="47"/>
      <c r="C135" s="88"/>
      <c r="D135" s="51"/>
      <c r="E135" s="52"/>
      <c r="F135" s="35"/>
      <c r="G135" s="73"/>
    </row>
    <row r="136" spans="1:7" ht="45" x14ac:dyDescent="0.2">
      <c r="A136" s="50"/>
      <c r="B136" s="60" t="s">
        <v>149</v>
      </c>
      <c r="C136" s="3"/>
      <c r="D136" s="33"/>
      <c r="E136" s="34"/>
      <c r="F136" s="35"/>
      <c r="G136" s="73"/>
    </row>
    <row r="137" spans="1:7" x14ac:dyDescent="0.2">
      <c r="A137" s="50"/>
      <c r="B137" s="48"/>
      <c r="C137" s="51"/>
      <c r="D137" s="33"/>
      <c r="E137" s="52"/>
      <c r="F137" s="35"/>
      <c r="G137" s="73"/>
    </row>
    <row r="138" spans="1:7" x14ac:dyDescent="0.2">
      <c r="A138" s="50"/>
      <c r="B138" s="47" t="s">
        <v>150</v>
      </c>
      <c r="C138" s="51"/>
      <c r="D138" s="51" t="s">
        <v>28</v>
      </c>
      <c r="E138" s="52">
        <f>E134</f>
        <v>960</v>
      </c>
      <c r="F138" s="35">
        <v>0</v>
      </c>
      <c r="G138" s="73">
        <f>E138*F138</f>
        <v>0</v>
      </c>
    </row>
    <row r="139" spans="1:7" x14ac:dyDescent="0.2">
      <c r="A139" s="50"/>
      <c r="B139" s="89"/>
      <c r="C139" s="90"/>
      <c r="D139" s="90"/>
      <c r="E139" s="91"/>
      <c r="F139" s="35"/>
      <c r="G139" s="73"/>
    </row>
    <row r="140" spans="1:7" ht="60" x14ac:dyDescent="0.2">
      <c r="A140" s="50"/>
      <c r="B140" s="92" t="s">
        <v>151</v>
      </c>
      <c r="C140" s="3"/>
      <c r="D140" s="33"/>
      <c r="E140" s="34"/>
      <c r="F140" s="35"/>
      <c r="G140" s="73"/>
    </row>
    <row r="141" spans="1:7" x14ac:dyDescent="0.2">
      <c r="A141" s="50"/>
      <c r="B141" s="93"/>
      <c r="C141" s="51"/>
      <c r="D141" s="90"/>
      <c r="E141" s="34"/>
      <c r="F141" s="80"/>
      <c r="G141" s="73"/>
    </row>
    <row r="142" spans="1:7" x14ac:dyDescent="0.2">
      <c r="A142" s="50" t="s">
        <v>64</v>
      </c>
      <c r="B142" s="47" t="s">
        <v>150</v>
      </c>
      <c r="C142" s="51"/>
      <c r="D142" s="3" t="s">
        <v>28</v>
      </c>
      <c r="E142" s="34">
        <f>E134</f>
        <v>960</v>
      </c>
      <c r="F142" s="80">
        <v>0</v>
      </c>
      <c r="G142" s="73">
        <f>F142*E142</f>
        <v>0</v>
      </c>
    </row>
    <row r="143" spans="1:7" x14ac:dyDescent="0.2">
      <c r="A143" s="50"/>
      <c r="B143" s="47"/>
      <c r="C143" s="51"/>
      <c r="D143" s="3"/>
      <c r="E143" s="34"/>
      <c r="F143" s="80"/>
      <c r="G143" s="73"/>
    </row>
    <row r="144" spans="1:7" x14ac:dyDescent="0.2">
      <c r="A144" s="50"/>
      <c r="B144" s="47"/>
      <c r="C144" s="51"/>
      <c r="D144" s="3"/>
      <c r="E144" s="34"/>
      <c r="F144" s="80"/>
      <c r="G144" s="73"/>
    </row>
    <row r="145" spans="1:7" x14ac:dyDescent="0.2">
      <c r="A145" s="50"/>
      <c r="B145" s="47"/>
      <c r="C145" s="51"/>
      <c r="D145" s="3"/>
      <c r="E145" s="34"/>
      <c r="F145" s="80"/>
      <c r="G145" s="73"/>
    </row>
    <row r="146" spans="1:7" ht="15" x14ac:dyDescent="0.2">
      <c r="A146" s="50"/>
      <c r="B146" s="60" t="s">
        <v>262</v>
      </c>
      <c r="C146" s="51"/>
      <c r="D146" s="3"/>
      <c r="E146" s="34"/>
      <c r="F146" s="80"/>
      <c r="G146" s="73"/>
    </row>
    <row r="147" spans="1:7" ht="15" x14ac:dyDescent="0.2">
      <c r="A147" s="50"/>
      <c r="B147" s="60"/>
      <c r="C147" s="51"/>
      <c r="D147" s="3"/>
      <c r="E147" s="34"/>
      <c r="F147" s="80"/>
      <c r="G147" s="73"/>
    </row>
    <row r="148" spans="1:7" ht="185.25" x14ac:dyDescent="0.2">
      <c r="A148" s="50"/>
      <c r="B148" s="47" t="s">
        <v>263</v>
      </c>
      <c r="C148" s="51"/>
      <c r="D148" s="33" t="s">
        <v>75</v>
      </c>
      <c r="E148" s="34">
        <v>2</v>
      </c>
      <c r="F148" s="80">
        <v>0</v>
      </c>
      <c r="G148" s="73">
        <f>E148*F148</f>
        <v>0</v>
      </c>
    </row>
    <row r="149" spans="1:7" x14ac:dyDescent="0.2">
      <c r="A149" s="50"/>
      <c r="B149" s="47"/>
      <c r="C149" s="51"/>
      <c r="D149" s="3"/>
      <c r="E149" s="34"/>
      <c r="F149" s="80"/>
      <c r="G149" s="73"/>
    </row>
    <row r="150" spans="1:7" x14ac:dyDescent="0.2">
      <c r="A150" s="50"/>
      <c r="B150" s="47"/>
      <c r="C150" s="51"/>
      <c r="D150" s="3"/>
      <c r="E150" s="34"/>
      <c r="F150" s="80"/>
      <c r="G150" s="73"/>
    </row>
    <row r="151" spans="1:7" x14ac:dyDescent="0.2">
      <c r="A151" s="50"/>
      <c r="B151" s="47"/>
      <c r="C151" s="51"/>
      <c r="D151" s="3"/>
      <c r="E151" s="34"/>
      <c r="F151" s="80"/>
      <c r="G151" s="73"/>
    </row>
    <row r="152" spans="1:7" x14ac:dyDescent="0.2">
      <c r="A152" s="50"/>
      <c r="B152" s="47"/>
      <c r="C152" s="51"/>
      <c r="D152" s="3"/>
      <c r="E152" s="34"/>
      <c r="F152" s="80"/>
      <c r="G152" s="73"/>
    </row>
    <row r="153" spans="1:7" ht="15" thickBot="1" x14ac:dyDescent="0.25">
      <c r="A153" s="50"/>
      <c r="B153" s="47"/>
      <c r="C153" s="51"/>
      <c r="D153" s="3"/>
      <c r="E153" s="34"/>
      <c r="F153" s="80"/>
      <c r="G153" s="73"/>
    </row>
    <row r="154" spans="1:7" ht="16.5" thickBot="1" x14ac:dyDescent="0.25">
      <c r="A154" s="223" t="s">
        <v>231</v>
      </c>
      <c r="B154" s="224"/>
      <c r="C154" s="224"/>
      <c r="D154" s="224"/>
      <c r="E154" s="224"/>
      <c r="F154" s="170"/>
      <c r="G154" s="171">
        <f>SUM(G134:G142)</f>
        <v>0</v>
      </c>
    </row>
    <row r="155" spans="1:7" ht="19.149999999999999" customHeight="1" x14ac:dyDescent="0.2">
      <c r="A155" s="143" t="s">
        <v>99</v>
      </c>
      <c r="B155" s="144" t="s">
        <v>13</v>
      </c>
      <c r="C155" s="145"/>
      <c r="D155" s="143" t="s">
        <v>15</v>
      </c>
      <c r="E155" s="146" t="s">
        <v>143</v>
      </c>
      <c r="F155" s="147" t="s">
        <v>103</v>
      </c>
      <c r="G155" s="148" t="s">
        <v>90</v>
      </c>
    </row>
    <row r="156" spans="1:7" x14ac:dyDescent="0.2">
      <c r="G156" s="95"/>
    </row>
    <row r="157" spans="1:7" ht="15" x14ac:dyDescent="0.2">
      <c r="A157" s="4"/>
      <c r="B157" s="40" t="s">
        <v>83</v>
      </c>
      <c r="C157" s="28"/>
      <c r="D157" s="64"/>
      <c r="E157" s="29"/>
      <c r="F157" s="30"/>
      <c r="G157" s="73"/>
    </row>
    <row r="158" spans="1:7" ht="15" x14ac:dyDescent="0.2">
      <c r="A158" s="4"/>
      <c r="B158" s="4" t="s">
        <v>5</v>
      </c>
      <c r="C158" s="28"/>
      <c r="D158" s="64"/>
      <c r="E158" s="29"/>
      <c r="F158" s="30"/>
      <c r="G158" s="94"/>
    </row>
    <row r="159" spans="1:7" ht="15" x14ac:dyDescent="0.2">
      <c r="A159" s="4"/>
      <c r="B159" s="4" t="s">
        <v>7</v>
      </c>
      <c r="C159" s="28"/>
      <c r="D159" s="64"/>
      <c r="E159" s="29"/>
      <c r="F159" s="30"/>
      <c r="G159" s="94"/>
    </row>
    <row r="160" spans="1:7" ht="15" x14ac:dyDescent="0.2">
      <c r="A160" s="4"/>
      <c r="B160" s="4" t="s">
        <v>8</v>
      </c>
      <c r="C160" s="28"/>
      <c r="D160" s="64"/>
      <c r="E160" s="29"/>
      <c r="F160" s="30"/>
      <c r="G160" s="94"/>
    </row>
    <row r="161" spans="1:7" ht="15" x14ac:dyDescent="0.2">
      <c r="A161" s="4"/>
      <c r="B161" s="4" t="s">
        <v>9</v>
      </c>
      <c r="C161" s="3"/>
      <c r="D161" s="33"/>
      <c r="E161" s="34"/>
      <c r="F161" s="30"/>
      <c r="G161" s="94"/>
    </row>
    <row r="162" spans="1:7" ht="15" x14ac:dyDescent="0.2">
      <c r="A162" s="4"/>
      <c r="B162" s="4" t="s">
        <v>10</v>
      </c>
      <c r="C162" s="3"/>
      <c r="D162" s="33"/>
      <c r="E162" s="34"/>
      <c r="F162" s="30"/>
      <c r="G162" s="94"/>
    </row>
    <row r="163" spans="1:7" ht="15" x14ac:dyDescent="0.2">
      <c r="A163" s="4"/>
      <c r="B163" s="4" t="s">
        <v>11</v>
      </c>
      <c r="C163" s="3"/>
      <c r="D163" s="33"/>
      <c r="E163" s="34"/>
      <c r="F163" s="35"/>
      <c r="G163" s="94"/>
    </row>
    <row r="164" spans="1:7" ht="15" x14ac:dyDescent="0.2">
      <c r="A164" s="4"/>
      <c r="B164" s="4" t="s">
        <v>12</v>
      </c>
      <c r="C164" s="3"/>
      <c r="D164" s="33"/>
      <c r="E164" s="34"/>
      <c r="F164" s="35"/>
      <c r="G164" s="94"/>
    </row>
    <row r="165" spans="1:7" ht="15" x14ac:dyDescent="0.2">
      <c r="A165" s="4"/>
      <c r="B165" s="4"/>
      <c r="C165" s="3"/>
      <c r="D165" s="33"/>
      <c r="E165" s="34"/>
      <c r="F165" s="35"/>
      <c r="G165" s="94"/>
    </row>
    <row r="166" spans="1:7" ht="15" x14ac:dyDescent="0.2">
      <c r="A166" s="226" t="s">
        <v>232</v>
      </c>
      <c r="B166" s="227"/>
      <c r="C166" s="227"/>
      <c r="D166" s="227"/>
      <c r="E166" s="227"/>
      <c r="F166" s="227"/>
      <c r="G166" s="228"/>
    </row>
    <row r="167" spans="1:7" ht="15" x14ac:dyDescent="0.2">
      <c r="A167" s="27">
        <v>1</v>
      </c>
      <c r="B167" s="65" t="s">
        <v>92</v>
      </c>
      <c r="C167" s="66"/>
      <c r="D167" s="51"/>
      <c r="E167" s="67"/>
      <c r="F167" s="96"/>
      <c r="G167" s="97">
        <f>G24</f>
        <v>0</v>
      </c>
    </row>
    <row r="168" spans="1:7" ht="15" x14ac:dyDescent="0.2">
      <c r="A168" s="27">
        <v>2</v>
      </c>
      <c r="B168" s="65" t="s">
        <v>93</v>
      </c>
      <c r="C168" s="66"/>
      <c r="D168" s="51"/>
      <c r="E168" s="67"/>
      <c r="F168" s="85"/>
      <c r="G168" s="86">
        <f>G89</f>
        <v>0</v>
      </c>
    </row>
    <row r="169" spans="1:7" ht="15" x14ac:dyDescent="0.2">
      <c r="A169" s="27">
        <v>3</v>
      </c>
      <c r="B169" s="65" t="s">
        <v>94</v>
      </c>
      <c r="C169" s="66"/>
      <c r="D169" s="51"/>
      <c r="E169" s="67"/>
      <c r="F169" s="85"/>
      <c r="G169" s="86">
        <f>G127</f>
        <v>0</v>
      </c>
    </row>
    <row r="170" spans="1:7" ht="15.75" thickBot="1" x14ac:dyDescent="0.25">
      <c r="A170" s="27">
        <v>4</v>
      </c>
      <c r="B170" s="65" t="s">
        <v>95</v>
      </c>
      <c r="C170" s="66"/>
      <c r="D170" s="51"/>
      <c r="E170" s="67"/>
      <c r="F170" s="85"/>
      <c r="G170" s="86">
        <f>G154</f>
        <v>0</v>
      </c>
    </row>
    <row r="171" spans="1:7" ht="16.5" thickBot="1" x14ac:dyDescent="0.25">
      <c r="A171" s="181" t="s">
        <v>234</v>
      </c>
      <c r="B171" s="182"/>
      <c r="C171" s="182"/>
      <c r="D171" s="182"/>
      <c r="E171" s="182"/>
      <c r="F171" s="68"/>
      <c r="G171" s="69">
        <f>SUM(F167:G170)</f>
        <v>0</v>
      </c>
    </row>
  </sheetData>
  <mergeCells count="23">
    <mergeCell ref="A166:G166"/>
    <mergeCell ref="A171:E171"/>
    <mergeCell ref="B6:G6"/>
    <mergeCell ref="A154:E154"/>
    <mergeCell ref="A24:F24"/>
    <mergeCell ref="B7:G7"/>
    <mergeCell ref="B8:G8"/>
    <mergeCell ref="C9:G9"/>
    <mergeCell ref="C10:G10"/>
    <mergeCell ref="C11:G11"/>
    <mergeCell ref="C12:G12"/>
    <mergeCell ref="C13:G13"/>
    <mergeCell ref="C14:G14"/>
    <mergeCell ref="C15:G15"/>
    <mergeCell ref="C16:G16"/>
    <mergeCell ref="A18:G18"/>
    <mergeCell ref="A127:E127"/>
    <mergeCell ref="A89:F89"/>
    <mergeCell ref="B1:G1"/>
    <mergeCell ref="B2:G2"/>
    <mergeCell ref="B3:G3"/>
    <mergeCell ref="B4:G4"/>
    <mergeCell ref="B5:G5"/>
  </mergeCells>
  <pageMargins left="0.7" right="0.7" top="0.75" bottom="0.75" header="0.3" footer="0.3"/>
  <pageSetup paperSize="9" scale="74" fitToHeight="0" orientation="portrait" horizontalDpi="4294967295" verticalDpi="4294967295" r:id="rId1"/>
  <rowBreaks count="4" manualBreakCount="4">
    <brk id="54" max="6" man="1"/>
    <brk id="89" max="6" man="1"/>
    <brk id="144" max="6" man="1"/>
    <brk id="15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2"/>
  <sheetViews>
    <sheetView view="pageBreakPreview" zoomScaleNormal="125" zoomScaleSheetLayoutView="100" zoomScalePageLayoutView="125" workbookViewId="0">
      <selection activeCell="F50" sqref="F50"/>
    </sheetView>
  </sheetViews>
  <sheetFormatPr defaultColWidth="8.85546875" defaultRowHeight="14.25" x14ac:dyDescent="0.2"/>
  <cols>
    <col min="1" max="1" width="5.85546875" style="1" customWidth="1"/>
    <col min="2" max="2" width="54.7109375" style="1" customWidth="1"/>
    <col min="3" max="3" width="10.85546875" style="1" customWidth="1"/>
    <col min="4" max="4" width="9.28515625" style="1" customWidth="1"/>
    <col min="5" max="5" width="9.85546875" style="1" customWidth="1"/>
    <col min="6" max="6" width="8.85546875" style="70" customWidth="1"/>
    <col min="7" max="7" width="12.28515625" style="70" customWidth="1"/>
    <col min="8" max="16384" width="8.85546875" style="1"/>
  </cols>
  <sheetData>
    <row r="1" spans="1:7" ht="15" x14ac:dyDescent="0.2">
      <c r="A1" s="19"/>
      <c r="B1" s="188" t="str">
        <f>'Main building'!B1:G1</f>
        <v>PROJECT: CONSTRUCTION OF BARWAQO HEALTH CENTRE</v>
      </c>
      <c r="C1" s="188"/>
      <c r="D1" s="188"/>
      <c r="E1" s="188"/>
      <c r="F1" s="188"/>
      <c r="G1" s="231"/>
    </row>
    <row r="2" spans="1:7" ht="15" x14ac:dyDescent="0.2">
      <c r="A2" s="19"/>
      <c r="B2" s="190"/>
      <c r="C2" s="191"/>
      <c r="D2" s="191"/>
      <c r="E2" s="191"/>
      <c r="F2" s="191"/>
      <c r="G2" s="232"/>
    </row>
    <row r="3" spans="1:7" ht="15" x14ac:dyDescent="0.2">
      <c r="A3" s="19"/>
      <c r="B3" s="193" t="s">
        <v>0</v>
      </c>
      <c r="C3" s="193"/>
      <c r="D3" s="193"/>
      <c r="E3" s="193"/>
      <c r="F3" s="193"/>
      <c r="G3" s="233"/>
    </row>
    <row r="4" spans="1:7" ht="15" x14ac:dyDescent="0.2">
      <c r="A4" s="19"/>
      <c r="B4" s="195"/>
      <c r="C4" s="196"/>
      <c r="D4" s="196"/>
      <c r="E4" s="196"/>
      <c r="F4" s="196"/>
      <c r="G4" s="234"/>
    </row>
    <row r="5" spans="1:7" ht="15" x14ac:dyDescent="0.2">
      <c r="A5" s="19"/>
      <c r="B5" s="198" t="s">
        <v>1</v>
      </c>
      <c r="C5" s="199"/>
      <c r="D5" s="199"/>
      <c r="E5" s="199"/>
      <c r="F5" s="199"/>
      <c r="G5" s="230"/>
    </row>
    <row r="6" spans="1:7" ht="15" x14ac:dyDescent="0.2">
      <c r="A6" s="19"/>
      <c r="B6" s="198" t="s">
        <v>2</v>
      </c>
      <c r="C6" s="199"/>
      <c r="D6" s="199"/>
      <c r="E6" s="199"/>
      <c r="F6" s="199"/>
      <c r="G6" s="230"/>
    </row>
    <row r="7" spans="1:7" ht="15" x14ac:dyDescent="0.2">
      <c r="A7" s="19"/>
      <c r="B7" s="198" t="s">
        <v>3</v>
      </c>
      <c r="C7" s="199"/>
      <c r="D7" s="199"/>
      <c r="E7" s="199"/>
      <c r="F7" s="199"/>
      <c r="G7" s="230"/>
    </row>
    <row r="8" spans="1:7" ht="15" x14ac:dyDescent="0.2">
      <c r="A8" s="19"/>
      <c r="B8" s="207"/>
      <c r="C8" s="208"/>
      <c r="D8" s="208"/>
      <c r="E8" s="208"/>
      <c r="F8" s="208"/>
      <c r="G8" s="238"/>
    </row>
    <row r="9" spans="1:7" ht="15" x14ac:dyDescent="0.2">
      <c r="A9" s="19"/>
      <c r="B9" s="20" t="s">
        <v>4</v>
      </c>
      <c r="C9" s="207"/>
      <c r="D9" s="208"/>
      <c r="E9" s="208"/>
      <c r="F9" s="208"/>
      <c r="G9" s="238"/>
    </row>
    <row r="10" spans="1:7" x14ac:dyDescent="0.2">
      <c r="A10" s="19"/>
      <c r="B10" s="4" t="s">
        <v>5</v>
      </c>
      <c r="C10" s="172" t="s">
        <v>6</v>
      </c>
      <c r="D10" s="173"/>
      <c r="E10" s="173"/>
      <c r="F10" s="173"/>
      <c r="G10" s="235"/>
    </row>
    <row r="11" spans="1:7" x14ac:dyDescent="0.2">
      <c r="A11" s="19"/>
      <c r="B11" s="4" t="s">
        <v>7</v>
      </c>
      <c r="C11" s="172"/>
      <c r="D11" s="173"/>
      <c r="E11" s="173"/>
      <c r="F11" s="173"/>
      <c r="G11" s="235"/>
    </row>
    <row r="12" spans="1:7" ht="27" customHeight="1" x14ac:dyDescent="0.2">
      <c r="A12" s="19"/>
      <c r="B12" s="17" t="s">
        <v>8</v>
      </c>
      <c r="C12" s="201" t="str">
        <f>'Main building'!C12:G12</f>
        <v>CONSTRUCTION OF BARWAQO HEALTH CENTRE AT BAIDOA RELOCATION SITE</v>
      </c>
      <c r="D12" s="202"/>
      <c r="E12" s="202"/>
      <c r="F12" s="202"/>
      <c r="G12" s="236"/>
    </row>
    <row r="13" spans="1:7" ht="19.899999999999999" customHeight="1" x14ac:dyDescent="0.2">
      <c r="A13" s="19"/>
      <c r="B13" s="4" t="s">
        <v>9</v>
      </c>
      <c r="C13" s="204" t="str">
        <f>'Main building'!C13:G13</f>
        <v>BAIDOA, SOUTH WEST STATE, SOMALIA</v>
      </c>
      <c r="D13" s="205"/>
      <c r="E13" s="205"/>
      <c r="F13" s="205"/>
      <c r="G13" s="237"/>
    </row>
    <row r="14" spans="1:7" x14ac:dyDescent="0.2">
      <c r="A14" s="19"/>
      <c r="B14" s="4" t="s">
        <v>10</v>
      </c>
      <c r="C14" s="172"/>
      <c r="D14" s="173"/>
      <c r="E14" s="173"/>
      <c r="F14" s="173"/>
      <c r="G14" s="235"/>
    </row>
    <row r="15" spans="1:7" x14ac:dyDescent="0.2">
      <c r="A15" s="19"/>
      <c r="B15" s="4" t="s">
        <v>11</v>
      </c>
      <c r="C15" s="172"/>
      <c r="D15" s="173"/>
      <c r="E15" s="173"/>
      <c r="F15" s="173"/>
      <c r="G15" s="235"/>
    </row>
    <row r="16" spans="1:7" x14ac:dyDescent="0.2">
      <c r="A16" s="19"/>
      <c r="B16" s="4" t="s">
        <v>12</v>
      </c>
      <c r="C16" s="172"/>
      <c r="D16" s="173"/>
      <c r="E16" s="173"/>
      <c r="F16" s="173"/>
      <c r="G16" s="235"/>
    </row>
    <row r="17" spans="1:7" ht="15" x14ac:dyDescent="0.2">
      <c r="A17" s="21"/>
      <c r="B17" s="22"/>
      <c r="C17" s="23"/>
      <c r="D17" s="23"/>
      <c r="E17" s="23"/>
      <c r="F17" s="24"/>
      <c r="G17" s="25"/>
    </row>
    <row r="18" spans="1:7" ht="15" x14ac:dyDescent="0.2">
      <c r="A18" s="175" t="s">
        <v>261</v>
      </c>
      <c r="B18" s="176"/>
      <c r="C18" s="176"/>
      <c r="D18" s="176"/>
      <c r="E18" s="176"/>
      <c r="F18" s="176"/>
      <c r="G18" s="177"/>
    </row>
    <row r="19" spans="1:7" ht="45" x14ac:dyDescent="0.2">
      <c r="A19" s="168" t="s">
        <v>99</v>
      </c>
      <c r="B19" s="143" t="s">
        <v>13</v>
      </c>
      <c r="C19" s="145" t="s">
        <v>14</v>
      </c>
      <c r="D19" s="143" t="s">
        <v>15</v>
      </c>
      <c r="E19" s="146" t="s">
        <v>143</v>
      </c>
      <c r="F19" s="147" t="s">
        <v>103</v>
      </c>
      <c r="G19" s="169" t="s">
        <v>90</v>
      </c>
    </row>
    <row r="20" spans="1:7" s="152" customFormat="1" ht="15" customHeight="1" x14ac:dyDescent="0.2">
      <c r="A20" s="136"/>
      <c r="B20" s="32"/>
      <c r="C20" s="28"/>
      <c r="D20" s="27"/>
      <c r="E20" s="29"/>
      <c r="F20" s="30"/>
      <c r="G20" s="151"/>
    </row>
    <row r="21" spans="1:7" ht="15" x14ac:dyDescent="0.2">
      <c r="A21" s="31"/>
      <c r="B21" s="32" t="s">
        <v>180</v>
      </c>
      <c r="C21" s="3"/>
      <c r="D21" s="33"/>
      <c r="E21" s="34"/>
      <c r="F21" s="35"/>
      <c r="G21" s="39"/>
    </row>
    <row r="22" spans="1:7" ht="15" x14ac:dyDescent="0.2">
      <c r="A22" s="31"/>
      <c r="B22" s="32"/>
      <c r="C22" s="3"/>
      <c r="D22" s="33"/>
      <c r="E22" s="34"/>
      <c r="F22" s="35"/>
      <c r="G22" s="39"/>
    </row>
    <row r="23" spans="1:7" ht="16.149999999999999" customHeight="1" x14ac:dyDescent="0.2">
      <c r="A23" s="37"/>
      <c r="B23" s="40" t="s">
        <v>171</v>
      </c>
      <c r="C23" s="3"/>
      <c r="D23" s="33"/>
      <c r="E23" s="34"/>
      <c r="F23" s="35"/>
      <c r="G23" s="36"/>
    </row>
    <row r="24" spans="1:7" ht="57" x14ac:dyDescent="0.2">
      <c r="A24" s="37"/>
      <c r="B24" s="41" t="s">
        <v>172</v>
      </c>
      <c r="C24" s="3"/>
      <c r="D24" s="33"/>
      <c r="E24" s="42"/>
      <c r="F24" s="35"/>
      <c r="G24" s="36"/>
    </row>
    <row r="25" spans="1:7" x14ac:dyDescent="0.2">
      <c r="A25" s="37"/>
      <c r="B25" s="38" t="s">
        <v>58</v>
      </c>
      <c r="C25" s="3"/>
      <c r="D25" s="33"/>
      <c r="E25" s="42"/>
      <c r="F25" s="35"/>
      <c r="G25" s="36"/>
    </row>
    <row r="26" spans="1:7" ht="18" customHeight="1" x14ac:dyDescent="0.2">
      <c r="A26" s="37" t="s">
        <v>173</v>
      </c>
      <c r="B26" s="38" t="s">
        <v>240</v>
      </c>
      <c r="C26" s="3"/>
      <c r="D26" s="33" t="s">
        <v>174</v>
      </c>
      <c r="E26" s="42">
        <v>5</v>
      </c>
      <c r="F26" s="35">
        <v>0</v>
      </c>
      <c r="G26" s="36">
        <f t="shared" ref="G26" si="0">F26*E26</f>
        <v>0</v>
      </c>
    </row>
    <row r="27" spans="1:7" x14ac:dyDescent="0.2">
      <c r="A27" s="37"/>
      <c r="B27" s="38"/>
      <c r="C27" s="3"/>
      <c r="D27" s="33"/>
      <c r="E27" s="42"/>
      <c r="F27" s="35"/>
      <c r="G27" s="36"/>
    </row>
    <row r="28" spans="1:7" ht="15" x14ac:dyDescent="0.2">
      <c r="A28" s="37"/>
      <c r="B28" s="83" t="s">
        <v>175</v>
      </c>
      <c r="C28" s="3"/>
      <c r="D28" s="33"/>
      <c r="E28" s="42"/>
      <c r="F28" s="35"/>
      <c r="G28" s="36"/>
    </row>
    <row r="29" spans="1:7" x14ac:dyDescent="0.2">
      <c r="A29" s="43"/>
      <c r="B29" s="44"/>
      <c r="C29" s="3"/>
      <c r="D29" s="33"/>
      <c r="E29" s="42"/>
      <c r="F29" s="35"/>
      <c r="G29" s="36"/>
    </row>
    <row r="30" spans="1:7" x14ac:dyDescent="0.2">
      <c r="A30" s="43" t="s">
        <v>24</v>
      </c>
      <c r="B30" s="44" t="s">
        <v>176</v>
      </c>
      <c r="C30" s="3"/>
      <c r="D30" s="33" t="s">
        <v>174</v>
      </c>
      <c r="E30" s="42">
        <v>5</v>
      </c>
      <c r="F30" s="35">
        <v>0</v>
      </c>
      <c r="G30" s="36">
        <f>E30*F30</f>
        <v>0</v>
      </c>
    </row>
    <row r="31" spans="1:7" ht="15.75" x14ac:dyDescent="0.2">
      <c r="A31" s="43"/>
      <c r="B31" s="45"/>
      <c r="C31" s="3"/>
      <c r="D31" s="33"/>
      <c r="E31" s="42"/>
      <c r="F31" s="35"/>
      <c r="G31" s="36"/>
    </row>
    <row r="32" spans="1:7" x14ac:dyDescent="0.2">
      <c r="A32" s="43"/>
      <c r="B32" s="153" t="s">
        <v>177</v>
      </c>
      <c r="C32" s="3"/>
      <c r="D32" s="33"/>
      <c r="E32" s="42"/>
      <c r="F32" s="35"/>
      <c r="G32" s="36"/>
    </row>
    <row r="33" spans="1:7" x14ac:dyDescent="0.2">
      <c r="A33" s="43"/>
      <c r="B33" s="38"/>
      <c r="C33" s="3"/>
      <c r="D33" s="33"/>
      <c r="E33" s="42"/>
      <c r="F33" s="35"/>
      <c r="G33" s="36"/>
    </row>
    <row r="34" spans="1:7" x14ac:dyDescent="0.2">
      <c r="A34" s="46" t="s">
        <v>104</v>
      </c>
      <c r="B34" s="44" t="s">
        <v>196</v>
      </c>
      <c r="C34" s="33"/>
      <c r="D34" s="33" t="s">
        <v>174</v>
      </c>
      <c r="E34" s="42">
        <v>1</v>
      </c>
      <c r="F34" s="35">
        <v>0</v>
      </c>
      <c r="G34" s="36">
        <f>E34*F34</f>
        <v>0</v>
      </c>
    </row>
    <row r="35" spans="1:7" x14ac:dyDescent="0.2">
      <c r="A35" s="46"/>
      <c r="B35" s="47"/>
      <c r="C35" s="33"/>
      <c r="D35" s="33"/>
      <c r="E35" s="42"/>
      <c r="F35" s="35"/>
      <c r="G35" s="35"/>
    </row>
    <row r="36" spans="1:7" ht="15" x14ac:dyDescent="0.2">
      <c r="A36" s="46"/>
      <c r="B36" s="60" t="s">
        <v>178</v>
      </c>
      <c r="C36" s="33"/>
      <c r="D36" s="33"/>
      <c r="E36" s="42"/>
      <c r="F36" s="35"/>
      <c r="G36" s="36"/>
    </row>
    <row r="37" spans="1:7" x14ac:dyDescent="0.2">
      <c r="A37" s="46"/>
      <c r="B37" s="47"/>
      <c r="C37" s="33"/>
      <c r="D37" s="33"/>
      <c r="E37" s="42"/>
      <c r="F37" s="35"/>
      <c r="G37" s="36"/>
    </row>
    <row r="38" spans="1:7" x14ac:dyDescent="0.2">
      <c r="A38" s="46" t="s">
        <v>26</v>
      </c>
      <c r="B38" s="47" t="s">
        <v>179</v>
      </c>
      <c r="C38" s="33"/>
      <c r="D38" s="49" t="s">
        <v>174</v>
      </c>
      <c r="E38" s="42">
        <v>1</v>
      </c>
      <c r="F38" s="35">
        <v>0</v>
      </c>
      <c r="G38" s="36">
        <f t="shared" ref="G38" si="1">F38*E38</f>
        <v>0</v>
      </c>
    </row>
    <row r="39" spans="1:7" x14ac:dyDescent="0.2">
      <c r="A39" s="50"/>
      <c r="B39" s="38"/>
      <c r="C39" s="51"/>
      <c r="D39" s="51"/>
      <c r="E39" s="52"/>
      <c r="F39" s="35"/>
      <c r="G39" s="53"/>
    </row>
    <row r="40" spans="1:7" ht="15" x14ac:dyDescent="0.2">
      <c r="A40" s="55"/>
      <c r="B40" s="20"/>
      <c r="C40" s="56"/>
      <c r="D40" s="56"/>
      <c r="E40" s="57"/>
      <c r="F40" s="58"/>
      <c r="G40" s="59"/>
    </row>
    <row r="41" spans="1:7" ht="15" x14ac:dyDescent="0.2">
      <c r="A41" s="46"/>
      <c r="B41" s="40" t="s">
        <v>182</v>
      </c>
      <c r="C41" s="33"/>
      <c r="D41" s="33"/>
      <c r="E41" s="34"/>
      <c r="F41" s="35"/>
      <c r="G41" s="35"/>
    </row>
    <row r="42" spans="1:7" x14ac:dyDescent="0.2">
      <c r="A42" s="46"/>
      <c r="B42" s="47"/>
      <c r="C42" s="33"/>
      <c r="D42" s="33"/>
      <c r="E42" s="34"/>
      <c r="F42" s="35"/>
      <c r="G42" s="36"/>
    </row>
    <row r="43" spans="1:7" x14ac:dyDescent="0.2">
      <c r="A43" s="46" t="s">
        <v>189</v>
      </c>
      <c r="B43" s="47" t="s">
        <v>183</v>
      </c>
      <c r="C43" s="33"/>
      <c r="D43" s="33" t="s">
        <v>192</v>
      </c>
      <c r="E43" s="34">
        <v>2</v>
      </c>
      <c r="F43" s="35">
        <v>0</v>
      </c>
      <c r="G43" s="36">
        <f>E43*F43</f>
        <v>0</v>
      </c>
    </row>
    <row r="44" spans="1:7" x14ac:dyDescent="0.2">
      <c r="A44" s="46"/>
      <c r="B44" s="47"/>
      <c r="C44" s="33"/>
      <c r="D44" s="33"/>
      <c r="E44" s="34"/>
      <c r="F44" s="35"/>
      <c r="G44" s="36"/>
    </row>
    <row r="45" spans="1:7" x14ac:dyDescent="0.2">
      <c r="A45" s="46" t="s">
        <v>190</v>
      </c>
      <c r="B45" s="47" t="s">
        <v>197</v>
      </c>
      <c r="C45" s="33"/>
      <c r="D45" s="33" t="s">
        <v>192</v>
      </c>
      <c r="E45" s="34">
        <v>1</v>
      </c>
      <c r="F45" s="35">
        <v>0</v>
      </c>
      <c r="G45" s="36">
        <f>E45*F45</f>
        <v>0</v>
      </c>
    </row>
    <row r="46" spans="1:7" ht="15" x14ac:dyDescent="0.2">
      <c r="A46" s="46"/>
      <c r="B46" s="60"/>
      <c r="C46" s="33"/>
      <c r="D46" s="49"/>
      <c r="E46" s="34"/>
      <c r="F46" s="35"/>
      <c r="G46" s="36"/>
    </row>
    <row r="47" spans="1:7" x14ac:dyDescent="0.2">
      <c r="A47" s="46" t="s">
        <v>27</v>
      </c>
      <c r="B47" s="47" t="s">
        <v>184</v>
      </c>
      <c r="C47" s="33"/>
      <c r="D47" s="33" t="s">
        <v>99</v>
      </c>
      <c r="E47" s="61">
        <v>1</v>
      </c>
      <c r="F47" s="35">
        <v>0</v>
      </c>
      <c r="G47" s="36">
        <f>E47*F47</f>
        <v>0</v>
      </c>
    </row>
    <row r="48" spans="1:7" x14ac:dyDescent="0.2">
      <c r="A48" s="46"/>
      <c r="B48" s="48"/>
      <c r="C48" s="33"/>
      <c r="D48" s="33"/>
      <c r="E48" s="61"/>
      <c r="F48" s="35"/>
      <c r="G48" s="36"/>
    </row>
    <row r="49" spans="1:7" ht="42.75" x14ac:dyDescent="0.2">
      <c r="A49" s="46" t="s">
        <v>133</v>
      </c>
      <c r="B49" s="47" t="s">
        <v>185</v>
      </c>
      <c r="C49" s="33"/>
      <c r="D49" s="33" t="s">
        <v>193</v>
      </c>
      <c r="E49" s="61">
        <v>1</v>
      </c>
      <c r="F49" s="35">
        <v>0</v>
      </c>
      <c r="G49" s="36">
        <f t="shared" ref="G49" si="2">F49*E49</f>
        <v>0</v>
      </c>
    </row>
    <row r="50" spans="1:7" x14ac:dyDescent="0.2">
      <c r="A50" s="46"/>
      <c r="B50" s="47"/>
      <c r="C50" s="33"/>
      <c r="D50" s="33"/>
      <c r="E50" s="61"/>
      <c r="F50" s="35"/>
      <c r="G50" s="154"/>
    </row>
    <row r="51" spans="1:7" x14ac:dyDescent="0.2">
      <c r="A51" s="46"/>
      <c r="B51" s="47"/>
      <c r="C51" s="33"/>
      <c r="D51" s="33"/>
      <c r="E51" s="61"/>
      <c r="F51" s="35"/>
      <c r="G51" s="154"/>
    </row>
    <row r="52" spans="1:7" ht="15" x14ac:dyDescent="0.2">
      <c r="A52" s="50"/>
      <c r="B52" s="40" t="s">
        <v>186</v>
      </c>
      <c r="C52" s="51"/>
      <c r="D52" s="51"/>
      <c r="E52" s="52"/>
      <c r="F52" s="35"/>
      <c r="G52" s="35"/>
    </row>
    <row r="53" spans="1:7" ht="15" x14ac:dyDescent="0.2">
      <c r="A53" s="50"/>
      <c r="B53" s="32"/>
      <c r="C53" s="51"/>
      <c r="D53" s="51"/>
      <c r="E53" s="52"/>
      <c r="F53" s="35"/>
      <c r="G53" s="35"/>
    </row>
    <row r="54" spans="1:7" ht="28.5" x14ac:dyDescent="0.2">
      <c r="A54" s="50" t="s">
        <v>191</v>
      </c>
      <c r="B54" s="47" t="s">
        <v>187</v>
      </c>
      <c r="C54" s="51"/>
      <c r="D54" s="51" t="s">
        <v>193</v>
      </c>
      <c r="E54" s="52">
        <v>1</v>
      </c>
      <c r="F54" s="35">
        <v>0</v>
      </c>
      <c r="G54" s="35">
        <f>E54*F54</f>
        <v>0</v>
      </c>
    </row>
    <row r="55" spans="1:7" ht="15" thickBot="1" x14ac:dyDescent="0.25">
      <c r="A55" s="4"/>
      <c r="B55" s="47"/>
      <c r="C55" s="3"/>
      <c r="D55" s="33"/>
      <c r="E55" s="34"/>
      <c r="F55" s="35"/>
      <c r="G55" s="53"/>
    </row>
    <row r="56" spans="1:7" ht="15.75" thickBot="1" x14ac:dyDescent="0.25">
      <c r="A56" s="217" t="s">
        <v>181</v>
      </c>
      <c r="B56" s="218"/>
      <c r="C56" s="218"/>
      <c r="D56" s="218"/>
      <c r="E56" s="218"/>
      <c r="F56" s="219"/>
      <c r="G56" s="126">
        <f>SUM(G26:G54)</f>
        <v>0</v>
      </c>
    </row>
    <row r="57" spans="1:7" ht="15.75" thickTop="1" x14ac:dyDescent="0.2">
      <c r="A57" s="27" t="s">
        <v>99</v>
      </c>
      <c r="B57" s="32" t="s">
        <v>13</v>
      </c>
      <c r="C57" s="28"/>
      <c r="D57" s="27" t="s">
        <v>15</v>
      </c>
      <c r="E57" s="29" t="s">
        <v>143</v>
      </c>
      <c r="F57" s="30" t="s">
        <v>103</v>
      </c>
      <c r="G57" s="54" t="s">
        <v>90</v>
      </c>
    </row>
    <row r="58" spans="1:7" ht="15" x14ac:dyDescent="0.2">
      <c r="A58" s="4"/>
      <c r="B58" s="7"/>
      <c r="C58" s="28"/>
      <c r="D58" s="64"/>
      <c r="E58" s="29"/>
      <c r="F58" s="30"/>
      <c r="G58" s="35"/>
    </row>
    <row r="59" spans="1:7" ht="15" x14ac:dyDescent="0.2">
      <c r="A59" s="4"/>
      <c r="B59" s="4"/>
      <c r="C59" s="28"/>
      <c r="D59" s="64"/>
      <c r="E59" s="29"/>
      <c r="F59" s="30"/>
      <c r="G59" s="35"/>
    </row>
    <row r="60" spans="1:7" ht="15" x14ac:dyDescent="0.2">
      <c r="A60" s="4"/>
      <c r="B60" s="40" t="s">
        <v>83</v>
      </c>
      <c r="C60" s="28"/>
      <c r="D60" s="64"/>
      <c r="E60" s="29"/>
      <c r="F60" s="30"/>
      <c r="G60" s="35"/>
    </row>
    <row r="61" spans="1:7" ht="15" x14ac:dyDescent="0.2">
      <c r="A61" s="4"/>
      <c r="B61" s="4" t="s">
        <v>5</v>
      </c>
      <c r="C61" s="28"/>
      <c r="D61" s="64"/>
      <c r="E61" s="29"/>
      <c r="F61" s="30"/>
      <c r="G61" s="30"/>
    </row>
    <row r="62" spans="1:7" ht="15" x14ac:dyDescent="0.2">
      <c r="A62" s="4"/>
      <c r="B62" s="4" t="s">
        <v>7</v>
      </c>
      <c r="C62" s="28"/>
      <c r="D62" s="64"/>
      <c r="E62" s="29"/>
      <c r="F62" s="30"/>
      <c r="G62" s="30"/>
    </row>
    <row r="63" spans="1:7" ht="15" x14ac:dyDescent="0.2">
      <c r="A63" s="4"/>
      <c r="B63" s="4" t="s">
        <v>8</v>
      </c>
      <c r="C63" s="28"/>
      <c r="D63" s="64"/>
      <c r="E63" s="29"/>
      <c r="F63" s="30"/>
      <c r="G63" s="30"/>
    </row>
    <row r="64" spans="1:7" ht="15" x14ac:dyDescent="0.2">
      <c r="A64" s="4"/>
      <c r="B64" s="4" t="s">
        <v>9</v>
      </c>
      <c r="C64" s="3"/>
      <c r="D64" s="33"/>
      <c r="E64" s="34"/>
      <c r="F64" s="30"/>
      <c r="G64" s="30"/>
    </row>
    <row r="65" spans="1:7" ht="15" x14ac:dyDescent="0.2">
      <c r="A65" s="4"/>
      <c r="B65" s="4" t="s">
        <v>10</v>
      </c>
      <c r="C65" s="3"/>
      <c r="D65" s="33"/>
      <c r="E65" s="34"/>
      <c r="F65" s="30"/>
      <c r="G65" s="30"/>
    </row>
    <row r="66" spans="1:7" ht="15" x14ac:dyDescent="0.2">
      <c r="A66" s="4"/>
      <c r="B66" s="4" t="s">
        <v>11</v>
      </c>
      <c r="C66" s="3"/>
      <c r="D66" s="33"/>
      <c r="E66" s="34"/>
      <c r="F66" s="35"/>
      <c r="G66" s="30"/>
    </row>
    <row r="67" spans="1:7" ht="15" x14ac:dyDescent="0.2">
      <c r="A67" s="4"/>
      <c r="B67" s="4" t="s">
        <v>12</v>
      </c>
      <c r="C67" s="3"/>
      <c r="D67" s="33"/>
      <c r="E67" s="34"/>
      <c r="F67" s="35"/>
      <c r="G67" s="30"/>
    </row>
    <row r="68" spans="1:7" ht="15" x14ac:dyDescent="0.2">
      <c r="A68" s="4"/>
      <c r="B68" s="4"/>
      <c r="C68" s="3"/>
      <c r="D68" s="33"/>
      <c r="E68" s="34"/>
      <c r="F68" s="35"/>
      <c r="G68" s="30"/>
    </row>
    <row r="69" spans="1:7" ht="16.149999999999999" customHeight="1" x14ac:dyDescent="0.2">
      <c r="A69" s="226" t="s">
        <v>239</v>
      </c>
      <c r="B69" s="227"/>
      <c r="C69" s="227"/>
      <c r="D69" s="227"/>
      <c r="E69" s="227"/>
      <c r="F69" s="227"/>
      <c r="G69" s="239"/>
    </row>
    <row r="70" spans="1:7" ht="15" x14ac:dyDescent="0.2">
      <c r="A70" s="27">
        <v>5</v>
      </c>
      <c r="B70" s="65" t="s">
        <v>188</v>
      </c>
      <c r="C70" s="66"/>
      <c r="D70" s="66"/>
      <c r="E70" s="66"/>
      <c r="F70" s="186">
        <f>G56</f>
        <v>0</v>
      </c>
      <c r="G70" s="240"/>
    </row>
    <row r="71" spans="1:7" ht="15" thickBot="1" x14ac:dyDescent="0.25">
      <c r="A71" s="4"/>
      <c r="B71" s="65"/>
      <c r="C71" s="66"/>
      <c r="D71" s="66"/>
      <c r="E71" s="66"/>
      <c r="F71" s="210"/>
      <c r="G71" s="241"/>
    </row>
    <row r="72" spans="1:7" ht="16.5" thickBot="1" x14ac:dyDescent="0.25">
      <c r="A72" s="181" t="s">
        <v>198</v>
      </c>
      <c r="B72" s="182"/>
      <c r="C72" s="182"/>
      <c r="D72" s="182"/>
      <c r="E72" s="182"/>
      <c r="F72" s="68"/>
      <c r="G72" s="69">
        <f>SUM(F70:G70)</f>
        <v>0</v>
      </c>
    </row>
  </sheetData>
  <mergeCells count="22">
    <mergeCell ref="A56:F56"/>
    <mergeCell ref="A69:G69"/>
    <mergeCell ref="A72:E72"/>
    <mergeCell ref="F70:G70"/>
    <mergeCell ref="F71:G71"/>
    <mergeCell ref="B7:G7"/>
    <mergeCell ref="B8:G8"/>
    <mergeCell ref="C9:G9"/>
    <mergeCell ref="C10:G10"/>
    <mergeCell ref="C11:G11"/>
    <mergeCell ref="C14:G14"/>
    <mergeCell ref="C15:G15"/>
    <mergeCell ref="C16:G16"/>
    <mergeCell ref="A18:G18"/>
    <mergeCell ref="C12:G12"/>
    <mergeCell ref="C13:G13"/>
    <mergeCell ref="B6:G6"/>
    <mergeCell ref="B1:G1"/>
    <mergeCell ref="B2:G2"/>
    <mergeCell ref="B3:G3"/>
    <mergeCell ref="B4:G4"/>
    <mergeCell ref="B5:G5"/>
  </mergeCells>
  <phoneticPr fontId="4" type="noConversion"/>
  <pageMargins left="0.18229166666666666" right="0.36458333333333331" top="0.75" bottom="0.75" header="0.3" footer="0.3"/>
  <pageSetup paperSize="134" scale="42" orientation="portrait" horizontalDpi="4294967293" verticalDpi="4294967293"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view="pageBreakPreview" zoomScaleSheetLayoutView="100" workbookViewId="0">
      <selection activeCell="N17" sqref="N17"/>
    </sheetView>
  </sheetViews>
  <sheetFormatPr defaultColWidth="8.85546875" defaultRowHeight="14.25" x14ac:dyDescent="0.2"/>
  <cols>
    <col min="1" max="1" width="8.85546875" style="1"/>
    <col min="2" max="2" width="44" style="1" customWidth="1"/>
    <col min="3" max="3" width="6.7109375" style="1" customWidth="1"/>
    <col min="4" max="6" width="8.85546875" style="1"/>
    <col min="7" max="7" width="21.42578125" style="1" customWidth="1"/>
    <col min="8" max="16384" width="8.85546875" style="1"/>
  </cols>
  <sheetData>
    <row r="1" spans="1:7" ht="15" thickBot="1" x14ac:dyDescent="0.25"/>
    <row r="2" spans="1:7" ht="17.45" customHeight="1" x14ac:dyDescent="0.2">
      <c r="A2" s="242" t="s">
        <v>102</v>
      </c>
      <c r="B2" s="243"/>
      <c r="C2" s="243"/>
      <c r="D2" s="243"/>
      <c r="E2" s="243"/>
      <c r="F2" s="243"/>
      <c r="G2" s="244"/>
    </row>
    <row r="3" spans="1:7" x14ac:dyDescent="0.2">
      <c r="A3" s="2"/>
      <c r="B3" s="3"/>
      <c r="C3" s="3"/>
      <c r="D3" s="4"/>
      <c r="E3" s="5"/>
      <c r="F3" s="4"/>
      <c r="G3" s="6"/>
    </row>
    <row r="4" spans="1:7" ht="15" x14ac:dyDescent="0.2">
      <c r="A4" s="2"/>
      <c r="B4" s="7"/>
      <c r="C4" s="3"/>
      <c r="D4" s="4"/>
      <c r="E4" s="5"/>
      <c r="F4" s="4"/>
      <c r="G4" s="6"/>
    </row>
    <row r="5" spans="1:7" x14ac:dyDescent="0.2">
      <c r="A5" s="2"/>
      <c r="B5" s="3" t="s">
        <v>257</v>
      </c>
      <c r="C5" s="3"/>
      <c r="D5" s="4"/>
      <c r="E5" s="5"/>
      <c r="F5" s="4"/>
      <c r="G5" s="8">
        <f>'Main building'!G299</f>
        <v>0</v>
      </c>
    </row>
    <row r="6" spans="1:7" x14ac:dyDescent="0.2">
      <c r="A6" s="2"/>
      <c r="B6" s="3"/>
      <c r="C6" s="3"/>
      <c r="D6" s="4"/>
      <c r="E6" s="5"/>
      <c r="F6" s="4"/>
      <c r="G6" s="6"/>
    </row>
    <row r="7" spans="1:7" x14ac:dyDescent="0.2">
      <c r="A7" s="2"/>
      <c r="B7" s="3" t="s">
        <v>235</v>
      </c>
      <c r="C7" s="3"/>
      <c r="D7" s="4"/>
      <c r="E7" s="5"/>
      <c r="F7" s="4"/>
      <c r="G7" s="8">
        <f>'Boundary wall'!G171</f>
        <v>0</v>
      </c>
    </row>
    <row r="8" spans="1:7" x14ac:dyDescent="0.2">
      <c r="A8" s="2"/>
      <c r="B8" s="3"/>
      <c r="C8" s="3"/>
      <c r="D8" s="4"/>
      <c r="E8" s="5"/>
      <c r="F8" s="4"/>
      <c r="G8" s="6"/>
    </row>
    <row r="9" spans="1:7" x14ac:dyDescent="0.2">
      <c r="A9" s="2"/>
      <c r="B9" s="3" t="s">
        <v>171</v>
      </c>
      <c r="C9" s="3"/>
      <c r="D9" s="4"/>
      <c r="E9" s="5"/>
      <c r="F9" s="4"/>
      <c r="G9" s="8">
        <f>'Solar Panels'!G72</f>
        <v>0</v>
      </c>
    </row>
    <row r="10" spans="1:7" x14ac:dyDescent="0.2">
      <c r="A10" s="2"/>
      <c r="B10" s="3"/>
      <c r="C10" s="3"/>
      <c r="D10" s="4"/>
      <c r="E10" s="5"/>
      <c r="F10" s="4"/>
      <c r="G10" s="6"/>
    </row>
    <row r="11" spans="1:7" ht="15" thickBot="1" x14ac:dyDescent="0.25">
      <c r="A11" s="9"/>
      <c r="B11" s="10"/>
      <c r="C11" s="10"/>
      <c r="D11" s="11"/>
      <c r="E11" s="12"/>
      <c r="F11" s="11"/>
      <c r="G11" s="6"/>
    </row>
    <row r="12" spans="1:7" ht="23.45" customHeight="1" thickBot="1" x14ac:dyDescent="0.25">
      <c r="A12" s="245" t="s">
        <v>101</v>
      </c>
      <c r="B12" s="246"/>
      <c r="C12" s="246"/>
      <c r="D12" s="246"/>
      <c r="E12" s="246"/>
      <c r="F12" s="247"/>
      <c r="G12" s="13">
        <f>SUM(G5:G10)</f>
        <v>0</v>
      </c>
    </row>
    <row r="13" spans="1:7" ht="36" customHeight="1" x14ac:dyDescent="0.2">
      <c r="A13" s="14"/>
      <c r="B13" s="14"/>
      <c r="C13" s="254"/>
      <c r="D13" s="255"/>
      <c r="E13" s="255"/>
      <c r="F13" s="255"/>
      <c r="G13" s="256"/>
    </row>
    <row r="14" spans="1:7" ht="21" customHeight="1" x14ac:dyDescent="0.2">
      <c r="A14" s="15"/>
      <c r="B14" s="16" t="s">
        <v>87</v>
      </c>
      <c r="C14" s="248"/>
      <c r="D14" s="249"/>
      <c r="E14" s="249"/>
      <c r="F14" s="249"/>
      <c r="G14" s="250"/>
    </row>
    <row r="15" spans="1:7" ht="20.45" customHeight="1" x14ac:dyDescent="0.2">
      <c r="A15" s="15"/>
      <c r="B15" s="17" t="s">
        <v>88</v>
      </c>
      <c r="C15" s="248"/>
      <c r="D15" s="249"/>
      <c r="E15" s="249"/>
      <c r="F15" s="249"/>
      <c r="G15" s="250"/>
    </row>
    <row r="16" spans="1:7" x14ac:dyDescent="0.2">
      <c r="A16" s="15"/>
      <c r="B16" s="17"/>
      <c r="C16" s="248"/>
      <c r="D16" s="249"/>
      <c r="E16" s="249"/>
      <c r="F16" s="249"/>
      <c r="G16" s="250"/>
    </row>
    <row r="17" spans="1:7" ht="16.149999999999999" customHeight="1" x14ac:dyDescent="0.2">
      <c r="A17" s="15"/>
      <c r="B17" s="16" t="s">
        <v>84</v>
      </c>
      <c r="C17" s="248"/>
      <c r="D17" s="249"/>
      <c r="E17" s="249"/>
      <c r="F17" s="249"/>
      <c r="G17" s="250"/>
    </row>
    <row r="18" spans="1:7" ht="22.15" customHeight="1" x14ac:dyDescent="0.2">
      <c r="A18" s="15"/>
      <c r="B18" s="16" t="s">
        <v>85</v>
      </c>
      <c r="C18" s="248"/>
      <c r="D18" s="249"/>
      <c r="E18" s="249"/>
      <c r="F18" s="249"/>
      <c r="G18" s="250"/>
    </row>
    <row r="19" spans="1:7" ht="19.149999999999999" customHeight="1" x14ac:dyDescent="0.2">
      <c r="A19" s="18"/>
      <c r="B19" s="16" t="s">
        <v>86</v>
      </c>
      <c r="C19" s="248"/>
      <c r="D19" s="249"/>
      <c r="E19" s="249"/>
      <c r="F19" s="249"/>
      <c r="G19" s="250"/>
    </row>
    <row r="20" spans="1:7" ht="42.6" customHeight="1" x14ac:dyDescent="0.2">
      <c r="A20" s="18"/>
      <c r="B20" s="16" t="s">
        <v>89</v>
      </c>
      <c r="C20" s="251"/>
      <c r="D20" s="252"/>
      <c r="E20" s="252"/>
      <c r="F20" s="252"/>
      <c r="G20" s="253"/>
    </row>
  </sheetData>
  <mergeCells count="10">
    <mergeCell ref="A2:G2"/>
    <mergeCell ref="A12:F12"/>
    <mergeCell ref="C19:G19"/>
    <mergeCell ref="C20:G20"/>
    <mergeCell ref="C13:G13"/>
    <mergeCell ref="C18:G18"/>
    <mergeCell ref="C16:G16"/>
    <mergeCell ref="C15:G15"/>
    <mergeCell ref="C14:G14"/>
    <mergeCell ref="C17:G17"/>
  </mergeCells>
  <pageMargins left="0.16666666666666666" right="0.125" top="9.375E-2" bottom="0.21875" header="0.3" footer="0.3"/>
  <pageSetup paperSize="134" scale="44"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Main building</vt:lpstr>
      <vt:lpstr>Boundary wall</vt:lpstr>
      <vt:lpstr>Solar Panels</vt:lpstr>
      <vt:lpstr>Grand Summary</vt:lpstr>
      <vt:lpstr>'Boundary wall'!Print_Area</vt:lpstr>
      <vt:lpstr>'Grand Summary'!Print_Area</vt:lpstr>
      <vt:lpstr>'Solar Panels'!Print_Area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OMAR Okash</cp:lastModifiedBy>
  <cp:lastPrinted>2019-07-30T12:17:46Z</cp:lastPrinted>
  <dcterms:created xsi:type="dcterms:W3CDTF">2016-09-18T14:48:04Z</dcterms:created>
  <dcterms:modified xsi:type="dcterms:W3CDTF">2019-08-01T06:41:39Z</dcterms:modified>
</cp:coreProperties>
</file>