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112" activeTab="1"/>
  </bookViews>
  <sheets>
    <sheet name="PRELIMINARIES" sheetId="1" r:id="rId1"/>
    <sheet name="MAIN BUILDING" sheetId="2" r:id="rId2"/>
    <sheet name="MEETING HALL BLOCK" sheetId="3" r:id="rId3"/>
    <sheet name="septic tank" sheetId="4" state="hidden" r:id="rId4"/>
    <sheet name="WASHROOMS" sheetId="5" r:id="rId5"/>
    <sheet name="PC SUMS" sheetId="6" r:id="rId6"/>
    <sheet name="SUMMARY" sheetId="7" r:id="rId7"/>
  </sheets>
  <definedNames>
    <definedName name="_xlnm.Print_Area" localSheetId="1">'MAIN BUILDING'!$A$1:$F$261</definedName>
    <definedName name="_xlnm.Print_Area" localSheetId="5">'PC SUMS'!$A$1:$E$24</definedName>
    <definedName name="_xlnm.Print_Area" localSheetId="3">'septic tank'!$A$1:$F$65</definedName>
    <definedName name="_xlnm.Print_Area" localSheetId="6">'SUMMARY'!$A$1:$C$14</definedName>
    <definedName name="_xlnm.Print_Area" localSheetId="4">'WASHROOMS'!$A$1:$F$6</definedName>
  </definedNames>
  <calcPr fullCalcOnLoad="1"/>
</workbook>
</file>

<file path=xl/sharedStrings.xml><?xml version="1.0" encoding="utf-8"?>
<sst xmlns="http://schemas.openxmlformats.org/spreadsheetml/2006/main" count="1112" uniqueCount="581">
  <si>
    <t>ITEM</t>
  </si>
  <si>
    <t>DESCRIPTION</t>
  </si>
  <si>
    <t>QTY</t>
  </si>
  <si>
    <t>UNIT</t>
  </si>
  <si>
    <t>RATE</t>
  </si>
  <si>
    <t xml:space="preserve">AMOUNT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</si>
  <si>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</si>
  <si>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</si>
  <si>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</si>
  <si>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</si>
  <si>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</si>
  <si>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</si>
  <si>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</si>
  <si>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</si>
  <si>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</si>
  <si>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</si>
  <si>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</t>
  </si>
  <si>
    <t>ELEMENT NO. 2</t>
  </si>
  <si>
    <t>ELEMENT NO. 3</t>
  </si>
  <si>
    <t>WINDOWS</t>
  </si>
  <si>
    <t>TOTAL CARRIED TO COLLECTION</t>
  </si>
  <si>
    <t>TOTAL CARRIED TO SUMMARY</t>
  </si>
  <si>
    <t>ELEMENT NO. 1</t>
  </si>
  <si>
    <t>SUBSTRUCTURE (PROVISIONAL)</t>
  </si>
  <si>
    <t>Excavation</t>
  </si>
  <si>
    <t>reduced levels</t>
  </si>
  <si>
    <t>Disposal of Excavated material</t>
  </si>
  <si>
    <t>Backfill and compact in 150mm layers selected excavated material</t>
  </si>
  <si>
    <t xml:space="preserve">Selected backfill to backside of foundations </t>
  </si>
  <si>
    <t>Fillings</t>
  </si>
  <si>
    <t>Anti-Termite treatment</t>
  </si>
  <si>
    <t>Insecticide treatment to blinded surface of hardcore</t>
  </si>
  <si>
    <t>SUPERSTRUCTURE</t>
  </si>
  <si>
    <t xml:space="preserve">High yield square twisted bars reinforcement bars to </t>
  </si>
  <si>
    <t>BS 4461 (PROVISIONAL)</t>
  </si>
  <si>
    <t>WALLING</t>
  </si>
  <si>
    <t>ELEMENT NO. 4</t>
  </si>
  <si>
    <t>Prepare and apply two undercoats and one gloss paint to</t>
  </si>
  <si>
    <t>ELEMENT NO. 5</t>
  </si>
  <si>
    <t>Curtain Tracks</t>
  </si>
  <si>
    <t>Aluminium 'J' section curtain track with gliders one per 100mm of</t>
  </si>
  <si>
    <t>track, end stops and brackets screwed at 600mm centres.</t>
  </si>
  <si>
    <t>Purpose made steel casement window with pressed steel</t>
  </si>
  <si>
    <t>ventilation hood and fixing to masonry joints and concrete</t>
  </si>
  <si>
    <t>head and cill</t>
  </si>
  <si>
    <t>L</t>
  </si>
  <si>
    <t>Precast concrete class 20: cilling cement mortar</t>
  </si>
  <si>
    <t>250 x 75mm cill bedded and jointed in cement and sand 1:4 and</t>
  </si>
  <si>
    <t>pointed in cement mortar 1:4.</t>
  </si>
  <si>
    <t>Clear glass sheet</t>
  </si>
  <si>
    <t>4mm glass and glazing to metal with putty in panes exceeding 0.10</t>
  </si>
  <si>
    <t>to 0.5 metre square.</t>
  </si>
  <si>
    <t>metal</t>
  </si>
  <si>
    <t>Surfaces of casement window (measured flat both sides)</t>
  </si>
  <si>
    <t>ELEMENT NO. 6</t>
  </si>
  <si>
    <t>DOORS</t>
  </si>
  <si>
    <t>EXTERNAL DOORS</t>
  </si>
  <si>
    <t>Iron mongery</t>
  </si>
  <si>
    <t>Three lever metal door lock as 'viro'</t>
  </si>
  <si>
    <t>150mm long 'Aldrop' pad bolt</t>
  </si>
  <si>
    <t>Prepare and apply two undercoats and one finishing gloss</t>
  </si>
  <si>
    <t>paint to:</t>
  </si>
  <si>
    <t>M</t>
  </si>
  <si>
    <t>ELEMENT NO. 7</t>
  </si>
  <si>
    <t>FINISHES</t>
  </si>
  <si>
    <t>12mm thick lime plaster:</t>
  </si>
  <si>
    <t>Walls</t>
  </si>
  <si>
    <t>Cement and sand (1:4)</t>
  </si>
  <si>
    <t>ELEMENT</t>
  </si>
  <si>
    <t>NO</t>
  </si>
  <si>
    <t>Substructure</t>
  </si>
  <si>
    <t>R. C. Superstructure</t>
  </si>
  <si>
    <t>Walling</t>
  </si>
  <si>
    <t>Roofing and Rainwater disposal</t>
  </si>
  <si>
    <t>Window</t>
  </si>
  <si>
    <t>Doors</t>
  </si>
  <si>
    <t>Finishes</t>
  </si>
  <si>
    <t>No.</t>
  </si>
  <si>
    <t>SM</t>
  </si>
  <si>
    <t>CM</t>
  </si>
  <si>
    <t>LM</t>
  </si>
  <si>
    <t>walling thickness:</t>
  </si>
  <si>
    <t>12mm thick</t>
  </si>
  <si>
    <t>emulsion paint to:</t>
  </si>
  <si>
    <t>Prepare and apply one undercoat and three coats of the</t>
  </si>
  <si>
    <t>to:</t>
  </si>
  <si>
    <t>Vertical sides and soffites of ring beams</t>
  </si>
  <si>
    <t>Backing to receive floor tiles</t>
  </si>
  <si>
    <t>Brass window handles</t>
  </si>
  <si>
    <t>Ring Beams</t>
  </si>
  <si>
    <t>Sides and soffites of floor beams and ring beams</t>
  </si>
  <si>
    <t>PROPOSED DEVELOPMENT</t>
  </si>
  <si>
    <t>50mm blinding under strip footing</t>
  </si>
  <si>
    <t xml:space="preserve">300mm thick crushed stone hardcore; hand packed and levelled </t>
  </si>
  <si>
    <t>and compacted in 150mm layers to underside of ground floor slab</t>
  </si>
  <si>
    <t>100mm thick murram blinding to hardcore surface</t>
  </si>
  <si>
    <t>50 Guage polythene sheet damp proof membrane to floors:</t>
  </si>
  <si>
    <t>150mm floor slab</t>
  </si>
  <si>
    <t>Insitu reinforced concrete class 25 (20): vibrated: in</t>
  </si>
  <si>
    <t>200mm thick</t>
  </si>
  <si>
    <t>Suspeded slab 150 mm thick</t>
  </si>
  <si>
    <t xml:space="preserve"> soffits:   suspeded slab</t>
  </si>
  <si>
    <t>Sides : suspended slab</t>
  </si>
  <si>
    <t xml:space="preserve">Single leaf 900 x 2400mm ditto </t>
  </si>
  <si>
    <t>30 mm thick finished to receive ceramic tiles</t>
  </si>
  <si>
    <t>To floors:</t>
  </si>
  <si>
    <t>Y10</t>
  </si>
  <si>
    <t>Excavations including maintaining and supporting sides and keeping free from water, mud and fallen material</t>
  </si>
  <si>
    <t>Stripping of surface and excavation for septic tank in soft soil up to depth of approximately 1.8m; pit dimensions: 32.5m width x 5m length</t>
  </si>
  <si>
    <t>C.M</t>
  </si>
  <si>
    <t>at 1.8m, finishing at 3.0 m; 2.5m width x 5m length. (when rock is not encountered, the excavation rates in soft soil will apply at these depths)</t>
  </si>
  <si>
    <t xml:space="preserve">Reinforced concrete class 25, </t>
  </si>
  <si>
    <t xml:space="preserve">150mm thick vibrated reinforced concrete for bottom </t>
  </si>
  <si>
    <t>slab (concrete class 20)</t>
  </si>
  <si>
    <t>Reinforcement, as described (PROVISIONAL)</t>
  </si>
  <si>
    <t>High yield square twisted reinforcement to BS 4461</t>
  </si>
  <si>
    <t xml:space="preserve">10mm high tensile square twisted bars; cold worked; BS4461 including bends, hooks, tying wire, distance blocks and spacersfor bottom slab; Y10@ 200mm c/c . </t>
  </si>
  <si>
    <t>KG</t>
  </si>
  <si>
    <t>Supply and fix sawn formwork to sides of bottom slab</t>
  </si>
  <si>
    <t>200x400mm block walling bedded and jointed in cement and sand (1:4) mortar, reinforcement with andincluding 25mm wide x 20 gauge hoop iron at every alternate course as described in:</t>
  </si>
  <si>
    <t>Sub-Structure walling</t>
  </si>
  <si>
    <t>S.M</t>
  </si>
  <si>
    <t>Cement and sand (1:3) screeds, backings, beds etc</t>
  </si>
  <si>
    <t>15mm thick two coat cement sand (1:3) plaster trowelled smooth and comprising 12mm backing and 3mm finishing coat for internal walls.</t>
  </si>
  <si>
    <t xml:space="preserve">Supply all materials and cast a 125mm thick vibrated reinforced concrete slab, mix1:2:4 or class 20/20. Top slab dimensions 2.5m x 5.0m </t>
  </si>
  <si>
    <t>10mm high tensile square twisted bars; cold worked; BS4461 including bends, hooks, tying wire, distance blocks and spacers for top slab; Y10@ 200mm c/c .</t>
  </si>
  <si>
    <t>L.M</t>
  </si>
  <si>
    <t>Supply and fix sawn formwork beneath the slab</t>
  </si>
  <si>
    <t>Manhole walling; 800mm wide x 800mm long x 450mm depth</t>
  </si>
  <si>
    <t>Manhole frame and covers</t>
  </si>
  <si>
    <t>Pcs.</t>
  </si>
  <si>
    <t>N</t>
  </si>
  <si>
    <t>Tank piping, fittings and accessories which includes among others ring bearers anchored in the wall and a 2.5 m heigh 4'' vent pipewith rain cower and fly net</t>
  </si>
  <si>
    <t>item</t>
  </si>
  <si>
    <t>O</t>
  </si>
  <si>
    <t xml:space="preserve">4" brown sewer pipes with accessories laid with 1% slope in trenchof 0.5 to 0.8 m depth </t>
  </si>
  <si>
    <t>P</t>
  </si>
  <si>
    <t>Q</t>
  </si>
  <si>
    <t>Supply all materials and cast R.C. buffer beam, 100mm wide x 450mm deep,concrete class 20</t>
  </si>
  <si>
    <t>R</t>
  </si>
  <si>
    <t>12mm high tensile square twisted bars; cold worked; BS4461 includingbends, hooks, tying wire, distance blocks and spacers for ring beam reinforcement, 4Y12</t>
  </si>
  <si>
    <t>S</t>
  </si>
  <si>
    <t>Curing of all concrete and masonry works. Where applicable,sand may be used for covering the concrete or masonry works to be cured and removed afterwards.</t>
  </si>
  <si>
    <t>Item</t>
  </si>
  <si>
    <t>SUB-TOTAL FOR SEPTIC TANK</t>
  </si>
  <si>
    <t>ELEMENT 2 : SOAK PIT</t>
  </si>
  <si>
    <t>T</t>
  </si>
  <si>
    <t>Excavate 1.5m diameter x 3.5m depth pit</t>
  </si>
  <si>
    <t>U</t>
  </si>
  <si>
    <t>Backfill with well packed approved hardcore to 2m depth</t>
  </si>
  <si>
    <t>V</t>
  </si>
  <si>
    <t>Plastic sheeting</t>
  </si>
  <si>
    <t>W</t>
  </si>
  <si>
    <t>200mm thick normal soil backfill</t>
  </si>
  <si>
    <t>SUB-TOTAL FOR SOAK PIT</t>
  </si>
  <si>
    <t>GRAND TOTAL FOR SEPTIC TANK</t>
  </si>
  <si>
    <t>Description</t>
  </si>
  <si>
    <t xml:space="preserve">  Description of Work/Items</t>
  </si>
  <si>
    <t xml:space="preserve"> Unit</t>
  </si>
  <si>
    <t>Quantity</t>
  </si>
  <si>
    <t>Rate</t>
  </si>
  <si>
    <t>Amount</t>
  </si>
  <si>
    <t>lumpsum</t>
  </si>
  <si>
    <t>TOTAL  FOR WASH ROOM</t>
  </si>
  <si>
    <t>Qty</t>
  </si>
  <si>
    <t>Unit</t>
  </si>
  <si>
    <t>Insitu mass concrete class 15(1;4;8) vibrated</t>
  </si>
  <si>
    <t>SUBSTRUCTURE WALLING</t>
  </si>
  <si>
    <t>(Roll sizes 48 x 2.4m)</t>
  </si>
  <si>
    <t>FABRIC MESH REINFORCEMENT TYPE A142 TO B.S 1483</t>
  </si>
  <si>
    <t>Concrete class to columns and footings 20(1:2:4)</t>
  </si>
  <si>
    <t>COLUMNS AND FOOTINGS</t>
  </si>
  <si>
    <t>Y8</t>
  </si>
  <si>
    <t>Y12</t>
  </si>
  <si>
    <t>Formwork class F1 finish to;</t>
  </si>
  <si>
    <t>Sides of foundations,columns and slab</t>
  </si>
  <si>
    <t>Formwork F1 finish:</t>
  </si>
  <si>
    <t>Formwork class A1</t>
  </si>
  <si>
    <t>Cement and sand(1:3) to finishes</t>
  </si>
  <si>
    <t>30mm thick to floors</t>
  </si>
  <si>
    <t>Amt</t>
  </si>
  <si>
    <t>Amount (USD)</t>
  </si>
  <si>
    <t xml:space="preserve">30 x 330 x 8 mm Approved first grade  coloured non-slip ceramic floor tiles to regular pattern: colour to architect's scheme: grouting joints in matching cement: in </t>
  </si>
  <si>
    <t>Clear the site of bushes and excavate for vegetable soil average 200mm deep, remove from site</t>
  </si>
  <si>
    <t xml:space="preserve">Excavate to reduce levels not exceeding 1.5m deep from </t>
  </si>
  <si>
    <t xml:space="preserve"> 200mm Strip foundation</t>
  </si>
  <si>
    <t>Insitu mass concrete class 20(1;2;6) vibrated</t>
  </si>
  <si>
    <t>200mm foundation block walling</t>
  </si>
  <si>
    <t>Column footing size (800mm x 800mm and thickness 450mm)</t>
  </si>
  <si>
    <t>Insitu concrete class 20 (1;2;4) vibrated reinforced to</t>
  </si>
  <si>
    <t>INTERNAL &amp; EXTERNAL</t>
  </si>
  <si>
    <t>Wooden internal doors</t>
  </si>
  <si>
    <t>Wooden doors</t>
  </si>
  <si>
    <t>Walls (both internal &amp; external)</t>
  </si>
  <si>
    <t>sides and soffites of Beams</t>
  </si>
  <si>
    <t>TOTAL FOR WINDOWS</t>
  </si>
  <si>
    <t>TOTAL AMOUNT FOR DOORS</t>
  </si>
  <si>
    <t>TOTAL FOR FINISHES</t>
  </si>
  <si>
    <t>TOTAL FOR SUBSTRUCTURES</t>
  </si>
  <si>
    <t>TOTAL COST FOR MAIN BUILDING</t>
  </si>
  <si>
    <t>Penthouse roofing</t>
  </si>
  <si>
    <t xml:space="preserve">Provide 600x600 steel casement windows </t>
  </si>
  <si>
    <t>ITEM No.</t>
  </si>
  <si>
    <t>QUANTITY</t>
  </si>
  <si>
    <t xml:space="preserve"> RATE (USD)</t>
  </si>
  <si>
    <t>PC Sums</t>
  </si>
  <si>
    <t xml:space="preserve">PRIME COST AND PROVISIONAL SUMS </t>
  </si>
  <si>
    <t>The following prime cost sums are for works to be executed  complete  by  nominated Sub-Contractors.</t>
  </si>
  <si>
    <t>Allow a provisional sum for electrical installation</t>
  </si>
  <si>
    <t>Allow a provisinal sum for sewer and drainage system connection</t>
  </si>
  <si>
    <t>TOTAL AMOUNT CARRIED TO GRAND SUMMARY</t>
  </si>
  <si>
    <t>Parapet walling and balcony wall</t>
  </si>
  <si>
    <t>Parapet &amp; balcony walling with 50mm thick coping</t>
  </si>
  <si>
    <t>Plastered walls internally &amp; externally - Parapet &amp; balcony</t>
  </si>
  <si>
    <t>Plastered walls internally &amp; externally - Main walls</t>
  </si>
  <si>
    <t>PROVISIONAL ITEMS</t>
  </si>
  <si>
    <t xml:space="preserve">SUMMARY </t>
  </si>
  <si>
    <t>TOTAL FOR PROVISIONAL ITEMS</t>
  </si>
  <si>
    <t>Allow a provisional sum for the R.C staircase construction</t>
  </si>
  <si>
    <t>Provisional items</t>
  </si>
  <si>
    <t>The cost bid for the washroom/ toilets should be a lumpsum to meet the technical description presented below and as presented in the design drawings, and include all  preparation, construction, finishing components :</t>
  </si>
  <si>
    <t>MAIN BUILDING</t>
  </si>
  <si>
    <t>WASHROOM BLOCK</t>
  </si>
  <si>
    <t>PC SUMS</t>
  </si>
  <si>
    <t>ROOF SLABS</t>
  </si>
  <si>
    <t>TOTAL</t>
  </si>
  <si>
    <t>PROPOSED MINISTRY OF WATER KISMAYO BUILDING</t>
  </si>
  <si>
    <t>AMOUNT</t>
  </si>
  <si>
    <t>MEETING ROOM BLOCK</t>
  </si>
  <si>
    <t>200mm local block walling</t>
  </si>
  <si>
    <t>200mm thick local block walling</t>
  </si>
  <si>
    <t xml:space="preserve">Provide 1500x300 ventilation blocks </t>
  </si>
  <si>
    <t xml:space="preserve">Double leaf 1800 x 2400mm ditto </t>
  </si>
  <si>
    <t xml:space="preserve">Standard wooden doors </t>
  </si>
  <si>
    <t xml:space="preserve">Provide 900x1500 steel casement windows </t>
  </si>
  <si>
    <t>Pre-construction work, mobilisation activities, excavation, compaction, concrete works, superstructure, walls, including plastering and painting, internal and external finishing, RCC slab roof,steel doors, windows  and  vents, plumbing fixtures ( 4 toilets,and 2  washbasin), ceramic floor tiles, electrical works, plumbing and drain / sewage works, exactly as per the design drawings and the specifications, descriptions on the design drawings for WASHROOMS.</t>
  </si>
  <si>
    <t>Allow a provisional sum for 1 No septic tank for 30+ persons</t>
  </si>
  <si>
    <t>Column size 200mm x 400mmx3500mm</t>
  </si>
  <si>
    <t xml:space="preserve">Provide 1800x1800 steel casement windows </t>
  </si>
  <si>
    <t>Allow a provisonal sum for the access concrete steps</t>
  </si>
  <si>
    <t>Soffits: suspeded slab</t>
  </si>
  <si>
    <t xml:space="preserve">Double leaf 1200 x 2400mm ditto </t>
  </si>
  <si>
    <t xml:space="preserve">Single leaf 800 x 2400mm ditto </t>
  </si>
  <si>
    <t>Allow a provisonal sum for washrooms mechanical systems: 4 No. WC seats, 4 No. wash hand basins with all the accessories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</si>
  <si>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</si>
  <si>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</si>
  <si>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</si>
  <si>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</si>
  <si>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</si>
  <si>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</si>
  <si>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</si>
  <si>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</si>
  <si>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</si>
  <si>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</si>
  <si>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</si>
  <si>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</si>
  <si>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</si>
  <si>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</si>
  <si>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</si>
  <si>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</si>
  <si>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</si>
  <si>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</si>
  <si>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</si>
  <si>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</si>
  <si>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</si>
  <si>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</si>
  <si>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</si>
  <si>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</si>
  <si>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</si>
  <si>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</si>
  <si>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</si>
  <si>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</si>
  <si>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</si>
  <si>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</si>
  <si>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</si>
  <si>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</si>
  <si>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</si>
  <si>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</si>
  <si>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</si>
  <si>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</si>
  <si>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</si>
  <si>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</si>
  <si>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>SECTION NO. 5</t>
  </si>
  <si>
    <t>SECTION NO. 6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</si>
  <si>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</si>
  <si>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</si>
  <si>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</si>
  <si>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</si>
  <si>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</si>
  <si>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</si>
  <si>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</si>
  <si>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</si>
  <si>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</si>
  <si>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</si>
  <si>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</si>
  <si>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</si>
  <si>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</si>
  <si>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</si>
  <si>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</si>
  <si>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</si>
  <si>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</si>
  <si>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</si>
  <si>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</si>
  <si>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</si>
  <si>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</si>
  <si>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</si>
  <si>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</si>
  <si>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</si>
  <si>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</si>
  <si>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</si>
  <si>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>US$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</si>
  <si>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</si>
  <si>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</si>
  <si>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</si>
  <si>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</si>
  <si>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</si>
  <si>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</si>
  <si>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</si>
  <si>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</si>
  <si>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</si>
  <si>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</si>
  <si>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</si>
  <si>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</si>
  <si>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</si>
  <si>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</si>
  <si>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</si>
  <si>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</si>
  <si>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</si>
  <si>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</si>
  <si>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</si>
  <si>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</si>
  <si>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</si>
  <si>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</si>
  <si>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</si>
  <si>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</si>
  <si>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</si>
  <si>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</si>
  <si>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</si>
  <si>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</si>
  <si>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</si>
  <si>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</si>
  <si>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</si>
  <si>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</si>
  <si>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</si>
  <si>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</si>
  <si>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</si>
  <si>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</si>
  <si>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</si>
  <si>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</si>
  <si>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</si>
  <si>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</si>
  <si>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</si>
  <si>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</si>
  <si>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</si>
  <si>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</si>
  <si>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</si>
  <si>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</si>
  <si>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</si>
  <si>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</si>
  <si>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</si>
  <si>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</si>
  <si>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</si>
  <si>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</si>
  <si>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</si>
  <si>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</si>
  <si>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</si>
  <si>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</si>
  <si>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</si>
  <si>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</si>
  <si>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</si>
  <si>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</si>
  <si>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</si>
  <si>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</si>
  <si>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</si>
  <si>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</si>
  <si>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</si>
  <si>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</si>
  <si>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</si>
  <si>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</si>
  <si>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</si>
  <si>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</si>
  <si>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</si>
  <si>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</si>
  <si>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</si>
  <si>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</si>
  <si>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</si>
  <si>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</si>
  <si>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</si>
  <si>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</si>
  <si>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</si>
  <si>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</si>
  <si>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</si>
  <si>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</si>
  <si>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</si>
  <si>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</si>
  <si>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</si>
  <si>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</si>
  <si>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</si>
  <si>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</si>
  <si>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</si>
  <si>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</si>
  <si>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</si>
  <si>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</si>
  <si>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</si>
  <si>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</si>
  <si>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</si>
  <si>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</si>
  <si>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</si>
  <si>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</si>
  <si>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</si>
  <si>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</si>
  <si>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</si>
  <si>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</si>
  <si>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</si>
  <si>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</si>
  <si>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</si>
  <si>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</si>
  <si>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</si>
  <si>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</si>
  <si>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</si>
  <si>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</si>
  <si>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</si>
  <si>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</si>
  <si>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</si>
  <si>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</si>
  <si>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</si>
  <si>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</si>
  <si>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</si>
  <si>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</si>
  <si>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</si>
  <si>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</si>
  <si>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</si>
  <si>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</si>
  <si>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</si>
  <si>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</si>
  <si>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</si>
  <si>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</si>
  <si>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</si>
  <si>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</si>
  <si>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</si>
  <si>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</si>
  <si>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</si>
  <si>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</si>
  <si>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</si>
  <si>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</si>
  <si>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</si>
  <si>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</si>
  <si>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</si>
  <si>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</si>
  <si>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</si>
  <si>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</si>
  <si>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</si>
  <si>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</si>
  <si>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</si>
  <si>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</si>
  <si>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</si>
  <si>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</si>
  <si>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</si>
  <si>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</si>
  <si>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</si>
  <si>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</si>
  <si>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</si>
  <si>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</si>
  <si>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</si>
  <si>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</si>
  <si>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</si>
  <si>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</si>
  <si>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</si>
  <si>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</si>
  <si>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</si>
  <si>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</si>
  <si>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</si>
  <si>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</si>
  <si>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</si>
  <si>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</si>
  <si>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</si>
  <si>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</si>
  <si>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</si>
  <si>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</si>
  <si>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</si>
  <si>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</si>
  <si>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</si>
  <si>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</si>
  <si>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</si>
  <si>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</si>
  <si>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</si>
  <si>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</si>
  <si>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</si>
  <si>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</si>
  <si>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</si>
  <si>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</si>
  <si>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</si>
  <si>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</si>
  <si>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</si>
  <si>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</si>
  <si>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</si>
  <si>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</si>
  <si>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</si>
  <si>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</si>
  <si>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</si>
  <si>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</si>
  <si>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</si>
  <si>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</si>
  <si>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</si>
  <si>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</si>
  <si>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</si>
  <si>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</si>
  <si>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</si>
  <si>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</si>
  <si>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</si>
  <si>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</si>
  <si>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</si>
  <si>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</si>
  <si>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</si>
  <si>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</si>
  <si>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</si>
  <si>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</si>
  <si>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</si>
  <si>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</si>
  <si>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</si>
  <si>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</si>
  <si>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</si>
  <si>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</si>
  <si>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</si>
  <si>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</si>
  <si>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</si>
  <si>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</si>
  <si>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</si>
  <si>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</si>
  <si>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</si>
  <si>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</si>
  <si>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</si>
  <si>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</si>
  <si>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 val="single"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</si>
  <si>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</si>
  <si>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</si>
  <si>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</si>
  <si>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</si>
  <si>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</si>
  <si>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</si>
  <si>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</si>
  <si>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</si>
  <si>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</si>
  <si>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</si>
  <si>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</si>
  <si>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</si>
  <si>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</si>
  <si>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</si>
  <si>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</si>
  <si>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</si>
  <si>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</si>
  <si>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</si>
  <si>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</si>
  <si>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</si>
  <si>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</si>
  <si>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</si>
  <si>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</si>
  <si>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</si>
  <si>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</si>
  <si>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</si>
  <si>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</si>
  <si>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</si>
  <si>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</si>
  <si>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</si>
  <si>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</si>
  <si>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</si>
  <si>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</si>
  <si>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</si>
  <si>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</si>
  <si>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</si>
  <si>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</si>
  <si>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</si>
  <si>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</si>
  <si>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</si>
  <si>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</si>
  <si>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MEETING HALL BLOCK</t>
  </si>
  <si>
    <t>WASHROOMS</t>
  </si>
  <si>
    <t>PROPOSED GALMUDUUG STATE WATER MINISTRY BUIDLINGS PROJECT</t>
  </si>
  <si>
    <t>GALMUDUUG STATE BUILDINGS GRAND SUMMARY PAGE</t>
  </si>
  <si>
    <r>
      <t xml:space="preserve">The site is located In </t>
    </r>
    <r>
      <rPr>
        <b/>
        <sz val="11"/>
        <rFont val="Tahoma"/>
        <family val="2"/>
      </rPr>
      <t>GALMUDUUG STATE</t>
    </r>
  </si>
  <si>
    <t>Allow a provisonal sum for LAB mechanical &amp; plumbing accessories with all the carpentry fittings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</si>
</sst>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s.&quot;#,##0_);\(&quot;kshs.&quot;#,##0\)"/>
    <numFmt numFmtId="165" formatCode="&quot;kshs.&quot;#,##0_);[Red]\(&quot;kshs.&quot;#,##0\)"/>
    <numFmt numFmtId="166" formatCode="&quot;kshs.&quot;#,##0.00_);\(&quot;kshs.&quot;#,##0.00\)"/>
    <numFmt numFmtId="167" formatCode="&quot;kshs.&quot;#,##0.00_);[Red]\(&quot;kshs.&quot;#,##0.00\)"/>
    <numFmt numFmtId="168" formatCode="_(&quot;kshs.&quot;* #,##0_);_(&quot;kshs.&quot;* \(#,##0\);_(&quot;kshs.&quot;* &quot;-&quot;_);_(@_)"/>
    <numFmt numFmtId="169" formatCode="_(&quot;kshs.&quot;* #,##0.00_);_(&quot;kshs.&quot;* \(#,##0.00\);_(&quot;ksh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#,##0.0"/>
    <numFmt numFmtId="180" formatCode="#,##0.000"/>
    <numFmt numFmtId="181" formatCode="#,##0.0000"/>
    <numFmt numFmtId="182" formatCode="0.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_(* #,##0_);_(* \(#,##0\);_(* &quot;-&quot;??_);_(@_)"/>
    <numFmt numFmtId="188" formatCode="[$-409]dddd\,\ mmmm\ dd\,\ yyyy"/>
    <numFmt numFmtId="189" formatCode="[$-409]h:mm:ss\ AM/PM"/>
    <numFmt numFmtId="190" formatCode="_-* #,##0_-;\-* #,##0_-;_-* &quot;-&quot;??_-;_-@_-"/>
    <numFmt numFmtId="191" formatCode="[$-409]dddd\,\ mmmm\ d\,\ yyyy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u val="single"/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i/>
      <sz val="11"/>
      <name val="Tahoma"/>
      <family val="2"/>
    </font>
    <font>
      <sz val="10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Tahoma"/>
      <family val="2"/>
    </font>
    <font>
      <b/>
      <sz val="11"/>
      <color rgb="FFFF00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double"/>
      <top/>
      <bottom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/>
      <right style="double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9" applyNumberFormat="0" applyFont="0" applyBorder="0" applyAlignment="0">
      <protection/>
    </xf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5" fillId="0" borderId="11" xfId="64" applyFont="1" applyFill="1" applyBorder="1" applyAlignment="1">
      <alignment horizontal="center" vertical="top"/>
      <protection/>
    </xf>
    <xf numFmtId="0" fontId="35" fillId="0" borderId="11" xfId="64" applyFont="1" applyFill="1" applyBorder="1" applyAlignment="1">
      <alignment horizontal="left" vertical="top" wrapText="1"/>
      <protection/>
    </xf>
    <xf numFmtId="2" fontId="35" fillId="0" borderId="11" xfId="64" applyNumberFormat="1" applyFont="1" applyFill="1" applyBorder="1" applyAlignment="1">
      <alignment horizontal="center" vertical="top"/>
      <protection/>
    </xf>
    <xf numFmtId="0" fontId="43" fillId="0" borderId="11" xfId="0" applyFont="1" applyBorder="1" applyAlignment="1">
      <alignment vertical="top"/>
    </xf>
    <xf numFmtId="43" fontId="35" fillId="0" borderId="11" xfId="48" applyFont="1" applyFill="1" applyBorder="1" applyAlignment="1">
      <alignment horizontal="center" vertical="top"/>
    </xf>
    <xf numFmtId="43" fontId="35" fillId="0" borderId="11" xfId="48" applyFont="1" applyFill="1" applyBorder="1" applyAlignment="1">
      <alignment horizontal="right" vertical="top"/>
    </xf>
    <xf numFmtId="1" fontId="35" fillId="0" borderId="11" xfId="64" applyNumberFormat="1" applyFont="1" applyFill="1" applyBorder="1" applyAlignment="1">
      <alignment horizontal="center" vertical="top"/>
      <protection/>
    </xf>
    <xf numFmtId="0" fontId="37" fillId="0" borderId="11" xfId="64" applyFont="1" applyFill="1" applyBorder="1" applyAlignment="1">
      <alignment horizontal="center" vertical="top"/>
      <protection/>
    </xf>
    <xf numFmtId="0" fontId="35" fillId="0" borderId="11" xfId="64" applyNumberFormat="1" applyFont="1" applyFill="1" applyBorder="1" applyAlignment="1">
      <alignment horizontal="center" vertical="top"/>
      <protection/>
    </xf>
    <xf numFmtId="0" fontId="37" fillId="0" borderId="11" xfId="64" applyFont="1" applyFill="1" applyBorder="1" applyAlignment="1">
      <alignment horizontal="left" vertical="top" wrapText="1"/>
      <protection/>
    </xf>
    <xf numFmtId="0" fontId="35" fillId="24" borderId="11" xfId="64" applyFont="1" applyFill="1" applyBorder="1" applyAlignment="1">
      <alignment horizontal="center" vertical="top"/>
      <protection/>
    </xf>
    <xf numFmtId="0" fontId="37" fillId="24" borderId="11" xfId="64" applyFont="1" applyFill="1" applyBorder="1" applyAlignment="1">
      <alignment horizontal="left" vertical="top" wrapText="1"/>
      <protection/>
    </xf>
    <xf numFmtId="1" fontId="35" fillId="24" borderId="11" xfId="64" applyNumberFormat="1" applyFont="1" applyFill="1" applyBorder="1" applyAlignment="1">
      <alignment horizontal="center" vertical="top"/>
      <protection/>
    </xf>
    <xf numFmtId="0" fontId="37" fillId="0" borderId="11" xfId="64" applyFont="1" applyFill="1" applyBorder="1" applyAlignment="1">
      <alignment horizontal="center" vertical="top" wrapText="1"/>
      <protection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vertical="top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/>
    </xf>
    <xf numFmtId="43" fontId="35" fillId="0" borderId="11" xfId="48" applyFont="1" applyFill="1" applyBorder="1" applyAlignment="1">
      <alignment horizontal="left" vertical="top" wrapText="1"/>
    </xf>
    <xf numFmtId="43" fontId="35" fillId="0" borderId="11" xfId="48" applyFont="1" applyFill="1" applyBorder="1" applyAlignment="1">
      <alignment horizontal="center" vertical="top" wrapText="1"/>
    </xf>
    <xf numFmtId="43" fontId="35" fillId="0" borderId="11" xfId="48" applyFont="1" applyFill="1" applyBorder="1" applyAlignment="1">
      <alignment horizontal="left" vertical="top"/>
    </xf>
    <xf numFmtId="0" fontId="43" fillId="0" borderId="11" xfId="0" applyFont="1" applyBorder="1" applyAlignment="1">
      <alignment/>
    </xf>
    <xf numFmtId="0" fontId="43" fillId="24" borderId="11" xfId="0" applyFont="1" applyFill="1" applyBorder="1" applyAlignment="1">
      <alignment vertical="top"/>
    </xf>
    <xf numFmtId="0" fontId="0" fillId="24" borderId="0" xfId="0" applyFill="1" applyAlignment="1">
      <alignment/>
    </xf>
    <xf numFmtId="0" fontId="44" fillId="24" borderId="11" xfId="0" applyFont="1" applyFill="1" applyBorder="1" applyAlignment="1">
      <alignment vertical="top"/>
    </xf>
    <xf numFmtId="0" fontId="44" fillId="24" borderId="11" xfId="0" applyFont="1" applyFill="1" applyBorder="1" applyAlignment="1">
      <alignment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4" fillId="24" borderId="13" xfId="0" applyFont="1" applyFill="1" applyBorder="1" applyAlignment="1">
      <alignment/>
    </xf>
    <xf numFmtId="43" fontId="44" fillId="24" borderId="11" xfId="0" applyNumberFormat="1" applyFont="1" applyFill="1" applyBorder="1" applyAlignment="1">
      <alignment/>
    </xf>
    <xf numFmtId="0" fontId="24" fillId="0" borderId="14" xfId="67" applyFont="1" applyBorder="1" applyAlignment="1">
      <alignment horizontal="center" vertical="center" wrapText="1"/>
      <protection/>
    </xf>
    <xf numFmtId="3" fontId="24" fillId="0" borderId="0" xfId="67" applyNumberFormat="1" applyFont="1" applyBorder="1" applyAlignment="1">
      <alignment horizontal="center" vertical="center" wrapText="1"/>
      <protection/>
    </xf>
    <xf numFmtId="2" fontId="24" fillId="0" borderId="14" xfId="46" applyNumberFormat="1" applyFont="1" applyBorder="1" applyAlignment="1">
      <alignment horizontal="center" vertical="center" wrapText="1"/>
    </xf>
    <xf numFmtId="0" fontId="24" fillId="0" borderId="14" xfId="67" applyFont="1" applyBorder="1" applyAlignment="1">
      <alignment horizontal="left" vertical="center" wrapText="1"/>
      <protection/>
    </xf>
    <xf numFmtId="0" fontId="24" fillId="0" borderId="11" xfId="67" applyFont="1" applyBorder="1" applyAlignment="1">
      <alignment horizontal="center" vertical="center" wrapText="1"/>
      <protection/>
    </xf>
    <xf numFmtId="3" fontId="24" fillId="0" borderId="13" xfId="67" applyNumberFormat="1" applyFont="1" applyBorder="1" applyAlignment="1">
      <alignment horizontal="center" vertical="center" wrapText="1"/>
      <protection/>
    </xf>
    <xf numFmtId="2" fontId="24" fillId="0" borderId="11" xfId="46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4" xfId="0" applyFont="1" applyFill="1" applyBorder="1" applyAlignment="1">
      <alignment horizontal="left" indent="1"/>
    </xf>
    <xf numFmtId="0" fontId="26" fillId="0" borderId="14" xfId="67" applyFont="1" applyBorder="1" applyAlignment="1">
      <alignment horizontal="center" vertical="top" wrapText="1"/>
      <protection/>
    </xf>
    <xf numFmtId="0" fontId="26" fillId="0" borderId="14" xfId="67" applyFont="1" applyBorder="1" applyAlignment="1">
      <alignment horizontal="center" wrapText="1"/>
      <protection/>
    </xf>
    <xf numFmtId="3" fontId="26" fillId="0" borderId="0" xfId="67" applyNumberFormat="1" applyFont="1" applyAlignment="1">
      <alignment horizontal="center" wrapText="1"/>
      <protection/>
    </xf>
    <xf numFmtId="2" fontId="26" fillId="0" borderId="14" xfId="46" applyNumberFormat="1" applyFont="1" applyBorder="1" applyAlignment="1">
      <alignment wrapText="1"/>
    </xf>
    <xf numFmtId="0" fontId="27" fillId="0" borderId="14" xfId="67" applyFont="1" applyBorder="1" applyAlignment="1">
      <alignment horizontal="center" vertical="top" wrapText="1"/>
      <protection/>
    </xf>
    <xf numFmtId="0" fontId="26" fillId="0" borderId="15" xfId="67" applyFont="1" applyBorder="1" applyAlignment="1">
      <alignment horizontal="center" wrapText="1"/>
      <protection/>
    </xf>
    <xf numFmtId="3" fontId="26" fillId="0" borderId="16" xfId="67" applyNumberFormat="1" applyFont="1" applyBorder="1" applyAlignment="1">
      <alignment horizontal="center" wrapText="1"/>
      <protection/>
    </xf>
    <xf numFmtId="2" fontId="26" fillId="0" borderId="15" xfId="46" applyNumberFormat="1" applyFont="1" applyBorder="1" applyAlignment="1">
      <alignment wrapText="1"/>
    </xf>
    <xf numFmtId="3" fontId="26" fillId="0" borderId="0" xfId="67" applyNumberFormat="1" applyFont="1" applyBorder="1" applyAlignment="1">
      <alignment horizontal="center" wrapText="1"/>
      <protection/>
    </xf>
    <xf numFmtId="0" fontId="27" fillId="0" borderId="11" xfId="67" applyFont="1" applyBorder="1" applyAlignment="1">
      <alignment horizontal="left" vertical="center" wrapText="1"/>
      <protection/>
    </xf>
    <xf numFmtId="0" fontId="26" fillId="0" borderId="11" xfId="67" applyFont="1" applyBorder="1" applyAlignment="1">
      <alignment horizontal="center" wrapText="1"/>
      <protection/>
    </xf>
    <xf numFmtId="9" fontId="26" fillId="0" borderId="13" xfId="67" applyNumberFormat="1" applyFont="1" applyBorder="1" applyAlignment="1">
      <alignment horizontal="center" wrapText="1"/>
      <protection/>
    </xf>
    <xf numFmtId="2" fontId="26" fillId="0" borderId="11" xfId="46" applyNumberFormat="1" applyFont="1" applyBorder="1" applyAlignment="1">
      <alignment wrapText="1"/>
    </xf>
    <xf numFmtId="0" fontId="26" fillId="0" borderId="0" xfId="67" applyFont="1" applyAlignment="1">
      <alignment horizontal="center" vertical="top" wrapText="1"/>
      <protection/>
    </xf>
    <xf numFmtId="0" fontId="26" fillId="0" borderId="11" xfId="67" applyFont="1" applyBorder="1" applyAlignment="1">
      <alignment horizontal="justify" vertical="center" wrapText="1"/>
      <protection/>
    </xf>
    <xf numFmtId="0" fontId="26" fillId="0" borderId="11" xfId="68" applyFont="1" applyBorder="1" applyAlignment="1">
      <alignment horizontal="center" vertical="center" wrapText="1"/>
      <protection/>
    </xf>
    <xf numFmtId="3" fontId="26" fillId="0" borderId="11" xfId="67" applyNumberFormat="1" applyFont="1" applyBorder="1" applyAlignment="1">
      <alignment horizontal="center" vertical="center" wrapText="1"/>
      <protection/>
    </xf>
    <xf numFmtId="3" fontId="26" fillId="0" borderId="11" xfId="67" applyNumberFormat="1" applyFont="1" applyBorder="1" applyAlignment="1">
      <alignment horizontal="center" wrapText="1"/>
      <protection/>
    </xf>
    <xf numFmtId="0" fontId="26" fillId="0" borderId="14" xfId="67" applyFont="1" applyBorder="1" applyAlignment="1">
      <alignment horizontal="center" vertical="center" wrapText="1"/>
      <protection/>
    </xf>
    <xf numFmtId="0" fontId="26" fillId="0" borderId="11" xfId="67" applyFont="1" applyBorder="1" applyAlignment="1">
      <alignment horizontal="left" vertical="center" wrapText="1"/>
      <protection/>
    </xf>
    <xf numFmtId="0" fontId="26" fillId="0" borderId="11" xfId="67" applyFont="1" applyBorder="1" applyAlignment="1">
      <alignment horizontal="justify" vertical="top" wrapText="1"/>
      <protection/>
    </xf>
    <xf numFmtId="0" fontId="27" fillId="0" borderId="11" xfId="67" applyFont="1" applyBorder="1" applyAlignment="1">
      <alignment horizontal="left" vertical="top" wrapText="1"/>
      <protection/>
    </xf>
    <xf numFmtId="2" fontId="26" fillId="0" borderId="11" xfId="46" applyNumberFormat="1" applyFont="1" applyBorder="1" applyAlignment="1">
      <alignment horizontal="center" wrapText="1"/>
    </xf>
    <xf numFmtId="3" fontId="26" fillId="0" borderId="11" xfId="67" applyNumberFormat="1" applyFont="1" applyBorder="1" applyAlignment="1">
      <alignment wrapText="1"/>
      <protection/>
    </xf>
    <xf numFmtId="0" fontId="26" fillId="0" borderId="14" xfId="0" applyFont="1" applyBorder="1" applyAlignment="1">
      <alignment horizontal="center" vertical="top" wrapText="1"/>
    </xf>
    <xf numFmtId="0" fontId="27" fillId="0" borderId="11" xfId="67" applyFont="1" applyBorder="1" applyAlignment="1">
      <alignment horizontal="justify" vertical="top" wrapText="1"/>
      <protection/>
    </xf>
    <xf numFmtId="0" fontId="26" fillId="0" borderId="17" xfId="67" applyFont="1" applyBorder="1" applyAlignment="1">
      <alignment horizontal="center" vertical="top" wrapText="1"/>
      <protection/>
    </xf>
    <xf numFmtId="43" fontId="26" fillId="0" borderId="11" xfId="42" applyFont="1" applyFill="1" applyBorder="1" applyAlignment="1">
      <alignment vertical="center" wrapText="1"/>
    </xf>
    <xf numFmtId="43" fontId="24" fillId="0" borderId="11" xfId="42" applyFont="1" applyBorder="1" applyAlignment="1">
      <alignment horizontal="right" vertical="center" wrapText="1"/>
    </xf>
    <xf numFmtId="0" fontId="25" fillId="0" borderId="11" xfId="67" applyFont="1" applyBorder="1" applyAlignment="1">
      <alignment horizontal="left" vertical="top" wrapText="1"/>
      <protection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15" xfId="67" applyFont="1" applyBorder="1" applyAlignment="1">
      <alignment horizontal="left" vertical="center" wrapText="1"/>
      <protection/>
    </xf>
    <xf numFmtId="0" fontId="28" fillId="0" borderId="0" xfId="0" applyFont="1" applyAlignment="1">
      <alignment vertical="center"/>
    </xf>
    <xf numFmtId="0" fontId="23" fillId="25" borderId="11" xfId="0" applyFont="1" applyFill="1" applyBorder="1" applyAlignment="1">
      <alignment horizontal="center"/>
    </xf>
    <xf numFmtId="187" fontId="29" fillId="25" borderId="11" xfId="42" applyNumberFormat="1" applyFont="1" applyFill="1" applyBorder="1" applyAlignment="1">
      <alignment horizontal="center"/>
    </xf>
    <xf numFmtId="43" fontId="23" fillId="25" borderId="11" xfId="42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25" borderId="11" xfId="0" applyFont="1" applyFill="1" applyBorder="1" applyAlignment="1">
      <alignment horizontal="center"/>
    </xf>
    <xf numFmtId="0" fontId="30" fillId="25" borderId="11" xfId="0" applyFont="1" applyFill="1" applyBorder="1" applyAlignment="1">
      <alignment/>
    </xf>
    <xf numFmtId="0" fontId="31" fillId="25" borderId="11" xfId="0" applyFont="1" applyFill="1" applyBorder="1" applyAlignment="1">
      <alignment horizontal="center"/>
    </xf>
    <xf numFmtId="187" fontId="31" fillId="25" borderId="11" xfId="42" applyNumberFormat="1" applyFont="1" applyFill="1" applyBorder="1" applyAlignment="1">
      <alignment horizontal="center"/>
    </xf>
    <xf numFmtId="43" fontId="28" fillId="25" borderId="11" xfId="42" applyFont="1" applyFill="1" applyBorder="1" applyAlignment="1">
      <alignment horizontal="center"/>
    </xf>
    <xf numFmtId="0" fontId="28" fillId="25" borderId="11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horizontal="center" vertical="center"/>
    </xf>
    <xf numFmtId="43" fontId="31" fillId="25" borderId="11" xfId="42" applyFont="1" applyFill="1" applyBorder="1" applyAlignment="1">
      <alignment horizontal="center" vertical="center"/>
    </xf>
    <xf numFmtId="43" fontId="28" fillId="25" borderId="11" xfId="42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/>
    </xf>
    <xf numFmtId="43" fontId="31" fillId="25" borderId="11" xfId="42" applyFont="1" applyFill="1" applyBorder="1" applyAlignment="1">
      <alignment horizontal="center"/>
    </xf>
    <xf numFmtId="0" fontId="28" fillId="25" borderId="11" xfId="0" applyFont="1" applyFill="1" applyBorder="1" applyAlignment="1">
      <alignment/>
    </xf>
    <xf numFmtId="187" fontId="31" fillId="25" borderId="11" xfId="42" applyNumberFormat="1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25" borderId="11" xfId="0" applyFont="1" applyFill="1" applyBorder="1" applyAlignment="1">
      <alignment vertical="center"/>
    </xf>
    <xf numFmtId="0" fontId="31" fillId="25" borderId="11" xfId="0" applyFont="1" applyFill="1" applyBorder="1" applyAlignment="1">
      <alignment horizontal="right"/>
    </xf>
    <xf numFmtId="0" fontId="28" fillId="25" borderId="15" xfId="0" applyFont="1" applyFill="1" applyBorder="1" applyAlignment="1">
      <alignment horizontal="center"/>
    </xf>
    <xf numFmtId="0" fontId="28" fillId="25" borderId="15" xfId="0" applyFont="1" applyFill="1" applyBorder="1" applyAlignment="1">
      <alignment/>
    </xf>
    <xf numFmtId="187" fontId="31" fillId="25" borderId="15" xfId="42" applyNumberFormat="1" applyFont="1" applyFill="1" applyBorder="1" applyAlignment="1">
      <alignment horizontal="center"/>
    </xf>
    <xf numFmtId="43" fontId="28" fillId="25" borderId="15" xfId="42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3" fillId="25" borderId="19" xfId="0" applyFont="1" applyFill="1" applyBorder="1" applyAlignment="1">
      <alignment/>
    </xf>
    <xf numFmtId="187" fontId="31" fillId="25" borderId="19" xfId="42" applyNumberFormat="1" applyFont="1" applyFill="1" applyBorder="1" applyAlignment="1">
      <alignment horizontal="center"/>
    </xf>
    <xf numFmtId="43" fontId="23" fillId="25" borderId="19" xfId="42" applyFont="1" applyFill="1" applyBorder="1" applyAlignment="1">
      <alignment horizontal="center"/>
    </xf>
    <xf numFmtId="43" fontId="28" fillId="0" borderId="0" xfId="0" applyNumberFormat="1" applyFont="1" applyAlignment="1">
      <alignment/>
    </xf>
    <xf numFmtId="0" fontId="28" fillId="25" borderId="17" xfId="0" applyFont="1" applyFill="1" applyBorder="1" applyAlignment="1">
      <alignment horizontal="center"/>
    </xf>
    <xf numFmtId="0" fontId="28" fillId="25" borderId="17" xfId="0" applyFont="1" applyFill="1" applyBorder="1" applyAlignment="1">
      <alignment/>
    </xf>
    <xf numFmtId="187" fontId="31" fillId="25" borderId="17" xfId="42" applyNumberFormat="1" applyFont="1" applyFill="1" applyBorder="1" applyAlignment="1">
      <alignment horizontal="center"/>
    </xf>
    <xf numFmtId="43" fontId="28" fillId="25" borderId="17" xfId="42" applyFont="1" applyFill="1" applyBorder="1" applyAlignment="1">
      <alignment horizontal="center"/>
    </xf>
    <xf numFmtId="0" fontId="29" fillId="25" borderId="11" xfId="0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187" fontId="31" fillId="0" borderId="11" xfId="42" applyNumberFormat="1" applyFont="1" applyFill="1" applyBorder="1" applyAlignment="1">
      <alignment horizontal="center"/>
    </xf>
    <xf numFmtId="43" fontId="28" fillId="0" borderId="11" xfId="42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wrapText="1"/>
    </xf>
    <xf numFmtId="0" fontId="30" fillId="25" borderId="11" xfId="0" applyFont="1" applyFill="1" applyBorder="1" applyAlignment="1">
      <alignment vertical="top" wrapText="1"/>
    </xf>
    <xf numFmtId="43" fontId="23" fillId="25" borderId="11" xfId="42" applyNumberFormat="1" applyFont="1" applyFill="1" applyBorder="1" applyAlignment="1">
      <alignment horizontal="center"/>
    </xf>
    <xf numFmtId="43" fontId="28" fillId="25" borderId="11" xfId="42" applyNumberFormat="1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25" borderId="17" xfId="0" applyFont="1" applyFill="1" applyBorder="1" applyAlignment="1">
      <alignment horizontal="center"/>
    </xf>
    <xf numFmtId="0" fontId="31" fillId="25" borderId="17" xfId="0" applyFont="1" applyFill="1" applyBorder="1" applyAlignment="1">
      <alignment horizontal="right"/>
    </xf>
    <xf numFmtId="0" fontId="31" fillId="25" borderId="19" xfId="0" applyFont="1" applyFill="1" applyBorder="1" applyAlignment="1">
      <alignment horizontal="center"/>
    </xf>
    <xf numFmtId="0" fontId="29" fillId="25" borderId="19" xfId="0" applyFont="1" applyFill="1" applyBorder="1" applyAlignment="1">
      <alignment/>
    </xf>
    <xf numFmtId="0" fontId="31" fillId="25" borderId="15" xfId="0" applyFont="1" applyFill="1" applyBorder="1" applyAlignment="1">
      <alignment horizontal="center"/>
    </xf>
    <xf numFmtId="0" fontId="31" fillId="25" borderId="15" xfId="0" applyFont="1" applyFill="1" applyBorder="1" applyAlignment="1">
      <alignment/>
    </xf>
    <xf numFmtId="0" fontId="23" fillId="25" borderId="17" xfId="0" applyFont="1" applyFill="1" applyBorder="1" applyAlignment="1">
      <alignment horizontal="center"/>
    </xf>
    <xf numFmtId="0" fontId="23" fillId="25" borderId="17" xfId="0" applyFont="1" applyFill="1" applyBorder="1" applyAlignment="1">
      <alignment/>
    </xf>
    <xf numFmtId="187" fontId="29" fillId="25" borderId="17" xfId="42" applyNumberFormat="1" applyFont="1" applyFill="1" applyBorder="1" applyAlignment="1">
      <alignment horizontal="center"/>
    </xf>
    <xf numFmtId="43" fontId="23" fillId="25" borderId="17" xfId="42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vertical="center"/>
    </xf>
    <xf numFmtId="0" fontId="28" fillId="25" borderId="20" xfId="0" applyFont="1" applyFill="1" applyBorder="1" applyAlignment="1">
      <alignment vertical="center"/>
    </xf>
    <xf numFmtId="0" fontId="28" fillId="25" borderId="21" xfId="0" applyFont="1" applyFill="1" applyBorder="1" applyAlignment="1">
      <alignment vertical="center"/>
    </xf>
    <xf numFmtId="0" fontId="28" fillId="25" borderId="22" xfId="0" applyFont="1" applyFill="1" applyBorder="1" applyAlignment="1">
      <alignment vertical="center"/>
    </xf>
    <xf numFmtId="43" fontId="23" fillId="25" borderId="19" xfId="42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/>
    </xf>
    <xf numFmtId="0" fontId="30" fillId="25" borderId="15" xfId="0" applyFont="1" applyFill="1" applyBorder="1" applyAlignment="1">
      <alignment/>
    </xf>
    <xf numFmtId="43" fontId="23" fillId="25" borderId="17" xfId="42" applyNumberFormat="1" applyFont="1" applyFill="1" applyBorder="1" applyAlignment="1">
      <alignment horizontal="center"/>
    </xf>
    <xf numFmtId="43" fontId="23" fillId="25" borderId="19" xfId="42" applyNumberFormat="1" applyFont="1" applyFill="1" applyBorder="1" applyAlignment="1">
      <alignment horizontal="center"/>
    </xf>
    <xf numFmtId="0" fontId="31" fillId="25" borderId="15" xfId="0" applyFont="1" applyFill="1" applyBorder="1" applyAlignment="1">
      <alignment horizontal="left" wrapText="1"/>
    </xf>
    <xf numFmtId="0" fontId="29" fillId="25" borderId="19" xfId="0" applyFont="1" applyFill="1" applyBorder="1" applyAlignment="1">
      <alignment horizontal="left" wrapText="1"/>
    </xf>
    <xf numFmtId="0" fontId="23" fillId="25" borderId="15" xfId="0" applyFont="1" applyFill="1" applyBorder="1" applyAlignment="1">
      <alignment horizontal="center"/>
    </xf>
    <xf numFmtId="0" fontId="23" fillId="25" borderId="15" xfId="0" applyFont="1" applyFill="1" applyBorder="1" applyAlignment="1">
      <alignment/>
    </xf>
    <xf numFmtId="43" fontId="23" fillId="25" borderId="15" xfId="42" applyFont="1" applyFill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32" fillId="0" borderId="0" xfId="0" applyFont="1" applyAlignment="1">
      <alignment/>
    </xf>
    <xf numFmtId="0" fontId="23" fillId="0" borderId="1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177" fontId="29" fillId="0" borderId="11" xfId="45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177" fontId="29" fillId="0" borderId="11" xfId="45" applyNumberFormat="1" applyFont="1" applyFill="1" applyBorder="1" applyAlignment="1">
      <alignment horizontal="center" vertical="center" wrapText="1"/>
    </xf>
    <xf numFmtId="0" fontId="24" fillId="0" borderId="23" xfId="64" applyFont="1" applyFill="1" applyBorder="1" applyAlignment="1">
      <alignment horizontal="center" vertical="center"/>
      <protection/>
    </xf>
    <xf numFmtId="0" fontId="24" fillId="0" borderId="11" xfId="64" applyFont="1" applyFill="1" applyBorder="1" applyAlignment="1">
      <alignment horizontal="center" vertical="center"/>
      <protection/>
    </xf>
    <xf numFmtId="0" fontId="24" fillId="0" borderId="11" xfId="64" applyNumberFormat="1" applyFont="1" applyFill="1" applyBorder="1" applyAlignment="1">
      <alignment horizontal="center" vertical="center" wrapText="1"/>
      <protection/>
    </xf>
    <xf numFmtId="0" fontId="24" fillId="0" borderId="11" xfId="64" applyFont="1" applyFill="1" applyBorder="1" applyAlignment="1">
      <alignment horizontal="center" vertical="center" wrapText="1"/>
      <protection/>
    </xf>
    <xf numFmtId="0" fontId="24" fillId="0" borderId="24" xfId="64" applyFont="1" applyFill="1" applyBorder="1" applyAlignment="1">
      <alignment horizontal="center" vertical="center"/>
      <protection/>
    </xf>
    <xf numFmtId="0" fontId="26" fillId="0" borderId="11" xfId="64" applyFont="1" applyFill="1" applyBorder="1" applyAlignment="1">
      <alignment horizontal="left" vertical="top"/>
      <protection/>
    </xf>
    <xf numFmtId="0" fontId="24" fillId="0" borderId="11" xfId="64" applyFont="1" applyFill="1" applyBorder="1" applyAlignment="1">
      <alignment horizontal="left" vertical="top" wrapText="1"/>
      <protection/>
    </xf>
    <xf numFmtId="0" fontId="26" fillId="0" borderId="11" xfId="64" applyFont="1" applyFill="1" applyBorder="1" applyAlignment="1">
      <alignment horizontal="center" vertical="top"/>
      <protection/>
    </xf>
    <xf numFmtId="1" fontId="26" fillId="0" borderId="11" xfId="64" applyNumberFormat="1" applyFont="1" applyFill="1" applyBorder="1" applyAlignment="1">
      <alignment horizontal="center" vertical="top"/>
      <protection/>
    </xf>
    <xf numFmtId="0" fontId="26" fillId="0" borderId="11" xfId="64" applyFont="1" applyFill="1" applyBorder="1" applyAlignment="1">
      <alignment horizontal="left" vertical="top" wrapText="1"/>
      <protection/>
    </xf>
    <xf numFmtId="0" fontId="26" fillId="0" borderId="11" xfId="64" applyFont="1" applyFill="1" applyBorder="1" applyAlignment="1">
      <alignment horizontal="center" vertical="center"/>
      <protection/>
    </xf>
    <xf numFmtId="1" fontId="26" fillId="0" borderId="11" xfId="64" applyNumberFormat="1" applyFont="1" applyFill="1" applyBorder="1" applyAlignment="1">
      <alignment horizontal="center" vertical="center"/>
      <protection/>
    </xf>
    <xf numFmtId="43" fontId="26" fillId="0" borderId="11" xfId="42" applyFont="1" applyFill="1" applyBorder="1" applyAlignment="1">
      <alignment horizontal="center" vertical="center"/>
    </xf>
    <xf numFmtId="0" fontId="26" fillId="0" borderId="11" xfId="64" applyFont="1" applyFill="1" applyBorder="1" applyAlignment="1">
      <alignment vertical="top" wrapText="1"/>
      <protection/>
    </xf>
    <xf numFmtId="0" fontId="32" fillId="24" borderId="0" xfId="0" applyFont="1" applyFill="1" applyAlignment="1">
      <alignment/>
    </xf>
    <xf numFmtId="0" fontId="32" fillId="0" borderId="0" xfId="0" applyFont="1" applyAlignment="1">
      <alignment horizontal="center"/>
    </xf>
    <xf numFmtId="0" fontId="28" fillId="26" borderId="11" xfId="0" applyFont="1" applyFill="1" applyBorder="1" applyAlignment="1">
      <alignment horizontal="center"/>
    </xf>
    <xf numFmtId="0" fontId="31" fillId="25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43" fontId="26" fillId="0" borderId="11" xfId="42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177" fontId="28" fillId="0" borderId="0" xfId="0" applyNumberFormat="1" applyFont="1" applyAlignment="1">
      <alignment/>
    </xf>
    <xf numFmtId="43" fontId="28" fillId="0" borderId="11" xfId="42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43" fontId="24" fillId="24" borderId="19" xfId="4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24" fillId="0" borderId="25" xfId="66" applyFont="1" applyBorder="1" applyAlignment="1">
      <alignment horizontal="center"/>
      <protection/>
    </xf>
    <xf numFmtId="0" fontId="26" fillId="0" borderId="16" xfId="66" applyFont="1" applyBorder="1" applyAlignment="1">
      <alignment horizontal="left" indent="1"/>
      <protection/>
    </xf>
    <xf numFmtId="0" fontId="26" fillId="0" borderId="16" xfId="66" applyFont="1" applyBorder="1">
      <alignment/>
      <protection/>
    </xf>
    <xf numFmtId="43" fontId="26" fillId="0" borderId="26" xfId="48" applyFont="1" applyBorder="1" applyAlignment="1">
      <alignment/>
    </xf>
    <xf numFmtId="0" fontId="26" fillId="0" borderId="0" xfId="66" applyFont="1">
      <alignment/>
      <protection/>
    </xf>
    <xf numFmtId="0" fontId="24" fillId="0" borderId="18" xfId="66" applyFont="1" applyBorder="1" applyAlignment="1">
      <alignment horizontal="center"/>
      <protection/>
    </xf>
    <xf numFmtId="0" fontId="23" fillId="0" borderId="0" xfId="66" applyFont="1" applyBorder="1" applyAlignment="1">
      <alignment horizontal="left" indent="1"/>
      <protection/>
    </xf>
    <xf numFmtId="0" fontId="26" fillId="0" borderId="0" xfId="66" applyFont="1" applyBorder="1">
      <alignment/>
      <protection/>
    </xf>
    <xf numFmtId="43" fontId="26" fillId="0" borderId="27" xfId="48" applyFont="1" applyBorder="1" applyAlignment="1">
      <alignment/>
    </xf>
    <xf numFmtId="0" fontId="26" fillId="0" borderId="0" xfId="66" applyFont="1" applyBorder="1" applyAlignment="1">
      <alignment horizontal="left" indent="1"/>
      <protection/>
    </xf>
    <xf numFmtId="0" fontId="26" fillId="0" borderId="18" xfId="66" applyFont="1" applyBorder="1" applyAlignment="1">
      <alignment horizontal="left" indent="1"/>
      <protection/>
    </xf>
    <xf numFmtId="0" fontId="24" fillId="0" borderId="0" xfId="66" applyFont="1" applyBorder="1" applyAlignment="1">
      <alignment horizontal="left" indent="1"/>
      <protection/>
    </xf>
    <xf numFmtId="0" fontId="26" fillId="0" borderId="0" xfId="66" applyFont="1" applyAlignment="1">
      <alignment horizontal="left" indent="1"/>
      <protection/>
    </xf>
    <xf numFmtId="0" fontId="26" fillId="0" borderId="0" xfId="66" applyFont="1" applyBorder="1" applyAlignment="1">
      <alignment horizontal="left"/>
      <protection/>
    </xf>
    <xf numFmtId="0" fontId="45" fillId="0" borderId="0" xfId="66" applyFont="1" applyBorder="1" applyAlignment="1">
      <alignment horizontal="left"/>
      <protection/>
    </xf>
    <xf numFmtId="0" fontId="24" fillId="0" borderId="28" xfId="66" applyFont="1" applyBorder="1" applyAlignment="1">
      <alignment horizontal="center"/>
      <protection/>
    </xf>
    <xf numFmtId="0" fontId="26" fillId="0" borderId="9" xfId="66" applyFont="1" applyBorder="1" applyAlignment="1">
      <alignment horizontal="left" indent="1"/>
      <protection/>
    </xf>
    <xf numFmtId="0" fontId="26" fillId="0" borderId="9" xfId="66" applyFont="1" applyBorder="1">
      <alignment/>
      <protection/>
    </xf>
    <xf numFmtId="43" fontId="26" fillId="0" borderId="29" xfId="48" applyFont="1" applyBorder="1" applyAlignment="1">
      <alignment/>
    </xf>
    <xf numFmtId="0" fontId="24" fillId="0" borderId="11" xfId="66" applyFont="1" applyBorder="1" applyAlignment="1">
      <alignment horizontal="center" vertical="center"/>
      <protection/>
    </xf>
    <xf numFmtId="43" fontId="24" fillId="0" borderId="30" xfId="48" applyFont="1" applyBorder="1" applyAlignment="1">
      <alignment horizontal="center" vertical="center"/>
    </xf>
    <xf numFmtId="0" fontId="24" fillId="0" borderId="0" xfId="66" applyFont="1" applyBorder="1" applyAlignment="1">
      <alignment horizontal="center" vertical="center"/>
      <protection/>
    </xf>
    <xf numFmtId="0" fontId="24" fillId="0" borderId="14" xfId="66" applyFont="1" applyBorder="1" applyAlignment="1">
      <alignment horizontal="center"/>
      <protection/>
    </xf>
    <xf numFmtId="0" fontId="26" fillId="0" borderId="0" xfId="66" applyFont="1" applyFill="1" applyBorder="1" applyAlignment="1">
      <alignment horizontal="left" indent="1"/>
      <protection/>
    </xf>
    <xf numFmtId="43" fontId="26" fillId="0" borderId="31" xfId="48" applyFont="1" applyBorder="1" applyAlignment="1">
      <alignment/>
    </xf>
    <xf numFmtId="0" fontId="24" fillId="0" borderId="0" xfId="66" applyFont="1" applyFill="1" applyBorder="1" applyAlignment="1">
      <alignment horizontal="left" indent="1"/>
      <protection/>
    </xf>
    <xf numFmtId="0" fontId="24" fillId="0" borderId="0" xfId="66" applyFont="1" applyBorder="1" applyAlignment="1">
      <alignment/>
      <protection/>
    </xf>
    <xf numFmtId="0" fontId="46" fillId="0" borderId="0" xfId="66" applyFont="1" applyBorder="1" applyAlignment="1">
      <alignment horizontal="left"/>
      <protection/>
    </xf>
    <xf numFmtId="0" fontId="26" fillId="0" borderId="18" xfId="66" applyFont="1" applyFill="1" applyBorder="1" applyAlignment="1">
      <alignment horizontal="left" indent="1"/>
      <protection/>
    </xf>
    <xf numFmtId="0" fontId="24" fillId="0" borderId="0" xfId="62" applyFont="1" applyBorder="1" applyAlignment="1">
      <alignment horizontal="left"/>
      <protection/>
    </xf>
    <xf numFmtId="0" fontId="25" fillId="0" borderId="0" xfId="65" applyFont="1" applyBorder="1">
      <alignment/>
      <protection/>
    </xf>
    <xf numFmtId="0" fontId="24" fillId="0" borderId="18" xfId="66" applyFont="1" applyFill="1" applyBorder="1" applyAlignment="1">
      <alignment horizontal="left" indent="1"/>
      <protection/>
    </xf>
    <xf numFmtId="43" fontId="26" fillId="0" borderId="32" xfId="48" applyFont="1" applyBorder="1" applyAlignment="1">
      <alignment/>
    </xf>
    <xf numFmtId="0" fontId="24" fillId="0" borderId="0" xfId="66" applyFont="1" applyBorder="1">
      <alignment/>
      <protection/>
    </xf>
    <xf numFmtId="0" fontId="24" fillId="0" borderId="33" xfId="66" applyFont="1" applyBorder="1" applyAlignment="1">
      <alignment horizontal="center"/>
      <protection/>
    </xf>
    <xf numFmtId="43" fontId="24" fillId="0" borderId="31" xfId="48" applyFont="1" applyBorder="1" applyAlignment="1">
      <alignment/>
    </xf>
    <xf numFmtId="0" fontId="24" fillId="0" borderId="33" xfId="66" applyFont="1" applyBorder="1">
      <alignment/>
      <protection/>
    </xf>
    <xf numFmtId="0" fontId="33" fillId="0" borderId="0" xfId="66" applyFont="1" applyFill="1" applyBorder="1" applyAlignment="1">
      <alignment horizontal="left" indent="1"/>
      <protection/>
    </xf>
    <xf numFmtId="0" fontId="24" fillId="0" borderId="14" xfId="66" applyFont="1" applyBorder="1" applyAlignment="1">
      <alignment horizontal="center" wrapText="1"/>
      <protection/>
    </xf>
    <xf numFmtId="0" fontId="26" fillId="0" borderId="0" xfId="66" applyFont="1" applyBorder="1" applyAlignment="1">
      <alignment wrapText="1"/>
      <protection/>
    </xf>
    <xf numFmtId="43" fontId="26" fillId="0" borderId="31" xfId="48" applyFont="1" applyBorder="1" applyAlignment="1">
      <alignment wrapText="1"/>
    </xf>
    <xf numFmtId="0" fontId="26" fillId="0" borderId="0" xfId="66" applyFont="1" applyAlignment="1">
      <alignment wrapText="1"/>
      <protection/>
    </xf>
    <xf numFmtId="0" fontId="25" fillId="0" borderId="0" xfId="66" applyFont="1" applyFill="1" applyBorder="1" applyAlignment="1">
      <alignment horizontal="left" indent="1"/>
      <protection/>
    </xf>
    <xf numFmtId="0" fontId="33" fillId="0" borderId="18" xfId="66" applyFont="1" applyFill="1" applyBorder="1" applyAlignment="1">
      <alignment horizontal="left" indent="1"/>
      <protection/>
    </xf>
    <xf numFmtId="0" fontId="24" fillId="0" borderId="0" xfId="66" applyFont="1">
      <alignment/>
      <protection/>
    </xf>
    <xf numFmtId="0" fontId="24" fillId="0" borderId="0" xfId="66" applyFont="1" applyBorder="1" applyAlignment="1">
      <alignment horizontal="center"/>
      <protection/>
    </xf>
    <xf numFmtId="0" fontId="26" fillId="0" borderId="33" xfId="66" applyFont="1" applyBorder="1">
      <alignment/>
      <protection/>
    </xf>
    <xf numFmtId="0" fontId="25" fillId="0" borderId="0" xfId="66" applyFont="1" applyBorder="1" applyAlignment="1">
      <alignment horizontal="left"/>
      <protection/>
    </xf>
    <xf numFmtId="43" fontId="26" fillId="0" borderId="31" xfId="48" applyFont="1" applyBorder="1" applyAlignment="1">
      <alignment horizontal="right"/>
    </xf>
    <xf numFmtId="16" fontId="26" fillId="0" borderId="0" xfId="66" applyNumberFormat="1" applyFont="1" applyBorder="1" applyAlignment="1" quotePrefix="1">
      <alignment horizontal="center"/>
      <protection/>
    </xf>
    <xf numFmtId="43" fontId="26" fillId="0" borderId="31" xfId="66" applyNumberFormat="1" applyFont="1" applyBorder="1">
      <alignment/>
      <protection/>
    </xf>
    <xf numFmtId="0" fontId="26" fillId="0" borderId="0" xfId="66" applyFont="1" applyBorder="1" applyAlignment="1">
      <alignment horizontal="center"/>
      <protection/>
    </xf>
    <xf numFmtId="0" fontId="26" fillId="0" borderId="31" xfId="66" applyFont="1" applyBorder="1">
      <alignment/>
      <protection/>
    </xf>
    <xf numFmtId="16" fontId="26" fillId="0" borderId="0" xfId="66" applyNumberFormat="1" applyFont="1" applyBorder="1" quotePrefix="1">
      <alignment/>
      <protection/>
    </xf>
    <xf numFmtId="43" fontId="26" fillId="0" borderId="34" xfId="48" applyFont="1" applyBorder="1" applyAlignment="1">
      <alignment horizontal="right"/>
    </xf>
    <xf numFmtId="43" fontId="24" fillId="0" borderId="31" xfId="48" applyFont="1" applyBorder="1" applyAlignment="1">
      <alignment horizontal="right" vertical="center"/>
    </xf>
    <xf numFmtId="43" fontId="26" fillId="0" borderId="31" xfId="48" applyFont="1" applyBorder="1" applyAlignment="1">
      <alignment horizontal="right" vertical="center"/>
    </xf>
    <xf numFmtId="43" fontId="26" fillId="0" borderId="35" xfId="48" applyFont="1" applyBorder="1" applyAlignment="1">
      <alignment horizontal="right"/>
    </xf>
    <xf numFmtId="43" fontId="26" fillId="0" borderId="0" xfId="48" applyFont="1" applyBorder="1" applyAlignment="1">
      <alignment horizontal="right"/>
    </xf>
    <xf numFmtId="0" fontId="25" fillId="0" borderId="0" xfId="65" applyFont="1" applyBorder="1" applyAlignment="1">
      <alignment horizontal="left" vertical="center" indent="1"/>
      <protection/>
    </xf>
    <xf numFmtId="0" fontId="25" fillId="0" borderId="0" xfId="65" applyFont="1" applyBorder="1" applyAlignment="1">
      <alignment vertical="center"/>
      <protection/>
    </xf>
    <xf numFmtId="0" fontId="26" fillId="0" borderId="0" xfId="66" applyFont="1" applyBorder="1" applyAlignment="1">
      <alignment vertical="center"/>
      <protection/>
    </xf>
    <xf numFmtId="0" fontId="26" fillId="0" borderId="0" xfId="66" applyFont="1" applyAlignment="1">
      <alignment horizontal="left"/>
      <protection/>
    </xf>
    <xf numFmtId="43" fontId="26" fillId="0" borderId="0" xfId="48" applyFont="1" applyBorder="1" applyAlignment="1">
      <alignment/>
    </xf>
    <xf numFmtId="0" fontId="24" fillId="0" borderId="0" xfId="66" applyFont="1" applyAlignment="1">
      <alignment horizontal="center"/>
      <protection/>
    </xf>
    <xf numFmtId="43" fontId="26" fillId="0" borderId="0" xfId="48" applyFont="1" applyAlignment="1">
      <alignment/>
    </xf>
    <xf numFmtId="4" fontId="24" fillId="0" borderId="12" xfId="65" applyNumberFormat="1" applyFont="1" applyBorder="1" applyAlignment="1">
      <alignment horizontal="center" vertical="center"/>
      <protection/>
    </xf>
    <xf numFmtId="4" fontId="24" fillId="0" borderId="13" xfId="65" applyNumberFormat="1" applyFont="1" applyBorder="1" applyAlignment="1">
      <alignment horizontal="center" vertical="center"/>
      <protection/>
    </xf>
    <xf numFmtId="4" fontId="24" fillId="0" borderId="36" xfId="65" applyNumberFormat="1" applyFont="1" applyBorder="1" applyAlignment="1">
      <alignment horizontal="center" vertical="center"/>
      <protection/>
    </xf>
    <xf numFmtId="0" fontId="25" fillId="0" borderId="18" xfId="65" applyFont="1" applyBorder="1" applyAlignment="1">
      <alignment horizontal="left" vertical="center" wrapText="1" indent="1"/>
      <protection/>
    </xf>
    <xf numFmtId="0" fontId="25" fillId="0" borderId="0" xfId="65" applyFont="1" applyBorder="1" applyAlignment="1">
      <alignment horizontal="left" vertical="center" wrapText="1" indent="1"/>
      <protection/>
    </xf>
    <xf numFmtId="0" fontId="23" fillId="0" borderId="9" xfId="0" applyFont="1" applyBorder="1" applyAlignment="1">
      <alignment horizontal="center" vertical="center"/>
    </xf>
    <xf numFmtId="0" fontId="24" fillId="24" borderId="12" xfId="64" applyFont="1" applyFill="1" applyBorder="1" applyAlignment="1">
      <alignment horizontal="center" vertical="top" wrapText="1"/>
      <protection/>
    </xf>
    <xf numFmtId="0" fontId="24" fillId="24" borderId="13" xfId="64" applyFont="1" applyFill="1" applyBorder="1" applyAlignment="1">
      <alignment horizontal="center" vertical="top" wrapText="1"/>
      <protection/>
    </xf>
    <xf numFmtId="0" fontId="23" fillId="0" borderId="9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4" xfId="44"/>
    <cellStyle name="Comma 2 5" xfId="45"/>
    <cellStyle name="Comma 3" xfId="46"/>
    <cellStyle name="Comma 3 3 2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4" xfId="63"/>
    <cellStyle name="Normal 2" xfId="64"/>
    <cellStyle name="Normal 2 2 2" xfId="65"/>
    <cellStyle name="Normal 3" xfId="66"/>
    <cellStyle name="Normal 4" xfId="67"/>
    <cellStyle name="Normal 4 2" xfId="68"/>
    <cellStyle name="Note" xfId="69"/>
    <cellStyle name="Output" xfId="70"/>
    <cellStyle name="Percent" xfId="71"/>
    <cellStyle name="tahoma 10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5"/>
  <sheetViews>
    <sheetView view="pageBreakPreview" zoomScale="80" zoomScaleSheetLayoutView="80" zoomScalePageLayoutView="0" workbookViewId="0" topLeftCell="A535">
      <selection activeCell="B106" sqref="B106"/>
    </sheetView>
  </sheetViews>
  <sheetFormatPr defaultColWidth="3.57421875" defaultRowHeight="12.75"/>
  <cols>
    <col min="1" max="1" width="11.8515625" style="260" customWidth="1"/>
    <col min="2" max="2" width="12.421875" style="208" customWidth="1"/>
    <col min="3" max="3" width="9.00390625" style="200" customWidth="1"/>
    <col min="4" max="4" width="7.421875" style="200" customWidth="1"/>
    <col min="5" max="6" width="7.57421875" style="200" customWidth="1"/>
    <col min="7" max="7" width="15.00390625" style="200" customWidth="1"/>
    <col min="8" max="8" width="9.7109375" style="200" customWidth="1"/>
    <col min="9" max="9" width="14.57421875" style="203" customWidth="1"/>
    <col min="10" max="10" width="14.421875" style="203" customWidth="1"/>
    <col min="11" max="11" width="19.8515625" style="261" customWidth="1"/>
    <col min="12" max="253" width="9.140625" style="200" customWidth="1"/>
    <col min="254" max="255" width="1.28515625" style="200" customWidth="1"/>
    <col min="256" max="16384" width="3.57421875" style="200" customWidth="1"/>
  </cols>
  <sheetData>
    <row r="1" spans="1:11" ht="13.5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5">
      <c r="A2" s="201"/>
      <c r="B2" s="202" t="s">
        <v>244</v>
      </c>
      <c r="C2" s="203"/>
      <c r="D2" s="203"/>
      <c r="E2" s="203"/>
      <c r="F2" s="203"/>
      <c r="G2" s="203"/>
      <c r="H2" s="203"/>
      <c r="K2" s="204"/>
    </row>
    <row r="3" spans="1:11" ht="15">
      <c r="A3" s="201"/>
      <c r="B3" s="202"/>
      <c r="C3" s="203"/>
      <c r="D3" s="203"/>
      <c r="E3" s="203"/>
      <c r="F3" s="203"/>
      <c r="G3" s="203"/>
      <c r="H3" s="203"/>
      <c r="K3" s="204"/>
    </row>
    <row r="4" spans="1:11" ht="15">
      <c r="A4" s="201"/>
      <c r="B4" s="202" t="s">
        <v>245</v>
      </c>
      <c r="C4" s="203"/>
      <c r="D4" s="203"/>
      <c r="E4" s="203"/>
      <c r="F4" s="203"/>
      <c r="G4" s="203"/>
      <c r="H4" s="203"/>
      <c r="K4" s="204"/>
    </row>
    <row r="5" spans="1:11" ht="13.5">
      <c r="A5" s="201"/>
      <c r="B5" s="205"/>
      <c r="C5" s="203"/>
      <c r="D5" s="203"/>
      <c r="E5" s="203"/>
      <c r="F5" s="203"/>
      <c r="G5" s="203"/>
      <c r="H5" s="203"/>
      <c r="K5" s="204"/>
    </row>
    <row r="6" spans="1:256" ht="13.5">
      <c r="A6" s="206"/>
      <c r="B6" s="207" t="s">
        <v>246</v>
      </c>
      <c r="C6" s="203"/>
      <c r="D6" s="203"/>
      <c r="E6" s="203"/>
      <c r="F6" s="203"/>
      <c r="G6" s="203"/>
      <c r="H6" s="203"/>
      <c r="K6" s="204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</row>
    <row r="7" spans="1:11" ht="13.5">
      <c r="A7" s="201"/>
      <c r="B7" s="205"/>
      <c r="C7" s="203"/>
      <c r="D7" s="203"/>
      <c r="E7" s="203"/>
      <c r="F7" s="203"/>
      <c r="G7" s="203"/>
      <c r="H7" s="203"/>
      <c r="K7" s="204"/>
    </row>
    <row r="8" spans="1:11" ht="13.5">
      <c r="A8" s="201">
        <v>1</v>
      </c>
      <c r="B8" s="205" t="s">
        <v>247</v>
      </c>
      <c r="C8" s="203"/>
      <c r="D8" s="203"/>
      <c r="E8" s="203"/>
      <c r="F8" s="203"/>
      <c r="G8" s="203"/>
      <c r="H8" s="203"/>
      <c r="K8" s="204"/>
    </row>
    <row r="9" spans="1:11" ht="13.5">
      <c r="A9" s="201"/>
      <c r="B9" s="205" t="s">
        <v>248</v>
      </c>
      <c r="C9" s="203"/>
      <c r="D9" s="203"/>
      <c r="E9" s="203"/>
      <c r="F9" s="203"/>
      <c r="G9" s="203"/>
      <c r="H9" s="203"/>
      <c r="K9" s="204"/>
    </row>
    <row r="10" spans="1:11" ht="13.5">
      <c r="A10" s="201"/>
      <c r="B10" s="205" t="s">
        <v>249</v>
      </c>
      <c r="C10" s="203"/>
      <c r="D10" s="203"/>
      <c r="E10" s="203"/>
      <c r="F10" s="203"/>
      <c r="G10" s="203"/>
      <c r="H10" s="203"/>
      <c r="K10" s="204"/>
    </row>
    <row r="11" spans="1:11" ht="13.5">
      <c r="A11" s="201"/>
      <c r="B11" s="205" t="s">
        <v>250</v>
      </c>
      <c r="C11" s="203"/>
      <c r="D11" s="203"/>
      <c r="E11" s="203"/>
      <c r="F11" s="203"/>
      <c r="G11" s="203"/>
      <c r="H11" s="203"/>
      <c r="K11" s="204"/>
    </row>
    <row r="12" spans="1:11" ht="13.5">
      <c r="A12" s="201"/>
      <c r="B12" s="205" t="s">
        <v>251</v>
      </c>
      <c r="C12" s="203"/>
      <c r="D12" s="203"/>
      <c r="E12" s="203"/>
      <c r="F12" s="203"/>
      <c r="G12" s="203"/>
      <c r="H12" s="203"/>
      <c r="K12" s="204"/>
    </row>
    <row r="13" spans="1:11" ht="13.5">
      <c r="A13" s="201"/>
      <c r="B13" s="205" t="s">
        <v>252</v>
      </c>
      <c r="C13" s="203"/>
      <c r="D13" s="203"/>
      <c r="E13" s="203"/>
      <c r="F13" s="203"/>
      <c r="G13" s="203"/>
      <c r="H13" s="203"/>
      <c r="K13" s="204"/>
    </row>
    <row r="14" spans="1:11" ht="13.5">
      <c r="A14" s="201"/>
      <c r="B14" s="205"/>
      <c r="C14" s="203"/>
      <c r="D14" s="203"/>
      <c r="E14" s="203"/>
      <c r="F14" s="203"/>
      <c r="G14" s="203"/>
      <c r="H14" s="203"/>
      <c r="K14" s="204"/>
    </row>
    <row r="15" spans="1:11" ht="13.5">
      <c r="A15" s="201">
        <v>2</v>
      </c>
      <c r="B15" s="205" t="s">
        <v>253</v>
      </c>
      <c r="C15" s="203"/>
      <c r="D15" s="203"/>
      <c r="E15" s="203"/>
      <c r="F15" s="203"/>
      <c r="G15" s="203"/>
      <c r="H15" s="203"/>
      <c r="K15" s="204"/>
    </row>
    <row r="16" spans="1:11" ht="13.5">
      <c r="A16" s="201"/>
      <c r="B16" s="205" t="s">
        <v>254</v>
      </c>
      <c r="C16" s="203"/>
      <c r="D16" s="203"/>
      <c r="E16" s="203"/>
      <c r="F16" s="203"/>
      <c r="G16" s="203"/>
      <c r="H16" s="203"/>
      <c r="K16" s="204"/>
    </row>
    <row r="17" spans="1:11" ht="13.5">
      <c r="A17" s="201"/>
      <c r="B17" s="205" t="s">
        <v>255</v>
      </c>
      <c r="C17" s="203"/>
      <c r="D17" s="203"/>
      <c r="E17" s="203"/>
      <c r="F17" s="203"/>
      <c r="G17" s="203"/>
      <c r="H17" s="203"/>
      <c r="K17" s="204"/>
    </row>
    <row r="18" spans="1:11" ht="13.5">
      <c r="A18" s="201"/>
      <c r="B18" s="205"/>
      <c r="C18" s="203"/>
      <c r="D18" s="203"/>
      <c r="E18" s="203"/>
      <c r="F18" s="203"/>
      <c r="G18" s="203"/>
      <c r="H18" s="203"/>
      <c r="K18" s="204"/>
    </row>
    <row r="19" spans="1:11" ht="13.5">
      <c r="A19" s="201">
        <v>3</v>
      </c>
      <c r="B19" s="205" t="s">
        <v>256</v>
      </c>
      <c r="C19" s="203"/>
      <c r="D19" s="203"/>
      <c r="E19" s="203"/>
      <c r="F19" s="203"/>
      <c r="G19" s="203"/>
      <c r="H19" s="203"/>
      <c r="K19" s="204"/>
    </row>
    <row r="20" spans="1:11" ht="13.5">
      <c r="A20" s="201"/>
      <c r="B20" s="205" t="s">
        <v>257</v>
      </c>
      <c r="C20" s="203"/>
      <c r="D20" s="203"/>
      <c r="E20" s="203"/>
      <c r="F20" s="203"/>
      <c r="G20" s="203"/>
      <c r="H20" s="203"/>
      <c r="K20" s="204"/>
    </row>
    <row r="21" spans="1:11" ht="13.5">
      <c r="A21" s="201"/>
      <c r="B21" s="205" t="s">
        <v>258</v>
      </c>
      <c r="C21" s="203"/>
      <c r="D21" s="203"/>
      <c r="E21" s="203"/>
      <c r="F21" s="203"/>
      <c r="G21" s="203"/>
      <c r="H21" s="203"/>
      <c r="K21" s="204"/>
    </row>
    <row r="22" spans="1:11" ht="13.5">
      <c r="A22" s="201"/>
      <c r="B22" s="205"/>
      <c r="C22" s="203"/>
      <c r="D22" s="203"/>
      <c r="E22" s="203"/>
      <c r="F22" s="203"/>
      <c r="G22" s="203"/>
      <c r="H22" s="203"/>
      <c r="K22" s="204"/>
    </row>
    <row r="23" spans="1:11" ht="13.5">
      <c r="A23" s="201">
        <v>4</v>
      </c>
      <c r="B23" s="205" t="s">
        <v>259</v>
      </c>
      <c r="C23" s="203"/>
      <c r="D23" s="203"/>
      <c r="E23" s="203"/>
      <c r="F23" s="203"/>
      <c r="G23" s="203"/>
      <c r="H23" s="203"/>
      <c r="K23" s="204"/>
    </row>
    <row r="24" spans="1:11" ht="13.5">
      <c r="A24" s="201"/>
      <c r="B24" s="205" t="s">
        <v>260</v>
      </c>
      <c r="C24" s="203"/>
      <c r="D24" s="203"/>
      <c r="E24" s="203"/>
      <c r="F24" s="203"/>
      <c r="G24" s="203"/>
      <c r="H24" s="203"/>
      <c r="K24" s="204"/>
    </row>
    <row r="25" spans="1:11" ht="13.5">
      <c r="A25" s="201"/>
      <c r="B25" s="205" t="s">
        <v>261</v>
      </c>
      <c r="C25" s="203"/>
      <c r="D25" s="203"/>
      <c r="E25" s="203"/>
      <c r="F25" s="203"/>
      <c r="G25" s="203"/>
      <c r="H25" s="203"/>
      <c r="K25" s="204"/>
    </row>
    <row r="26" spans="1:11" ht="13.5">
      <c r="A26" s="201"/>
      <c r="B26" s="205"/>
      <c r="C26" s="203"/>
      <c r="D26" s="203"/>
      <c r="E26" s="203"/>
      <c r="F26" s="203"/>
      <c r="G26" s="203"/>
      <c r="H26" s="203"/>
      <c r="K26" s="204"/>
    </row>
    <row r="27" spans="1:11" ht="13.5">
      <c r="A27" s="201">
        <v>5</v>
      </c>
      <c r="B27" s="205" t="s">
        <v>262</v>
      </c>
      <c r="C27" s="203"/>
      <c r="D27" s="203"/>
      <c r="E27" s="203"/>
      <c r="F27" s="203"/>
      <c r="G27" s="203"/>
      <c r="H27" s="203"/>
      <c r="K27" s="204"/>
    </row>
    <row r="28" spans="1:11" ht="13.5">
      <c r="A28" s="201"/>
      <c r="B28" s="205" t="s">
        <v>263</v>
      </c>
      <c r="C28" s="203"/>
      <c r="D28" s="203"/>
      <c r="E28" s="203"/>
      <c r="F28" s="203"/>
      <c r="G28" s="203"/>
      <c r="H28" s="203"/>
      <c r="K28" s="204"/>
    </row>
    <row r="29" spans="1:11" ht="13.5">
      <c r="A29" s="201"/>
      <c r="B29" s="205" t="s">
        <v>264</v>
      </c>
      <c r="C29" s="203"/>
      <c r="D29" s="203"/>
      <c r="E29" s="203"/>
      <c r="F29" s="203"/>
      <c r="G29" s="203"/>
      <c r="H29" s="203"/>
      <c r="K29" s="204"/>
    </row>
    <row r="30" spans="1:11" ht="13.5">
      <c r="A30" s="201"/>
      <c r="B30" s="205"/>
      <c r="C30" s="203"/>
      <c r="D30" s="203"/>
      <c r="E30" s="203"/>
      <c r="F30" s="203"/>
      <c r="G30" s="203"/>
      <c r="H30" s="203"/>
      <c r="K30" s="204"/>
    </row>
    <row r="31" spans="1:11" ht="13.5">
      <c r="A31" s="201">
        <v>6</v>
      </c>
      <c r="B31" s="205" t="s">
        <v>265</v>
      </c>
      <c r="C31" s="203"/>
      <c r="D31" s="203"/>
      <c r="E31" s="203"/>
      <c r="F31" s="203"/>
      <c r="G31" s="203"/>
      <c r="H31" s="203"/>
      <c r="K31" s="204"/>
    </row>
    <row r="32" spans="1:11" ht="13.5">
      <c r="A32" s="201"/>
      <c r="B32" s="205" t="s">
        <v>266</v>
      </c>
      <c r="C32" s="203"/>
      <c r="D32" s="203"/>
      <c r="E32" s="203"/>
      <c r="F32" s="203"/>
      <c r="G32" s="203"/>
      <c r="H32" s="203"/>
      <c r="K32" s="204"/>
    </row>
    <row r="33" spans="1:11" ht="13.5">
      <c r="A33" s="201"/>
      <c r="B33" s="205" t="s">
        <v>267</v>
      </c>
      <c r="C33" s="203"/>
      <c r="D33" s="203"/>
      <c r="E33" s="203"/>
      <c r="F33" s="203"/>
      <c r="G33" s="203"/>
      <c r="H33" s="203"/>
      <c r="K33" s="204"/>
    </row>
    <row r="34" spans="1:11" ht="13.5">
      <c r="A34" s="201"/>
      <c r="B34" s="205"/>
      <c r="C34" s="203"/>
      <c r="D34" s="203"/>
      <c r="E34" s="203"/>
      <c r="F34" s="203"/>
      <c r="G34" s="203"/>
      <c r="H34" s="203"/>
      <c r="K34" s="204"/>
    </row>
    <row r="35" spans="1:11" ht="13.5">
      <c r="A35" s="201">
        <v>7</v>
      </c>
      <c r="B35" s="205" t="s">
        <v>268</v>
      </c>
      <c r="C35" s="203"/>
      <c r="D35" s="203"/>
      <c r="E35" s="203"/>
      <c r="F35" s="203"/>
      <c r="G35" s="203"/>
      <c r="H35" s="203"/>
      <c r="K35" s="204"/>
    </row>
    <row r="36" spans="1:11" ht="13.5">
      <c r="A36" s="201"/>
      <c r="B36" s="205"/>
      <c r="C36" s="203"/>
      <c r="D36" s="203"/>
      <c r="E36" s="203"/>
      <c r="F36" s="203"/>
      <c r="G36" s="203"/>
      <c r="H36" s="203"/>
      <c r="K36" s="204"/>
    </row>
    <row r="37" spans="1:11" ht="13.5">
      <c r="A37" s="201">
        <v>8</v>
      </c>
      <c r="B37" s="205" t="s">
        <v>269</v>
      </c>
      <c r="C37" s="203"/>
      <c r="D37" s="203"/>
      <c r="E37" s="203"/>
      <c r="F37" s="203"/>
      <c r="G37" s="203"/>
      <c r="H37" s="203"/>
      <c r="K37" s="204"/>
    </row>
    <row r="38" spans="1:11" ht="13.5">
      <c r="A38" s="201"/>
      <c r="B38" s="205" t="s">
        <v>270</v>
      </c>
      <c r="C38" s="203"/>
      <c r="D38" s="203"/>
      <c r="E38" s="203"/>
      <c r="F38" s="203"/>
      <c r="G38" s="203"/>
      <c r="H38" s="203"/>
      <c r="K38" s="204"/>
    </row>
    <row r="39" spans="1:11" ht="13.5">
      <c r="A39" s="201"/>
      <c r="B39" s="205"/>
      <c r="C39" s="203"/>
      <c r="D39" s="203"/>
      <c r="E39" s="203"/>
      <c r="F39" s="203"/>
      <c r="G39" s="203"/>
      <c r="H39" s="203"/>
      <c r="K39" s="204"/>
    </row>
    <row r="40" spans="1:11" ht="13.5">
      <c r="A40" s="201">
        <v>9</v>
      </c>
      <c r="B40" s="205" t="s">
        <v>271</v>
      </c>
      <c r="C40" s="203"/>
      <c r="D40" s="203"/>
      <c r="E40" s="203"/>
      <c r="F40" s="203"/>
      <c r="G40" s="203"/>
      <c r="H40" s="203"/>
      <c r="K40" s="204"/>
    </row>
    <row r="41" spans="1:11" ht="13.5">
      <c r="A41" s="201"/>
      <c r="B41" s="205" t="s">
        <v>272</v>
      </c>
      <c r="C41" s="203"/>
      <c r="D41" s="203"/>
      <c r="E41" s="203"/>
      <c r="F41" s="203"/>
      <c r="G41" s="203"/>
      <c r="H41" s="203"/>
      <c r="K41" s="204"/>
    </row>
    <row r="42" spans="1:11" ht="13.5">
      <c r="A42" s="201"/>
      <c r="B42" s="205" t="s">
        <v>273</v>
      </c>
      <c r="C42" s="203"/>
      <c r="D42" s="203"/>
      <c r="E42" s="203"/>
      <c r="F42" s="203"/>
      <c r="G42" s="203"/>
      <c r="H42" s="203"/>
      <c r="K42" s="204"/>
    </row>
    <row r="43" spans="1:11" ht="13.5">
      <c r="A43" s="201"/>
      <c r="B43" s="205"/>
      <c r="C43" s="203"/>
      <c r="D43" s="203"/>
      <c r="E43" s="203"/>
      <c r="F43" s="203"/>
      <c r="G43" s="203"/>
      <c r="H43" s="203"/>
      <c r="K43" s="204"/>
    </row>
    <row r="44" spans="1:11" ht="13.5">
      <c r="A44" s="201">
        <v>10</v>
      </c>
      <c r="B44" s="205" t="s">
        <v>274</v>
      </c>
      <c r="C44" s="203"/>
      <c r="D44" s="203"/>
      <c r="E44" s="203"/>
      <c r="F44" s="203"/>
      <c r="G44" s="203"/>
      <c r="H44" s="203"/>
      <c r="K44" s="204"/>
    </row>
    <row r="45" spans="1:11" ht="13.5">
      <c r="A45" s="201"/>
      <c r="B45" s="205"/>
      <c r="C45" s="203"/>
      <c r="D45" s="203"/>
      <c r="E45" s="203"/>
      <c r="F45" s="203"/>
      <c r="G45" s="203"/>
      <c r="H45" s="203"/>
      <c r="K45" s="204"/>
    </row>
    <row r="46" spans="1:11" ht="13.5">
      <c r="A46" s="201">
        <v>11</v>
      </c>
      <c r="B46" s="205" t="s">
        <v>275</v>
      </c>
      <c r="C46" s="203"/>
      <c r="D46" s="203"/>
      <c r="E46" s="203"/>
      <c r="F46" s="203"/>
      <c r="G46" s="203"/>
      <c r="H46" s="203"/>
      <c r="K46" s="204"/>
    </row>
    <row r="47" spans="1:11" ht="13.5">
      <c r="A47" s="201"/>
      <c r="B47" s="205"/>
      <c r="C47" s="203"/>
      <c r="D47" s="203"/>
      <c r="E47" s="203"/>
      <c r="F47" s="203"/>
      <c r="G47" s="203"/>
      <c r="H47" s="203"/>
      <c r="K47" s="204"/>
    </row>
    <row r="48" spans="1:11" ht="13.5">
      <c r="A48" s="196"/>
      <c r="B48" s="197"/>
      <c r="C48" s="198"/>
      <c r="D48" s="198"/>
      <c r="E48" s="198"/>
      <c r="F48" s="198"/>
      <c r="G48" s="198"/>
      <c r="H48" s="198"/>
      <c r="I48" s="198"/>
      <c r="J48" s="198"/>
      <c r="K48" s="199"/>
    </row>
    <row r="49" spans="1:11" ht="13.5">
      <c r="A49" s="201"/>
      <c r="B49" s="205"/>
      <c r="C49" s="203"/>
      <c r="D49" s="203"/>
      <c r="E49" s="203"/>
      <c r="F49" s="203"/>
      <c r="G49" s="203"/>
      <c r="H49" s="203"/>
      <c r="K49" s="204"/>
    </row>
    <row r="50" spans="1:11" ht="13.5">
      <c r="A50" s="201"/>
      <c r="B50" s="205"/>
      <c r="C50" s="203"/>
      <c r="D50" s="203"/>
      <c r="E50" s="203"/>
      <c r="F50" s="203"/>
      <c r="G50" s="203"/>
      <c r="H50" s="203"/>
      <c r="K50" s="204"/>
    </row>
    <row r="51" spans="1:11" ht="13.5">
      <c r="A51" s="201"/>
      <c r="B51" s="207" t="s">
        <v>276</v>
      </c>
      <c r="C51" s="205"/>
      <c r="D51" s="209"/>
      <c r="E51" s="209"/>
      <c r="F51" s="209"/>
      <c r="G51" s="209"/>
      <c r="H51" s="203"/>
      <c r="K51" s="204"/>
    </row>
    <row r="52" spans="1:11" ht="13.5">
      <c r="A52" s="201"/>
      <c r="B52" s="207"/>
      <c r="C52" s="205"/>
      <c r="D52" s="209"/>
      <c r="E52" s="209"/>
      <c r="F52" s="209"/>
      <c r="G52" s="209"/>
      <c r="H52" s="203"/>
      <c r="K52" s="204"/>
    </row>
    <row r="53" spans="1:11" ht="13.5">
      <c r="A53" s="201"/>
      <c r="B53" s="207" t="s">
        <v>277</v>
      </c>
      <c r="C53" s="205"/>
      <c r="D53" s="209"/>
      <c r="E53" s="209" t="s">
        <v>278</v>
      </c>
      <c r="F53" s="209"/>
      <c r="G53" s="209"/>
      <c r="H53" s="203"/>
      <c r="K53" s="204"/>
    </row>
    <row r="54" spans="1:11" ht="13.5">
      <c r="A54" s="201"/>
      <c r="B54" s="207"/>
      <c r="C54" s="205"/>
      <c r="D54" s="209"/>
      <c r="E54" s="209"/>
      <c r="F54" s="209"/>
      <c r="G54" s="209"/>
      <c r="H54" s="203"/>
      <c r="K54" s="204"/>
    </row>
    <row r="55" spans="1:11" ht="13.5">
      <c r="A55" s="201"/>
      <c r="B55" s="207" t="s">
        <v>279</v>
      </c>
      <c r="C55" s="205"/>
      <c r="D55" s="209"/>
      <c r="E55" s="209" t="s">
        <v>221</v>
      </c>
      <c r="F55" s="209"/>
      <c r="G55" s="209"/>
      <c r="H55" s="203"/>
      <c r="K55" s="204"/>
    </row>
    <row r="56" spans="1:11" ht="13.5">
      <c r="A56" s="201"/>
      <c r="B56" s="205"/>
      <c r="C56" s="205"/>
      <c r="D56" s="209"/>
      <c r="E56" s="209"/>
      <c r="F56" s="209"/>
      <c r="G56" s="209"/>
      <c r="H56" s="203"/>
      <c r="K56" s="204"/>
    </row>
    <row r="57" spans="1:11" ht="13.5">
      <c r="A57" s="201"/>
      <c r="B57" s="207" t="s">
        <v>280</v>
      </c>
      <c r="C57" s="205"/>
      <c r="D57" s="209"/>
      <c r="E57" s="209" t="s">
        <v>575</v>
      </c>
      <c r="G57" s="209"/>
      <c r="H57" s="203"/>
      <c r="K57" s="204"/>
    </row>
    <row r="58" spans="1:11" ht="13.5">
      <c r="A58" s="201"/>
      <c r="G58" s="209"/>
      <c r="H58" s="203"/>
      <c r="K58" s="204"/>
    </row>
    <row r="59" spans="1:11" ht="13.5">
      <c r="A59" s="201"/>
      <c r="B59" s="207" t="s">
        <v>281</v>
      </c>
      <c r="C59" s="205"/>
      <c r="D59" s="209"/>
      <c r="E59" s="209" t="s">
        <v>576</v>
      </c>
      <c r="F59" s="209"/>
      <c r="G59" s="209"/>
      <c r="H59" s="203"/>
      <c r="K59" s="204"/>
    </row>
    <row r="60" spans="1:11" ht="13.5">
      <c r="A60" s="201"/>
      <c r="B60" s="207"/>
      <c r="C60" s="205"/>
      <c r="D60" s="209"/>
      <c r="E60" s="209"/>
      <c r="F60" s="209"/>
      <c r="G60" s="209"/>
      <c r="H60" s="203"/>
      <c r="K60" s="204"/>
    </row>
    <row r="61" spans="1:11" ht="13.5">
      <c r="A61" s="201"/>
      <c r="B61" s="207" t="s">
        <v>282</v>
      </c>
      <c r="C61" s="205"/>
      <c r="D61" s="209"/>
      <c r="E61" s="200" t="s">
        <v>223</v>
      </c>
      <c r="F61" s="209"/>
      <c r="G61" s="209"/>
      <c r="H61" s="203"/>
      <c r="K61" s="204"/>
    </row>
    <row r="62" spans="1:11" ht="13.5">
      <c r="A62" s="201"/>
      <c r="B62" s="207"/>
      <c r="C62" s="205"/>
      <c r="D62" s="209"/>
      <c r="E62" s="209"/>
      <c r="F62" s="209"/>
      <c r="G62" s="209"/>
      <c r="H62" s="203"/>
      <c r="K62" s="204"/>
    </row>
    <row r="63" spans="1:11" ht="13.5">
      <c r="A63" s="201"/>
      <c r="B63" s="207" t="s">
        <v>283</v>
      </c>
      <c r="E63" s="209" t="s">
        <v>284</v>
      </c>
      <c r="G63" s="209"/>
      <c r="H63" s="203"/>
      <c r="K63" s="204"/>
    </row>
    <row r="64" spans="1:11" ht="13.5">
      <c r="A64" s="201"/>
      <c r="B64" s="207"/>
      <c r="C64" s="205"/>
      <c r="D64" s="209"/>
      <c r="E64" s="209"/>
      <c r="F64" s="209"/>
      <c r="G64" s="209"/>
      <c r="H64" s="203"/>
      <c r="K64" s="204"/>
    </row>
    <row r="65" spans="1:11" ht="13.5">
      <c r="A65" s="201"/>
      <c r="B65" s="207"/>
      <c r="G65" s="209"/>
      <c r="H65" s="203"/>
      <c r="K65" s="204"/>
    </row>
    <row r="66" spans="1:11" ht="13.5">
      <c r="A66" s="201"/>
      <c r="G66" s="209"/>
      <c r="H66" s="203"/>
      <c r="K66" s="204"/>
    </row>
    <row r="67" spans="1:11" ht="13.5">
      <c r="A67" s="201"/>
      <c r="B67" s="207"/>
      <c r="F67" s="209"/>
      <c r="G67" s="209"/>
      <c r="H67" s="203"/>
      <c r="K67" s="204"/>
    </row>
    <row r="68" spans="1:11" ht="13.5">
      <c r="A68" s="201"/>
      <c r="B68" s="207"/>
      <c r="C68" s="205"/>
      <c r="D68" s="209"/>
      <c r="E68" s="209"/>
      <c r="F68" s="209"/>
      <c r="G68" s="209"/>
      <c r="H68" s="203"/>
      <c r="K68" s="204"/>
    </row>
    <row r="69" spans="1:11" ht="13.5">
      <c r="A69" s="201"/>
      <c r="B69" s="207"/>
      <c r="C69" s="205"/>
      <c r="D69" s="209"/>
      <c r="E69" s="209"/>
      <c r="F69" s="209"/>
      <c r="G69" s="209"/>
      <c r="H69" s="203"/>
      <c r="K69" s="204"/>
    </row>
    <row r="70" spans="1:11" ht="13.5">
      <c r="A70" s="201"/>
      <c r="B70" s="207"/>
      <c r="C70" s="205"/>
      <c r="D70" s="209"/>
      <c r="E70" s="209"/>
      <c r="F70" s="209"/>
      <c r="G70" s="209"/>
      <c r="H70" s="203"/>
      <c r="K70" s="204"/>
    </row>
    <row r="71" spans="1:11" ht="13.5">
      <c r="A71" s="201"/>
      <c r="F71" s="209"/>
      <c r="G71" s="209"/>
      <c r="H71" s="203"/>
      <c r="K71" s="204"/>
    </row>
    <row r="72" spans="1:11" ht="13.5">
      <c r="A72" s="201"/>
      <c r="B72" s="207"/>
      <c r="C72" s="205"/>
      <c r="D72" s="209"/>
      <c r="E72" s="209"/>
      <c r="F72" s="209"/>
      <c r="G72" s="209"/>
      <c r="H72" s="203"/>
      <c r="K72" s="204"/>
    </row>
    <row r="73" spans="1:11" ht="13.5">
      <c r="A73" s="201"/>
      <c r="B73" s="207"/>
      <c r="C73" s="205"/>
      <c r="D73" s="209"/>
      <c r="E73" s="209"/>
      <c r="F73" s="209"/>
      <c r="G73" s="209"/>
      <c r="H73" s="203"/>
      <c r="K73" s="204"/>
    </row>
    <row r="74" spans="1:11" ht="13.5">
      <c r="A74" s="201"/>
      <c r="B74" s="207"/>
      <c r="C74" s="205"/>
      <c r="D74" s="209"/>
      <c r="E74" s="209"/>
      <c r="F74" s="209"/>
      <c r="G74" s="209"/>
      <c r="H74" s="203"/>
      <c r="K74" s="204"/>
    </row>
    <row r="75" spans="1:11" ht="13.5">
      <c r="A75" s="201"/>
      <c r="B75" s="207"/>
      <c r="C75" s="205"/>
      <c r="D75" s="209"/>
      <c r="E75" s="209"/>
      <c r="F75" s="209"/>
      <c r="G75" s="209"/>
      <c r="H75" s="203"/>
      <c r="K75" s="204"/>
    </row>
    <row r="76" spans="1:11" ht="13.5">
      <c r="A76" s="201"/>
      <c r="B76" s="207"/>
      <c r="C76" s="205"/>
      <c r="D76" s="209"/>
      <c r="E76" s="209"/>
      <c r="F76" s="209"/>
      <c r="G76" s="209"/>
      <c r="H76" s="203"/>
      <c r="K76" s="204"/>
    </row>
    <row r="77" spans="1:11" ht="13.5">
      <c r="A77" s="201"/>
      <c r="G77" s="209"/>
      <c r="H77" s="203"/>
      <c r="K77" s="204"/>
    </row>
    <row r="78" spans="1:11" ht="13.5">
      <c r="A78" s="201"/>
      <c r="C78" s="205"/>
      <c r="D78" s="209"/>
      <c r="E78" s="210"/>
      <c r="F78" s="209"/>
      <c r="G78" s="209"/>
      <c r="H78" s="203"/>
      <c r="K78" s="204"/>
    </row>
    <row r="79" spans="1:11" ht="13.5">
      <c r="A79" s="201"/>
      <c r="B79" s="205"/>
      <c r="C79" s="205"/>
      <c r="D79" s="209"/>
      <c r="E79" s="209"/>
      <c r="F79" s="209"/>
      <c r="G79" s="209"/>
      <c r="H79" s="203"/>
      <c r="K79" s="204"/>
    </row>
    <row r="80" spans="1:11" ht="13.5">
      <c r="A80" s="201"/>
      <c r="B80" s="207"/>
      <c r="C80" s="205"/>
      <c r="D80" s="209"/>
      <c r="E80" s="209"/>
      <c r="F80" s="209"/>
      <c r="G80" s="209"/>
      <c r="H80" s="203"/>
      <c r="K80" s="204"/>
    </row>
    <row r="81" spans="1:11" ht="13.5">
      <c r="A81" s="201"/>
      <c r="B81" s="205"/>
      <c r="C81" s="203"/>
      <c r="D81" s="203"/>
      <c r="E81" s="203"/>
      <c r="F81" s="203"/>
      <c r="G81" s="203"/>
      <c r="H81" s="203"/>
      <c r="K81" s="204"/>
    </row>
    <row r="82" spans="1:11" ht="13.5">
      <c r="A82" s="201"/>
      <c r="B82" s="205"/>
      <c r="C82" s="203"/>
      <c r="D82" s="203"/>
      <c r="E82" s="203"/>
      <c r="F82" s="203"/>
      <c r="G82" s="203"/>
      <c r="H82" s="203"/>
      <c r="K82" s="204"/>
    </row>
    <row r="83" spans="1:11" ht="13.5">
      <c r="A83" s="211"/>
      <c r="B83" s="212"/>
      <c r="C83" s="213"/>
      <c r="D83" s="213"/>
      <c r="E83" s="213"/>
      <c r="F83" s="213"/>
      <c r="G83" s="213"/>
      <c r="H83" s="213"/>
      <c r="I83" s="213"/>
      <c r="J83" s="213"/>
      <c r="K83" s="214"/>
    </row>
    <row r="84" spans="1:256" ht="13.5">
      <c r="A84" s="215" t="s">
        <v>0</v>
      </c>
      <c r="B84" s="262" t="s">
        <v>1</v>
      </c>
      <c r="C84" s="263"/>
      <c r="D84" s="263"/>
      <c r="E84" s="263"/>
      <c r="F84" s="263"/>
      <c r="G84" s="263"/>
      <c r="H84" s="263"/>
      <c r="I84" s="263"/>
      <c r="J84" s="264"/>
      <c r="K84" s="216" t="s">
        <v>227</v>
      </c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7"/>
      <c r="ET84" s="217"/>
      <c r="EU84" s="217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7"/>
      <c r="FI84" s="217"/>
      <c r="FJ84" s="217"/>
      <c r="FK84" s="217"/>
      <c r="FL84" s="217"/>
      <c r="FM84" s="217"/>
      <c r="FN84" s="217"/>
      <c r="FO84" s="217"/>
      <c r="FP84" s="217"/>
      <c r="FQ84" s="217"/>
      <c r="FR84" s="217"/>
      <c r="FS84" s="217"/>
      <c r="FT84" s="217"/>
      <c r="FU84" s="217"/>
      <c r="FV84" s="217"/>
      <c r="FW84" s="217"/>
      <c r="FX84" s="217"/>
      <c r="FY84" s="217"/>
      <c r="FZ84" s="217"/>
      <c r="GA84" s="217"/>
      <c r="GB84" s="217"/>
      <c r="GC84" s="217"/>
      <c r="GD84" s="217"/>
      <c r="GE84" s="217"/>
      <c r="GF84" s="217"/>
      <c r="GG84" s="217"/>
      <c r="GH84" s="217"/>
      <c r="GI84" s="217"/>
      <c r="GJ84" s="217"/>
      <c r="GK84" s="217"/>
      <c r="GL84" s="217"/>
      <c r="GM84" s="217"/>
      <c r="GN84" s="217"/>
      <c r="GO84" s="217"/>
      <c r="GP84" s="217"/>
      <c r="GQ84" s="217"/>
      <c r="GR84" s="217"/>
      <c r="GS84" s="217"/>
      <c r="GT84" s="217"/>
      <c r="GU84" s="217"/>
      <c r="GV84" s="217"/>
      <c r="GW84" s="217"/>
      <c r="GX84" s="217"/>
      <c r="GY84" s="217"/>
      <c r="GZ84" s="217"/>
      <c r="HA84" s="217"/>
      <c r="HB84" s="217"/>
      <c r="HC84" s="217"/>
      <c r="HD84" s="217"/>
      <c r="HE84" s="217"/>
      <c r="HF84" s="217"/>
      <c r="HG84" s="217"/>
      <c r="HH84" s="217"/>
      <c r="HI84" s="217"/>
      <c r="HJ84" s="217"/>
      <c r="HK84" s="217"/>
      <c r="HL84" s="217"/>
      <c r="HM84" s="217"/>
      <c r="HN84" s="217"/>
      <c r="HO84" s="217"/>
      <c r="HP84" s="217"/>
      <c r="HQ84" s="217"/>
      <c r="HR84" s="217"/>
      <c r="HS84" s="217"/>
      <c r="HT84" s="217"/>
      <c r="HU84" s="217"/>
      <c r="HV84" s="217"/>
      <c r="HW84" s="217"/>
      <c r="HX84" s="217"/>
      <c r="HY84" s="217"/>
      <c r="HZ84" s="217"/>
      <c r="IA84" s="217"/>
      <c r="IB84" s="217"/>
      <c r="IC84" s="217"/>
      <c r="ID84" s="217"/>
      <c r="IE84" s="217"/>
      <c r="IF84" s="217"/>
      <c r="IG84" s="217"/>
      <c r="IH84" s="217"/>
      <c r="II84" s="217"/>
      <c r="IJ84" s="217"/>
      <c r="IK84" s="217"/>
      <c r="IL84" s="217"/>
      <c r="IM84" s="217"/>
      <c r="IN84" s="217"/>
      <c r="IO84" s="217"/>
      <c r="IP84" s="217"/>
      <c r="IQ84" s="217"/>
      <c r="IR84" s="217"/>
      <c r="IS84" s="217"/>
      <c r="IT84" s="217"/>
      <c r="IU84" s="217"/>
      <c r="IV84" s="217"/>
    </row>
    <row r="85" spans="1:11" ht="13.5">
      <c r="A85" s="218"/>
      <c r="B85" s="219"/>
      <c r="C85" s="203"/>
      <c r="D85" s="203"/>
      <c r="E85" s="203"/>
      <c r="F85" s="203"/>
      <c r="G85" s="203"/>
      <c r="H85" s="203"/>
      <c r="K85" s="220"/>
    </row>
    <row r="86" spans="1:11" ht="13.5">
      <c r="A86" s="218"/>
      <c r="B86" s="219"/>
      <c r="C86" s="203"/>
      <c r="D86" s="203"/>
      <c r="E86" s="203"/>
      <c r="F86" s="203"/>
      <c r="G86" s="203"/>
      <c r="H86" s="203"/>
      <c r="K86" s="220"/>
    </row>
    <row r="87" spans="1:11" ht="13.5">
      <c r="A87" s="218"/>
      <c r="B87" s="221" t="s">
        <v>285</v>
      </c>
      <c r="C87" s="203"/>
      <c r="D87" s="203"/>
      <c r="E87" s="203"/>
      <c r="F87" s="203"/>
      <c r="G87" s="203"/>
      <c r="H87" s="203"/>
      <c r="K87" s="220"/>
    </row>
    <row r="88" spans="1:11" ht="13.5">
      <c r="A88" s="218"/>
      <c r="B88" s="221"/>
      <c r="C88" s="203"/>
      <c r="D88" s="203"/>
      <c r="E88" s="203"/>
      <c r="F88" s="203"/>
      <c r="G88" s="203"/>
      <c r="H88" s="203"/>
      <c r="K88" s="220"/>
    </row>
    <row r="89" spans="1:11" ht="13.5">
      <c r="A89" s="218"/>
      <c r="B89" s="221" t="s">
        <v>278</v>
      </c>
      <c r="C89" s="203"/>
      <c r="D89" s="203"/>
      <c r="E89" s="203"/>
      <c r="F89" s="203"/>
      <c r="G89" s="203"/>
      <c r="H89" s="203"/>
      <c r="K89" s="220"/>
    </row>
    <row r="90" spans="1:11" ht="13.5">
      <c r="A90" s="218"/>
      <c r="B90" s="221"/>
      <c r="C90" s="203"/>
      <c r="D90" s="203"/>
      <c r="E90" s="203"/>
      <c r="F90" s="203"/>
      <c r="G90" s="203"/>
      <c r="H90" s="203"/>
      <c r="K90" s="220"/>
    </row>
    <row r="91" spans="1:11" ht="13.5">
      <c r="A91" s="218"/>
      <c r="B91" s="221" t="s">
        <v>286</v>
      </c>
      <c r="C91" s="203"/>
      <c r="D91" s="203"/>
      <c r="E91" s="203"/>
      <c r="F91" s="203"/>
      <c r="G91" s="203"/>
      <c r="H91" s="203"/>
      <c r="K91" s="220"/>
    </row>
    <row r="92" spans="1:11" ht="13.5">
      <c r="A92" s="218"/>
      <c r="B92" s="221"/>
      <c r="C92" s="203"/>
      <c r="D92" s="203"/>
      <c r="E92" s="203"/>
      <c r="F92" s="203"/>
      <c r="G92" s="203"/>
      <c r="H92" s="203"/>
      <c r="K92" s="220"/>
    </row>
    <row r="93" spans="1:11" ht="13.5">
      <c r="A93" s="218" t="s">
        <v>6</v>
      </c>
      <c r="B93" s="221" t="s">
        <v>287</v>
      </c>
      <c r="C93" s="203"/>
      <c r="D93" s="203"/>
      <c r="E93" s="203"/>
      <c r="F93" s="203"/>
      <c r="G93" s="203"/>
      <c r="H93" s="203"/>
      <c r="K93" s="220"/>
    </row>
    <row r="94" spans="1:11" ht="13.5">
      <c r="A94" s="218"/>
      <c r="B94" s="219"/>
      <c r="C94" s="203"/>
      <c r="D94" s="203"/>
      <c r="E94" s="203"/>
      <c r="F94" s="203"/>
      <c r="G94" s="203"/>
      <c r="H94" s="203"/>
      <c r="K94" s="220"/>
    </row>
    <row r="95" spans="1:11" ht="13.5">
      <c r="A95" s="218"/>
      <c r="B95" s="219" t="s">
        <v>288</v>
      </c>
      <c r="C95" s="203"/>
      <c r="D95" s="203"/>
      <c r="E95" s="203"/>
      <c r="F95" s="222" t="s">
        <v>289</v>
      </c>
      <c r="G95" s="203"/>
      <c r="H95" s="203"/>
      <c r="K95" s="220"/>
    </row>
    <row r="96" spans="1:11" ht="13.5">
      <c r="A96" s="218"/>
      <c r="B96" s="219"/>
      <c r="C96" s="203"/>
      <c r="D96" s="203"/>
      <c r="E96" s="203"/>
      <c r="F96" s="223"/>
      <c r="G96" s="203"/>
      <c r="H96" s="203"/>
      <c r="K96" s="220"/>
    </row>
    <row r="97" spans="1:11" ht="13.5">
      <c r="A97" s="218"/>
      <c r="B97" s="224"/>
      <c r="C97" s="203"/>
      <c r="D97" s="203"/>
      <c r="E97" s="203"/>
      <c r="F97" s="225"/>
      <c r="G97" s="203"/>
      <c r="H97" s="203"/>
      <c r="K97" s="220"/>
    </row>
    <row r="98" spans="1:11" ht="13.5">
      <c r="A98" s="218"/>
      <c r="B98" s="224"/>
      <c r="C98" s="203"/>
      <c r="D98" s="203"/>
      <c r="E98" s="203"/>
      <c r="F98" s="225"/>
      <c r="G98" s="203"/>
      <c r="H98" s="203"/>
      <c r="K98" s="220"/>
    </row>
    <row r="99" spans="1:11" ht="13.5">
      <c r="A99" s="218"/>
      <c r="B99" s="224" t="s">
        <v>290</v>
      </c>
      <c r="C99" s="203"/>
      <c r="D99" s="203"/>
      <c r="E99" s="203"/>
      <c r="F99" s="225"/>
      <c r="G99" s="203"/>
      <c r="H99" s="203"/>
      <c r="K99" s="220"/>
    </row>
    <row r="100" spans="1:11" ht="13.5">
      <c r="A100" s="218"/>
      <c r="B100" s="224" t="s">
        <v>291</v>
      </c>
      <c r="C100" s="203"/>
      <c r="D100" s="203"/>
      <c r="E100" s="203"/>
      <c r="F100" s="226"/>
      <c r="G100" s="203"/>
      <c r="H100" s="203"/>
      <c r="K100" s="220"/>
    </row>
    <row r="101" spans="1:11" ht="13.5">
      <c r="A101" s="218"/>
      <c r="B101" s="206" t="s">
        <v>292</v>
      </c>
      <c r="C101" s="203"/>
      <c r="D101" s="203"/>
      <c r="E101" s="203"/>
      <c r="F101" s="203"/>
      <c r="G101" s="203"/>
      <c r="H101" s="203"/>
      <c r="K101" s="220"/>
    </row>
    <row r="102" spans="1:11" ht="13.5">
      <c r="A102" s="218"/>
      <c r="B102" s="206"/>
      <c r="C102" s="203"/>
      <c r="D102" s="203"/>
      <c r="E102" s="203"/>
      <c r="F102" s="203"/>
      <c r="G102" s="203"/>
      <c r="H102" s="203"/>
      <c r="K102" s="220"/>
    </row>
    <row r="103" spans="1:11" ht="13.5">
      <c r="A103" s="218" t="s">
        <v>7</v>
      </c>
      <c r="B103" s="227" t="s">
        <v>293</v>
      </c>
      <c r="C103" s="203"/>
      <c r="D103" s="203"/>
      <c r="E103" s="203"/>
      <c r="F103" s="203"/>
      <c r="G103" s="203"/>
      <c r="H103" s="203"/>
      <c r="K103" s="220"/>
    </row>
    <row r="104" spans="1:11" ht="13.5">
      <c r="A104" s="218"/>
      <c r="B104" s="224"/>
      <c r="C104" s="203"/>
      <c r="D104" s="203"/>
      <c r="E104" s="203"/>
      <c r="F104" s="203"/>
      <c r="G104" s="203"/>
      <c r="H104" s="203"/>
      <c r="K104" s="220"/>
    </row>
    <row r="105" spans="1:11" ht="13.5">
      <c r="A105" s="218"/>
      <c r="B105" s="224" t="s">
        <v>579</v>
      </c>
      <c r="C105" s="203"/>
      <c r="D105" s="203"/>
      <c r="E105" s="203"/>
      <c r="F105" s="203"/>
      <c r="G105" s="203"/>
      <c r="H105" s="203"/>
      <c r="K105" s="220"/>
    </row>
    <row r="106" spans="1:11" ht="13.5">
      <c r="A106" s="218"/>
      <c r="B106" s="224"/>
      <c r="C106" s="203"/>
      <c r="D106" s="203"/>
      <c r="E106" s="203"/>
      <c r="F106" s="203"/>
      <c r="G106" s="203"/>
      <c r="H106" s="203"/>
      <c r="K106" s="220"/>
    </row>
    <row r="107" spans="1:11" ht="13.5">
      <c r="A107" s="218"/>
      <c r="B107" s="224" t="s">
        <v>294</v>
      </c>
      <c r="C107" s="203"/>
      <c r="D107" s="203"/>
      <c r="E107" s="203"/>
      <c r="F107" s="209"/>
      <c r="G107" s="203"/>
      <c r="H107" s="203"/>
      <c r="K107" s="220"/>
    </row>
    <row r="108" spans="1:11" ht="13.5">
      <c r="A108" s="218"/>
      <c r="B108" s="224" t="s">
        <v>295</v>
      </c>
      <c r="C108" s="203"/>
      <c r="D108" s="203"/>
      <c r="E108" s="203"/>
      <c r="F108" s="209"/>
      <c r="G108" s="203"/>
      <c r="H108" s="203"/>
      <c r="K108" s="220"/>
    </row>
    <row r="109" spans="1:11" ht="13.5">
      <c r="A109" s="218"/>
      <c r="B109" s="224"/>
      <c r="C109" s="203"/>
      <c r="D109" s="203"/>
      <c r="E109" s="203"/>
      <c r="F109" s="203"/>
      <c r="G109" s="203"/>
      <c r="H109" s="203"/>
      <c r="K109" s="220"/>
    </row>
    <row r="110" spans="1:11" ht="13.5">
      <c r="A110" s="218"/>
      <c r="B110" s="224" t="s">
        <v>296</v>
      </c>
      <c r="C110" s="203"/>
      <c r="D110" s="203"/>
      <c r="E110" s="203"/>
      <c r="F110" s="203"/>
      <c r="G110" s="203"/>
      <c r="H110" s="203"/>
      <c r="K110" s="220"/>
    </row>
    <row r="111" spans="1:11" ht="13.5">
      <c r="A111" s="218"/>
      <c r="B111" s="224" t="s">
        <v>297</v>
      </c>
      <c r="C111" s="203"/>
      <c r="D111" s="203"/>
      <c r="E111" s="203"/>
      <c r="F111" s="203"/>
      <c r="G111" s="203"/>
      <c r="H111" s="203"/>
      <c r="K111" s="220"/>
    </row>
    <row r="112" spans="1:11" ht="13.5">
      <c r="A112" s="218" t="s">
        <v>298</v>
      </c>
      <c r="B112" s="224"/>
      <c r="C112" s="203"/>
      <c r="D112" s="203"/>
      <c r="E112" s="203"/>
      <c r="F112" s="203"/>
      <c r="G112" s="203"/>
      <c r="H112" s="203"/>
      <c r="K112" s="220"/>
    </row>
    <row r="113" spans="1:11" ht="13.5">
      <c r="A113" s="218" t="s">
        <v>298</v>
      </c>
      <c r="B113" s="224" t="s">
        <v>299</v>
      </c>
      <c r="C113" s="203"/>
      <c r="D113" s="203"/>
      <c r="E113" s="203"/>
      <c r="F113" s="203"/>
      <c r="G113" s="203"/>
      <c r="H113" s="203"/>
      <c r="K113" s="220"/>
    </row>
    <row r="114" spans="1:11" ht="13.5">
      <c r="A114" s="218"/>
      <c r="B114" s="224" t="s">
        <v>300</v>
      </c>
      <c r="C114" s="203"/>
      <c r="D114" s="203"/>
      <c r="E114" s="203"/>
      <c r="F114" s="203"/>
      <c r="G114" s="203"/>
      <c r="H114" s="203"/>
      <c r="K114" s="220"/>
    </row>
    <row r="115" spans="1:11" ht="13.5">
      <c r="A115" s="218"/>
      <c r="B115" s="224" t="s">
        <v>301</v>
      </c>
      <c r="C115" s="203"/>
      <c r="D115" s="203"/>
      <c r="E115" s="203"/>
      <c r="F115" s="203"/>
      <c r="G115" s="203"/>
      <c r="H115" s="203"/>
      <c r="K115" s="220"/>
    </row>
    <row r="116" spans="1:11" ht="13.5">
      <c r="A116" s="218"/>
      <c r="B116" s="224" t="s">
        <v>302</v>
      </c>
      <c r="C116" s="203"/>
      <c r="D116" s="203"/>
      <c r="E116" s="203"/>
      <c r="F116" s="203"/>
      <c r="G116" s="203"/>
      <c r="H116" s="203"/>
      <c r="K116" s="220"/>
    </row>
    <row r="117" spans="1:11" ht="13.5">
      <c r="A117" s="218"/>
      <c r="B117" s="224"/>
      <c r="C117" s="203"/>
      <c r="D117" s="203"/>
      <c r="E117" s="203"/>
      <c r="F117" s="203"/>
      <c r="G117" s="203"/>
      <c r="H117" s="203"/>
      <c r="K117" s="220"/>
    </row>
    <row r="118" spans="1:11" ht="13.5">
      <c r="A118" s="218"/>
      <c r="B118" s="224" t="s">
        <v>303</v>
      </c>
      <c r="C118" s="203"/>
      <c r="D118" s="203"/>
      <c r="E118" s="203"/>
      <c r="F118" s="203"/>
      <c r="G118" s="203"/>
      <c r="H118" s="203"/>
      <c r="K118" s="220"/>
    </row>
    <row r="119" spans="1:11" ht="13.5">
      <c r="A119" s="218"/>
      <c r="B119" s="224" t="s">
        <v>304</v>
      </c>
      <c r="C119" s="203"/>
      <c r="D119" s="203"/>
      <c r="E119" s="203"/>
      <c r="F119" s="203"/>
      <c r="G119" s="203"/>
      <c r="H119" s="203"/>
      <c r="K119" s="220"/>
    </row>
    <row r="120" spans="1:11" ht="13.5">
      <c r="A120" s="218"/>
      <c r="B120" s="224"/>
      <c r="C120" s="203"/>
      <c r="D120" s="203"/>
      <c r="E120" s="203"/>
      <c r="F120" s="203"/>
      <c r="G120" s="203"/>
      <c r="H120" s="203"/>
      <c r="K120" s="220"/>
    </row>
    <row r="121" spans="1:11" ht="13.5">
      <c r="A121" s="218"/>
      <c r="B121" s="224" t="s">
        <v>305</v>
      </c>
      <c r="C121" s="203"/>
      <c r="D121" s="203"/>
      <c r="E121" s="203"/>
      <c r="F121" s="203"/>
      <c r="G121" s="203"/>
      <c r="H121" s="203"/>
      <c r="K121" s="220"/>
    </row>
    <row r="122" spans="1:11" ht="13.5">
      <c r="A122" s="218"/>
      <c r="B122" s="224" t="s">
        <v>306</v>
      </c>
      <c r="C122" s="203"/>
      <c r="D122" s="203"/>
      <c r="E122" s="203"/>
      <c r="F122" s="203"/>
      <c r="G122" s="203"/>
      <c r="H122" s="203"/>
      <c r="K122" s="220"/>
    </row>
    <row r="123" spans="1:11" ht="13.5">
      <c r="A123" s="218"/>
      <c r="B123" s="224" t="s">
        <v>307</v>
      </c>
      <c r="C123" s="203"/>
      <c r="D123" s="203"/>
      <c r="E123" s="203"/>
      <c r="F123" s="203"/>
      <c r="G123" s="203"/>
      <c r="H123" s="203"/>
      <c r="K123" s="220"/>
    </row>
    <row r="124" spans="1:11" ht="13.5">
      <c r="A124" s="218"/>
      <c r="B124" s="224" t="s">
        <v>308</v>
      </c>
      <c r="C124" s="203"/>
      <c r="D124" s="203"/>
      <c r="E124" s="203"/>
      <c r="F124" s="203"/>
      <c r="G124" s="203"/>
      <c r="H124" s="203"/>
      <c r="K124" s="220"/>
    </row>
    <row r="125" spans="1:11" ht="13.5">
      <c r="A125" s="218"/>
      <c r="B125" s="224"/>
      <c r="C125" s="203"/>
      <c r="D125" s="203"/>
      <c r="E125" s="203"/>
      <c r="F125" s="203"/>
      <c r="G125" s="203"/>
      <c r="H125" s="203"/>
      <c r="K125" s="220"/>
    </row>
    <row r="126" spans="1:11" ht="13.5">
      <c r="A126" s="218"/>
      <c r="B126" s="224"/>
      <c r="C126" s="203"/>
      <c r="D126" s="203"/>
      <c r="E126" s="203"/>
      <c r="F126" s="203"/>
      <c r="G126" s="203"/>
      <c r="H126" s="203"/>
      <c r="K126" s="228"/>
    </row>
    <row r="127" spans="1:11" ht="13.5">
      <c r="A127" s="218"/>
      <c r="B127" s="224"/>
      <c r="C127" s="203"/>
      <c r="D127" s="203"/>
      <c r="E127" s="203"/>
      <c r="F127" s="229"/>
      <c r="G127" s="229"/>
      <c r="H127" s="229"/>
      <c r="I127" s="229"/>
      <c r="J127" s="229"/>
      <c r="K127" s="220"/>
    </row>
    <row r="128" spans="1:11" ht="13.5">
      <c r="A128" s="218"/>
      <c r="B128" s="224"/>
      <c r="C128" s="203"/>
      <c r="D128" s="203"/>
      <c r="E128" s="203"/>
      <c r="F128" s="229" t="s">
        <v>309</v>
      </c>
      <c r="G128" s="229"/>
      <c r="H128" s="229"/>
      <c r="I128" s="229"/>
      <c r="J128" s="230" t="s">
        <v>310</v>
      </c>
      <c r="K128" s="231"/>
    </row>
    <row r="129" spans="1:11" ht="13.5">
      <c r="A129" s="218"/>
      <c r="B129" s="224"/>
      <c r="C129" s="203"/>
      <c r="D129" s="203"/>
      <c r="E129" s="203"/>
      <c r="F129" s="229"/>
      <c r="G129" s="229"/>
      <c r="H129" s="229"/>
      <c r="I129" s="229"/>
      <c r="J129" s="232"/>
      <c r="K129" s="228"/>
    </row>
    <row r="130" spans="1:11" ht="13.5">
      <c r="A130" s="218"/>
      <c r="B130" s="224"/>
      <c r="C130" s="203"/>
      <c r="D130" s="203"/>
      <c r="E130" s="203"/>
      <c r="F130" s="203"/>
      <c r="G130" s="203"/>
      <c r="H130" s="203"/>
      <c r="K130" s="220"/>
    </row>
    <row r="131" spans="1:11" ht="13.5">
      <c r="A131" s="201"/>
      <c r="B131" s="224"/>
      <c r="C131" s="203"/>
      <c r="D131" s="203"/>
      <c r="E131" s="203"/>
      <c r="F131" s="203"/>
      <c r="G131" s="203"/>
      <c r="H131" s="203"/>
      <c r="K131" s="220"/>
    </row>
    <row r="132" spans="1:11" ht="13.5">
      <c r="A132" s="218"/>
      <c r="B132" s="206"/>
      <c r="C132" s="203"/>
      <c r="D132" s="203"/>
      <c r="E132" s="203"/>
      <c r="F132" s="203"/>
      <c r="G132" s="203"/>
      <c r="H132" s="203"/>
      <c r="K132" s="220"/>
    </row>
    <row r="133" spans="1:11" ht="13.5">
      <c r="A133" s="218"/>
      <c r="B133" s="227" t="s">
        <v>311</v>
      </c>
      <c r="C133" s="203"/>
      <c r="D133" s="203"/>
      <c r="E133" s="203"/>
      <c r="F133" s="203"/>
      <c r="G133" s="203"/>
      <c r="H133" s="203"/>
      <c r="K133" s="220"/>
    </row>
    <row r="134" spans="1:11" ht="13.5">
      <c r="A134" s="218"/>
      <c r="B134" s="221"/>
      <c r="C134" s="203"/>
      <c r="D134" s="203"/>
      <c r="E134" s="203"/>
      <c r="F134" s="203"/>
      <c r="G134" s="203"/>
      <c r="H134" s="203"/>
      <c r="K134" s="220"/>
    </row>
    <row r="135" spans="1:11" ht="13.5">
      <c r="A135" s="218" t="s">
        <v>6</v>
      </c>
      <c r="B135" s="221" t="s">
        <v>312</v>
      </c>
      <c r="C135" s="203"/>
      <c r="D135" s="203"/>
      <c r="E135" s="203"/>
      <c r="F135" s="203"/>
      <c r="G135" s="203"/>
      <c r="H135" s="203"/>
      <c r="K135" s="220"/>
    </row>
    <row r="136" spans="1:11" ht="13.5">
      <c r="A136" s="218"/>
      <c r="B136" s="219"/>
      <c r="C136" s="203"/>
      <c r="D136" s="203"/>
      <c r="E136" s="203"/>
      <c r="F136" s="203"/>
      <c r="G136" s="203"/>
      <c r="H136" s="203"/>
      <c r="K136" s="220"/>
    </row>
    <row r="137" spans="1:11" ht="13.5">
      <c r="A137" s="218"/>
      <c r="B137" s="219" t="s">
        <v>313</v>
      </c>
      <c r="C137" s="203"/>
      <c r="D137" s="203"/>
      <c r="E137" s="203"/>
      <c r="F137" s="203"/>
      <c r="G137" s="203"/>
      <c r="H137" s="203"/>
      <c r="K137" s="220"/>
    </row>
    <row r="138" spans="1:11" ht="13.5">
      <c r="A138" s="218"/>
      <c r="B138" s="219" t="s">
        <v>314</v>
      </c>
      <c r="C138" s="203"/>
      <c r="D138" s="203"/>
      <c r="E138" s="203"/>
      <c r="F138" s="203"/>
      <c r="G138" s="203"/>
      <c r="H138" s="203"/>
      <c r="K138" s="220"/>
    </row>
    <row r="139" spans="1:11" ht="13.5">
      <c r="A139" s="218"/>
      <c r="B139" s="219" t="s">
        <v>315</v>
      </c>
      <c r="C139" s="203"/>
      <c r="D139" s="203"/>
      <c r="E139" s="203"/>
      <c r="F139" s="203"/>
      <c r="G139" s="203"/>
      <c r="H139" s="203"/>
      <c r="K139" s="220"/>
    </row>
    <row r="140" spans="1:11" ht="13.5">
      <c r="A140" s="218"/>
      <c r="B140" s="219" t="s">
        <v>316</v>
      </c>
      <c r="C140" s="203"/>
      <c r="D140" s="203"/>
      <c r="E140" s="203"/>
      <c r="F140" s="203"/>
      <c r="G140" s="203"/>
      <c r="H140" s="203"/>
      <c r="K140" s="220"/>
    </row>
    <row r="141" spans="1:11" ht="13.5">
      <c r="A141" s="218"/>
      <c r="B141" s="219" t="s">
        <v>317</v>
      </c>
      <c r="C141" s="203"/>
      <c r="D141" s="203"/>
      <c r="E141" s="203"/>
      <c r="F141" s="203"/>
      <c r="G141" s="203"/>
      <c r="H141" s="203"/>
      <c r="K141" s="220"/>
    </row>
    <row r="142" spans="1:11" ht="13.5">
      <c r="A142" s="218"/>
      <c r="B142" s="219"/>
      <c r="C142" s="203"/>
      <c r="D142" s="203"/>
      <c r="E142" s="203"/>
      <c r="F142" s="203"/>
      <c r="G142" s="203"/>
      <c r="H142" s="203"/>
      <c r="K142" s="220"/>
    </row>
    <row r="143" spans="1:11" ht="13.5">
      <c r="A143" s="218" t="s">
        <v>7</v>
      </c>
      <c r="B143" s="221" t="s">
        <v>318</v>
      </c>
      <c r="C143" s="203"/>
      <c r="D143" s="203"/>
      <c r="E143" s="203"/>
      <c r="F143" s="203"/>
      <c r="G143" s="203"/>
      <c r="H143" s="203"/>
      <c r="K143" s="220"/>
    </row>
    <row r="144" spans="1:11" ht="13.5">
      <c r="A144" s="218"/>
      <c r="B144" s="219"/>
      <c r="C144" s="203"/>
      <c r="D144" s="203"/>
      <c r="E144" s="203"/>
      <c r="F144" s="203"/>
      <c r="G144" s="203"/>
      <c r="H144" s="203"/>
      <c r="K144" s="220"/>
    </row>
    <row r="145" spans="1:11" ht="13.5">
      <c r="A145" s="218"/>
      <c r="B145" s="219" t="s">
        <v>319</v>
      </c>
      <c r="C145" s="203"/>
      <c r="D145" s="203"/>
      <c r="E145" s="203"/>
      <c r="F145" s="203"/>
      <c r="G145" s="203"/>
      <c r="H145" s="203"/>
      <c r="K145" s="220"/>
    </row>
    <row r="146" spans="1:11" ht="13.5">
      <c r="A146" s="218"/>
      <c r="B146" s="219" t="s">
        <v>320</v>
      </c>
      <c r="C146" s="203"/>
      <c r="D146" s="203"/>
      <c r="E146" s="203"/>
      <c r="F146" s="203"/>
      <c r="G146" s="203"/>
      <c r="H146" s="203"/>
      <c r="K146" s="220"/>
    </row>
    <row r="147" spans="1:11" ht="13.5">
      <c r="A147" s="218"/>
      <c r="B147" s="219"/>
      <c r="C147" s="203"/>
      <c r="D147" s="203"/>
      <c r="E147" s="203"/>
      <c r="F147" s="203"/>
      <c r="G147" s="203"/>
      <c r="H147" s="203"/>
      <c r="K147" s="220"/>
    </row>
    <row r="148" spans="1:11" ht="13.5">
      <c r="A148" s="218" t="s">
        <v>8</v>
      </c>
      <c r="B148" s="221" t="s">
        <v>321</v>
      </c>
      <c r="C148" s="203"/>
      <c r="D148" s="203"/>
      <c r="E148" s="203"/>
      <c r="F148" s="203"/>
      <c r="G148" s="203"/>
      <c r="H148" s="203"/>
      <c r="K148" s="220"/>
    </row>
    <row r="149" spans="1:11" ht="13.5">
      <c r="A149" s="218"/>
      <c r="B149" s="219"/>
      <c r="C149" s="203"/>
      <c r="D149" s="203"/>
      <c r="E149" s="203"/>
      <c r="F149" s="203"/>
      <c r="G149" s="203"/>
      <c r="H149" s="203"/>
      <c r="K149" s="220"/>
    </row>
    <row r="150" spans="1:11" ht="13.5">
      <c r="A150" s="218"/>
      <c r="B150" s="219" t="s">
        <v>322</v>
      </c>
      <c r="C150" s="203"/>
      <c r="D150" s="203"/>
      <c r="E150" s="203"/>
      <c r="F150" s="203"/>
      <c r="G150" s="203"/>
      <c r="H150" s="203"/>
      <c r="K150" s="220"/>
    </row>
    <row r="151" spans="1:11" ht="13.5">
      <c r="A151" s="218"/>
      <c r="B151" s="219"/>
      <c r="C151" s="203"/>
      <c r="D151" s="203"/>
      <c r="E151" s="203"/>
      <c r="F151" s="203"/>
      <c r="G151" s="203"/>
      <c r="H151" s="203"/>
      <c r="K151" s="220"/>
    </row>
    <row r="152" spans="1:11" ht="13.5">
      <c r="A152" s="218"/>
      <c r="B152" s="219" t="s">
        <v>323</v>
      </c>
      <c r="C152" s="203"/>
      <c r="D152" s="203" t="s">
        <v>324</v>
      </c>
      <c r="E152" s="203"/>
      <c r="F152" s="203"/>
      <c r="G152" s="203"/>
      <c r="H152" s="203"/>
      <c r="K152" s="220"/>
    </row>
    <row r="153" spans="1:11" ht="13.5">
      <c r="A153" s="218"/>
      <c r="B153" s="219"/>
      <c r="C153" s="203"/>
      <c r="D153" s="203"/>
      <c r="E153" s="203"/>
      <c r="F153" s="203"/>
      <c r="G153" s="203"/>
      <c r="H153" s="203"/>
      <c r="K153" s="220"/>
    </row>
    <row r="154" spans="1:11" ht="13.5">
      <c r="A154" s="218" t="s">
        <v>325</v>
      </c>
      <c r="B154" s="219" t="s">
        <v>326</v>
      </c>
      <c r="C154" s="203"/>
      <c r="D154" s="203" t="s">
        <v>327</v>
      </c>
      <c r="E154" s="203"/>
      <c r="F154" s="203"/>
      <c r="G154" s="203"/>
      <c r="H154" s="203"/>
      <c r="K154" s="220"/>
    </row>
    <row r="155" spans="1:11" ht="13.5">
      <c r="A155" s="218"/>
      <c r="B155" s="219"/>
      <c r="C155" s="203"/>
      <c r="D155" s="203"/>
      <c r="E155" s="203"/>
      <c r="F155" s="203"/>
      <c r="G155" s="203"/>
      <c r="H155" s="203"/>
      <c r="K155" s="220"/>
    </row>
    <row r="156" spans="1:11" ht="13.5">
      <c r="A156" s="218" t="s">
        <v>325</v>
      </c>
      <c r="B156" s="219" t="s">
        <v>328</v>
      </c>
      <c r="C156" s="203"/>
      <c r="D156" s="203" t="s">
        <v>329</v>
      </c>
      <c r="E156" s="203"/>
      <c r="F156" s="203"/>
      <c r="G156" s="203"/>
      <c r="H156" s="203"/>
      <c r="K156" s="220"/>
    </row>
    <row r="157" spans="1:11" ht="13.5">
      <c r="A157" s="218"/>
      <c r="B157" s="219"/>
      <c r="C157" s="203"/>
      <c r="D157" s="203" t="s">
        <v>330</v>
      </c>
      <c r="E157" s="203"/>
      <c r="F157" s="203"/>
      <c r="G157" s="203"/>
      <c r="H157" s="203"/>
      <c r="K157" s="220"/>
    </row>
    <row r="158" spans="1:11" ht="13.5">
      <c r="A158" s="218"/>
      <c r="B158" s="219"/>
      <c r="C158" s="203"/>
      <c r="D158" s="203"/>
      <c r="E158" s="203"/>
      <c r="F158" s="203"/>
      <c r="G158" s="203"/>
      <c r="H158" s="203"/>
      <c r="K158" s="220"/>
    </row>
    <row r="159" spans="1:11" ht="13.5">
      <c r="A159" s="218"/>
      <c r="B159" s="219" t="s">
        <v>331</v>
      </c>
      <c r="C159" s="203"/>
      <c r="D159" s="203" t="s">
        <v>332</v>
      </c>
      <c r="E159" s="203"/>
      <c r="F159" s="203"/>
      <c r="G159" s="203"/>
      <c r="H159" s="203"/>
      <c r="K159" s="220"/>
    </row>
    <row r="160" spans="1:11" ht="13.5">
      <c r="A160" s="218"/>
      <c r="B160" s="219"/>
      <c r="C160" s="203"/>
      <c r="D160" s="203"/>
      <c r="E160" s="203"/>
      <c r="F160" s="203"/>
      <c r="G160" s="203"/>
      <c r="H160" s="203"/>
      <c r="K160" s="220"/>
    </row>
    <row r="161" spans="1:11" ht="13.5">
      <c r="A161" s="218" t="s">
        <v>325</v>
      </c>
      <c r="B161" s="219" t="s">
        <v>333</v>
      </c>
      <c r="C161" s="203"/>
      <c r="D161" s="203" t="s">
        <v>334</v>
      </c>
      <c r="E161" s="203"/>
      <c r="F161" s="203"/>
      <c r="G161" s="203"/>
      <c r="H161" s="203"/>
      <c r="K161" s="220"/>
    </row>
    <row r="162" spans="1:11" ht="13.5">
      <c r="A162" s="218"/>
      <c r="B162" s="219"/>
      <c r="C162" s="203"/>
      <c r="D162" s="203"/>
      <c r="E162" s="203"/>
      <c r="F162" s="203"/>
      <c r="G162" s="203"/>
      <c r="H162" s="203"/>
      <c r="K162" s="220"/>
    </row>
    <row r="163" spans="1:11" ht="13.5">
      <c r="A163" s="218" t="s">
        <v>325</v>
      </c>
      <c r="B163" s="219" t="s">
        <v>335</v>
      </c>
      <c r="C163" s="203"/>
      <c r="D163" s="203" t="s">
        <v>336</v>
      </c>
      <c r="E163" s="203"/>
      <c r="F163" s="203"/>
      <c r="G163" s="203"/>
      <c r="H163" s="203"/>
      <c r="K163" s="220"/>
    </row>
    <row r="164" spans="1:11" ht="13.5">
      <c r="A164" s="218"/>
      <c r="B164" s="219"/>
      <c r="C164" s="203"/>
      <c r="D164" s="203"/>
      <c r="E164" s="203"/>
      <c r="F164" s="203"/>
      <c r="G164" s="203"/>
      <c r="H164" s="203"/>
      <c r="K164" s="220"/>
    </row>
    <row r="165" spans="1:11" ht="13.5">
      <c r="A165" s="218" t="s">
        <v>325</v>
      </c>
      <c r="B165" s="219" t="s">
        <v>337</v>
      </c>
      <c r="C165" s="203"/>
      <c r="D165" s="203" t="s">
        <v>338</v>
      </c>
      <c r="E165" s="203"/>
      <c r="F165" s="203"/>
      <c r="G165" s="203"/>
      <c r="H165" s="203"/>
      <c r="K165" s="220"/>
    </row>
    <row r="166" spans="1:11" ht="13.5">
      <c r="A166" s="218"/>
      <c r="B166" s="219"/>
      <c r="C166" s="203"/>
      <c r="D166" s="203"/>
      <c r="E166" s="203"/>
      <c r="F166" s="203"/>
      <c r="G166" s="203"/>
      <c r="H166" s="203"/>
      <c r="K166" s="220"/>
    </row>
    <row r="167" spans="1:11" ht="13.5">
      <c r="A167" s="218" t="s">
        <v>325</v>
      </c>
      <c r="B167" s="219" t="s">
        <v>339</v>
      </c>
      <c r="C167" s="203"/>
      <c r="D167" s="203" t="s">
        <v>340</v>
      </c>
      <c r="E167" s="203"/>
      <c r="F167" s="203"/>
      <c r="G167" s="203"/>
      <c r="H167" s="203"/>
      <c r="K167" s="220"/>
    </row>
    <row r="168" spans="1:11" ht="13.5">
      <c r="A168" s="218"/>
      <c r="B168" s="219"/>
      <c r="C168" s="203"/>
      <c r="D168" s="203"/>
      <c r="E168" s="203"/>
      <c r="F168" s="203"/>
      <c r="G168" s="203"/>
      <c r="H168" s="203"/>
      <c r="K168" s="220"/>
    </row>
    <row r="169" spans="1:11" ht="13.5">
      <c r="A169" s="218" t="s">
        <v>325</v>
      </c>
      <c r="B169" s="219" t="s">
        <v>341</v>
      </c>
      <c r="C169" s="203"/>
      <c r="D169" s="203" t="s">
        <v>342</v>
      </c>
      <c r="E169" s="203"/>
      <c r="F169" s="203"/>
      <c r="G169" s="203"/>
      <c r="H169" s="203"/>
      <c r="K169" s="220"/>
    </row>
    <row r="170" spans="1:11" ht="13.5">
      <c r="A170" s="218"/>
      <c r="B170" s="219"/>
      <c r="C170" s="203"/>
      <c r="D170" s="203"/>
      <c r="E170" s="203"/>
      <c r="F170" s="203"/>
      <c r="G170" s="203"/>
      <c r="H170" s="203"/>
      <c r="K170" s="220"/>
    </row>
    <row r="171" spans="1:11" ht="13.5">
      <c r="A171" s="218" t="s">
        <v>325</v>
      </c>
      <c r="B171" s="219" t="s">
        <v>343</v>
      </c>
      <c r="C171" s="203"/>
      <c r="D171" s="203" t="s">
        <v>344</v>
      </c>
      <c r="E171" s="203"/>
      <c r="F171" s="203"/>
      <c r="G171" s="203"/>
      <c r="H171" s="203"/>
      <c r="K171" s="220"/>
    </row>
    <row r="172" spans="1:11" ht="13.5">
      <c r="A172" s="218"/>
      <c r="B172" s="219"/>
      <c r="C172" s="203"/>
      <c r="D172" s="203"/>
      <c r="E172" s="203"/>
      <c r="F172" s="203"/>
      <c r="G172" s="203"/>
      <c r="H172" s="203"/>
      <c r="K172" s="220"/>
    </row>
    <row r="173" spans="1:11" ht="13.5">
      <c r="A173" s="218" t="s">
        <v>325</v>
      </c>
      <c r="B173" s="219" t="s">
        <v>345</v>
      </c>
      <c r="C173" s="203"/>
      <c r="D173" s="203" t="s">
        <v>346</v>
      </c>
      <c r="E173" s="203"/>
      <c r="F173" s="203"/>
      <c r="G173" s="203"/>
      <c r="H173" s="203"/>
      <c r="K173" s="220"/>
    </row>
    <row r="174" spans="1:11" ht="13.5">
      <c r="A174" s="218"/>
      <c r="B174" s="219"/>
      <c r="C174" s="203"/>
      <c r="D174" s="203"/>
      <c r="E174" s="203"/>
      <c r="F174" s="203"/>
      <c r="G174" s="203"/>
      <c r="H174" s="203"/>
      <c r="K174" s="220"/>
    </row>
    <row r="175" spans="1:11" ht="13.5">
      <c r="A175" s="218" t="s">
        <v>9</v>
      </c>
      <c r="B175" s="221" t="s">
        <v>347</v>
      </c>
      <c r="C175" s="203"/>
      <c r="D175" s="203"/>
      <c r="E175" s="203"/>
      <c r="F175" s="203"/>
      <c r="G175" s="203"/>
      <c r="H175" s="203"/>
      <c r="K175" s="220"/>
    </row>
    <row r="176" spans="1:11" ht="13.5">
      <c r="A176" s="218"/>
      <c r="B176" s="219"/>
      <c r="C176" s="203"/>
      <c r="D176" s="203"/>
      <c r="E176" s="203"/>
      <c r="F176" s="203"/>
      <c r="G176" s="203"/>
      <c r="H176" s="203"/>
      <c r="K176" s="220"/>
    </row>
    <row r="177" spans="1:11" ht="13.5">
      <c r="A177" s="218"/>
      <c r="B177" s="219" t="s">
        <v>348</v>
      </c>
      <c r="C177" s="203"/>
      <c r="D177" s="203"/>
      <c r="E177" s="203"/>
      <c r="F177" s="203"/>
      <c r="G177" s="203"/>
      <c r="H177" s="203"/>
      <c r="K177" s="220"/>
    </row>
    <row r="178" spans="1:11" ht="13.5">
      <c r="A178" s="218"/>
      <c r="B178" s="219" t="s">
        <v>349</v>
      </c>
      <c r="C178" s="203"/>
      <c r="D178" s="203"/>
      <c r="E178" s="203"/>
      <c r="F178" s="203"/>
      <c r="G178" s="203"/>
      <c r="H178" s="203"/>
      <c r="K178" s="220"/>
    </row>
    <row r="179" spans="1:11" ht="13.5">
      <c r="A179" s="218"/>
      <c r="B179" s="219" t="s">
        <v>350</v>
      </c>
      <c r="C179" s="203"/>
      <c r="D179" s="203"/>
      <c r="E179" s="203"/>
      <c r="F179" s="203"/>
      <c r="G179" s="203"/>
      <c r="H179" s="203"/>
      <c r="K179" s="220"/>
    </row>
    <row r="180" spans="1:11" ht="13.5">
      <c r="A180" s="218"/>
      <c r="B180" s="219" t="s">
        <v>351</v>
      </c>
      <c r="C180" s="203"/>
      <c r="D180" s="203"/>
      <c r="E180" s="203"/>
      <c r="F180" s="203"/>
      <c r="G180" s="203"/>
      <c r="H180" s="203"/>
      <c r="K180" s="220"/>
    </row>
    <row r="181" spans="1:11" ht="13.5">
      <c r="A181" s="218" t="s">
        <v>325</v>
      </c>
      <c r="B181" s="219" t="s">
        <v>352</v>
      </c>
      <c r="C181" s="203"/>
      <c r="D181" s="203"/>
      <c r="E181" s="203"/>
      <c r="F181" s="203"/>
      <c r="G181" s="203"/>
      <c r="H181" s="203"/>
      <c r="K181" s="220"/>
    </row>
    <row r="182" spans="1:11" ht="13.5">
      <c r="A182" s="218"/>
      <c r="B182" s="219" t="s">
        <v>353</v>
      </c>
      <c r="C182" s="203"/>
      <c r="D182" s="203"/>
      <c r="E182" s="203"/>
      <c r="F182" s="203"/>
      <c r="G182" s="203"/>
      <c r="H182" s="203"/>
      <c r="K182" s="220"/>
    </row>
    <row r="183" spans="1:11" ht="13.5">
      <c r="A183" s="218"/>
      <c r="B183" s="219" t="s">
        <v>354</v>
      </c>
      <c r="C183" s="203"/>
      <c r="D183" s="203"/>
      <c r="E183" s="203"/>
      <c r="F183" s="203"/>
      <c r="G183" s="203"/>
      <c r="H183" s="203"/>
      <c r="K183" s="220"/>
    </row>
    <row r="184" spans="1:11" ht="13.5">
      <c r="A184" s="218"/>
      <c r="B184" s="219"/>
      <c r="C184" s="203"/>
      <c r="D184" s="203"/>
      <c r="E184" s="203"/>
      <c r="F184" s="203"/>
      <c r="G184" s="203"/>
      <c r="H184" s="203"/>
      <c r="K184" s="220"/>
    </row>
    <row r="185" spans="1:11" ht="13.5">
      <c r="A185" s="218" t="s">
        <v>10</v>
      </c>
      <c r="B185" s="221" t="s">
        <v>355</v>
      </c>
      <c r="C185" s="203"/>
      <c r="D185" s="203"/>
      <c r="E185" s="203"/>
      <c r="F185" s="203"/>
      <c r="G185" s="203"/>
      <c r="H185" s="203"/>
      <c r="K185" s="220"/>
    </row>
    <row r="186" spans="1:11" ht="13.5">
      <c r="A186" s="218"/>
      <c r="B186" s="219"/>
      <c r="C186" s="203"/>
      <c r="D186" s="203"/>
      <c r="E186" s="203"/>
      <c r="F186" s="203"/>
      <c r="G186" s="203"/>
      <c r="H186" s="203"/>
      <c r="K186" s="220"/>
    </row>
    <row r="187" spans="1:11" ht="13.5">
      <c r="A187" s="218"/>
      <c r="B187" s="219" t="s">
        <v>356</v>
      </c>
      <c r="C187" s="203"/>
      <c r="D187" s="203"/>
      <c r="E187" s="203"/>
      <c r="F187" s="203"/>
      <c r="G187" s="203"/>
      <c r="H187" s="203"/>
      <c r="K187" s="220"/>
    </row>
    <row r="188" spans="1:11" ht="13.5">
      <c r="A188" s="218"/>
      <c r="B188" s="219" t="s">
        <v>357</v>
      </c>
      <c r="C188" s="203"/>
      <c r="D188" s="203"/>
      <c r="E188" s="203"/>
      <c r="F188" s="203"/>
      <c r="G188" s="203"/>
      <c r="H188" s="203"/>
      <c r="K188" s="220"/>
    </row>
    <row r="189" spans="1:11" ht="13.5">
      <c r="A189" s="218"/>
      <c r="B189" s="219" t="s">
        <v>358</v>
      </c>
      <c r="C189" s="203"/>
      <c r="D189" s="203"/>
      <c r="E189" s="203"/>
      <c r="F189" s="203"/>
      <c r="G189" s="203"/>
      <c r="H189" s="203"/>
      <c r="K189" s="220"/>
    </row>
    <row r="190" spans="1:11" ht="13.5">
      <c r="A190" s="218"/>
      <c r="B190" s="219" t="s">
        <v>359</v>
      </c>
      <c r="C190" s="203"/>
      <c r="D190" s="203"/>
      <c r="E190" s="203"/>
      <c r="F190" s="203"/>
      <c r="G190" s="203"/>
      <c r="H190" s="203"/>
      <c r="K190" s="220"/>
    </row>
    <row r="191" spans="1:11" ht="13.5">
      <c r="A191" s="218"/>
      <c r="B191" s="219" t="s">
        <v>360</v>
      </c>
      <c r="C191" s="203"/>
      <c r="D191" s="203"/>
      <c r="E191" s="203"/>
      <c r="F191" s="203"/>
      <c r="G191" s="203"/>
      <c r="H191" s="203"/>
      <c r="K191" s="220"/>
    </row>
    <row r="192" spans="1:11" ht="13.5">
      <c r="A192" s="218"/>
      <c r="B192" s="219" t="s">
        <v>361</v>
      </c>
      <c r="C192" s="203"/>
      <c r="D192" s="203"/>
      <c r="E192" s="203"/>
      <c r="F192" s="203"/>
      <c r="G192" s="203"/>
      <c r="H192" s="203"/>
      <c r="K192" s="220"/>
    </row>
    <row r="193" spans="1:11" ht="13.5">
      <c r="A193" s="218"/>
      <c r="B193" s="219"/>
      <c r="C193" s="203"/>
      <c r="D193" s="203"/>
      <c r="E193" s="203"/>
      <c r="F193" s="203"/>
      <c r="G193" s="203"/>
      <c r="H193" s="203"/>
      <c r="K193" s="220"/>
    </row>
    <row r="194" spans="1:11" ht="13.5">
      <c r="A194" s="218"/>
      <c r="B194" s="219"/>
      <c r="C194" s="203"/>
      <c r="D194" s="203"/>
      <c r="E194" s="203"/>
      <c r="F194" s="203"/>
      <c r="G194" s="203"/>
      <c r="H194" s="203"/>
      <c r="K194" s="220"/>
    </row>
    <row r="195" spans="1:11" ht="13.5">
      <c r="A195" s="218"/>
      <c r="B195" s="219"/>
      <c r="C195" s="203"/>
      <c r="D195" s="203"/>
      <c r="E195" s="203"/>
      <c r="F195" s="229" t="s">
        <v>309</v>
      </c>
      <c r="G195" s="203"/>
      <c r="H195" s="229"/>
      <c r="I195" s="229"/>
      <c r="J195" s="230" t="s">
        <v>310</v>
      </c>
      <c r="K195" s="231"/>
    </row>
    <row r="196" spans="1:11" ht="13.5">
      <c r="A196" s="218"/>
      <c r="B196" s="233"/>
      <c r="C196" s="203"/>
      <c r="D196" s="203"/>
      <c r="E196" s="203"/>
      <c r="F196" s="229"/>
      <c r="G196" s="203"/>
      <c r="H196" s="229"/>
      <c r="I196" s="229"/>
      <c r="J196" s="229"/>
      <c r="K196" s="228"/>
    </row>
    <row r="197" spans="1:11" ht="13.5">
      <c r="A197" s="218"/>
      <c r="B197" s="233"/>
      <c r="C197" s="203"/>
      <c r="D197" s="203"/>
      <c r="E197" s="203"/>
      <c r="F197" s="203"/>
      <c r="G197" s="203"/>
      <c r="H197" s="203"/>
      <c r="K197" s="220"/>
    </row>
    <row r="198" spans="1:11" ht="13.5">
      <c r="A198" s="218"/>
      <c r="B198" s="233"/>
      <c r="C198" s="203"/>
      <c r="D198" s="203"/>
      <c r="E198" s="203"/>
      <c r="F198" s="203"/>
      <c r="G198" s="203"/>
      <c r="H198" s="203"/>
      <c r="K198" s="220"/>
    </row>
    <row r="199" spans="1:11" ht="13.5">
      <c r="A199" s="218" t="s">
        <v>6</v>
      </c>
      <c r="B199" s="221" t="s">
        <v>362</v>
      </c>
      <c r="C199" s="203"/>
      <c r="D199" s="203"/>
      <c r="E199" s="203"/>
      <c r="F199" s="203"/>
      <c r="G199" s="203"/>
      <c r="H199" s="203"/>
      <c r="K199" s="220"/>
    </row>
    <row r="200" spans="1:11" ht="13.5">
      <c r="A200" s="218"/>
      <c r="B200" s="219"/>
      <c r="C200" s="203"/>
      <c r="D200" s="203"/>
      <c r="E200" s="203"/>
      <c r="F200" s="203"/>
      <c r="G200" s="203"/>
      <c r="H200" s="203"/>
      <c r="K200" s="220"/>
    </row>
    <row r="201" spans="1:11" ht="13.5">
      <c r="A201" s="218"/>
      <c r="B201" s="219" t="s">
        <v>363</v>
      </c>
      <c r="C201" s="203"/>
      <c r="D201" s="203"/>
      <c r="E201" s="203"/>
      <c r="F201" s="203"/>
      <c r="G201" s="203"/>
      <c r="H201" s="203"/>
      <c r="K201" s="220"/>
    </row>
    <row r="202" spans="1:11" ht="13.5">
      <c r="A202" s="218"/>
      <c r="B202" s="219" t="s">
        <v>364</v>
      </c>
      <c r="C202" s="203"/>
      <c r="D202" s="203"/>
      <c r="E202" s="203"/>
      <c r="F202" s="203"/>
      <c r="G202" s="203"/>
      <c r="H202" s="203"/>
      <c r="K202" s="220"/>
    </row>
    <row r="203" spans="1:11" ht="13.5">
      <c r="A203" s="218"/>
      <c r="B203" s="219" t="s">
        <v>365</v>
      </c>
      <c r="C203" s="203"/>
      <c r="D203" s="203"/>
      <c r="E203" s="203"/>
      <c r="F203" s="203"/>
      <c r="G203" s="203"/>
      <c r="H203" s="203"/>
      <c r="K203" s="220"/>
    </row>
    <row r="204" spans="1:11" ht="13.5">
      <c r="A204" s="218"/>
      <c r="B204" s="219" t="s">
        <v>366</v>
      </c>
      <c r="C204" s="203"/>
      <c r="D204" s="203"/>
      <c r="E204" s="203"/>
      <c r="F204" s="203"/>
      <c r="G204" s="203"/>
      <c r="H204" s="203"/>
      <c r="K204" s="220"/>
    </row>
    <row r="205" spans="1:11" ht="13.5">
      <c r="A205" s="218"/>
      <c r="B205" s="219"/>
      <c r="C205" s="203"/>
      <c r="D205" s="203"/>
      <c r="E205" s="203"/>
      <c r="F205" s="203"/>
      <c r="G205" s="203"/>
      <c r="H205" s="203"/>
      <c r="K205" s="220"/>
    </row>
    <row r="206" spans="1:11" ht="13.5">
      <c r="A206" s="218"/>
      <c r="B206" s="219" t="s">
        <v>367</v>
      </c>
      <c r="C206" s="203"/>
      <c r="D206" s="203"/>
      <c r="E206" s="203"/>
      <c r="F206" s="203"/>
      <c r="G206" s="203"/>
      <c r="H206" s="203"/>
      <c r="K206" s="220"/>
    </row>
    <row r="207" spans="1:11" ht="13.5">
      <c r="A207" s="218"/>
      <c r="B207" s="219" t="s">
        <v>368</v>
      </c>
      <c r="C207" s="203"/>
      <c r="D207" s="203"/>
      <c r="E207" s="203"/>
      <c r="F207" s="203"/>
      <c r="G207" s="203"/>
      <c r="H207" s="203"/>
      <c r="K207" s="220"/>
    </row>
    <row r="208" spans="1:11" ht="13.5">
      <c r="A208" s="218"/>
      <c r="B208" s="219"/>
      <c r="C208" s="203"/>
      <c r="D208" s="203"/>
      <c r="E208" s="203"/>
      <c r="F208" s="203"/>
      <c r="G208" s="203"/>
      <c r="H208" s="203"/>
      <c r="K208" s="220"/>
    </row>
    <row r="209" spans="1:11" ht="13.5">
      <c r="A209" s="218" t="s">
        <v>7</v>
      </c>
      <c r="B209" s="221" t="s">
        <v>369</v>
      </c>
      <c r="C209" s="203"/>
      <c r="D209" s="203"/>
      <c r="E209" s="203"/>
      <c r="F209" s="203"/>
      <c r="G209" s="203"/>
      <c r="H209" s="203"/>
      <c r="K209" s="220"/>
    </row>
    <row r="210" spans="1:11" ht="13.5">
      <c r="A210" s="218"/>
      <c r="B210" s="219"/>
      <c r="C210" s="203"/>
      <c r="D210" s="203"/>
      <c r="E210" s="203"/>
      <c r="F210" s="203"/>
      <c r="G210" s="203"/>
      <c r="H210" s="203"/>
      <c r="K210" s="220"/>
    </row>
    <row r="211" spans="1:11" ht="13.5">
      <c r="A211" s="218"/>
      <c r="B211" s="219" t="s">
        <v>370</v>
      </c>
      <c r="C211" s="203"/>
      <c r="D211" s="203"/>
      <c r="E211" s="203"/>
      <c r="F211" s="203"/>
      <c r="G211" s="203"/>
      <c r="H211" s="203"/>
      <c r="K211" s="220"/>
    </row>
    <row r="212" spans="1:11" ht="13.5">
      <c r="A212" s="218"/>
      <c r="B212" s="219" t="s">
        <v>371</v>
      </c>
      <c r="C212" s="203"/>
      <c r="D212" s="203"/>
      <c r="E212" s="203"/>
      <c r="F212" s="203"/>
      <c r="G212" s="203"/>
      <c r="H212" s="203"/>
      <c r="K212" s="220"/>
    </row>
    <row r="213" spans="1:11" ht="13.5">
      <c r="A213" s="218"/>
      <c r="B213" s="219" t="s">
        <v>372</v>
      </c>
      <c r="C213" s="203"/>
      <c r="D213" s="203"/>
      <c r="E213" s="203"/>
      <c r="F213" s="203"/>
      <c r="G213" s="203"/>
      <c r="H213" s="203"/>
      <c r="K213" s="220"/>
    </row>
    <row r="214" spans="1:11" ht="13.5">
      <c r="A214" s="218"/>
      <c r="B214" s="219" t="s">
        <v>373</v>
      </c>
      <c r="C214" s="203"/>
      <c r="D214" s="203"/>
      <c r="E214" s="203"/>
      <c r="F214" s="203"/>
      <c r="G214" s="203"/>
      <c r="H214" s="203"/>
      <c r="K214" s="220"/>
    </row>
    <row r="215" spans="1:11" ht="13.5">
      <c r="A215" s="218"/>
      <c r="B215" s="219" t="s">
        <v>374</v>
      </c>
      <c r="C215" s="203"/>
      <c r="D215" s="203"/>
      <c r="E215" s="203"/>
      <c r="F215" s="203"/>
      <c r="G215" s="203"/>
      <c r="H215" s="203"/>
      <c r="K215" s="220"/>
    </row>
    <row r="216" spans="1:11" ht="13.5">
      <c r="A216" s="218"/>
      <c r="B216" s="219" t="s">
        <v>375</v>
      </c>
      <c r="C216" s="203"/>
      <c r="D216" s="203"/>
      <c r="E216" s="203"/>
      <c r="F216" s="203"/>
      <c r="G216" s="203"/>
      <c r="H216" s="203"/>
      <c r="K216" s="220"/>
    </row>
    <row r="217" spans="1:11" ht="13.5">
      <c r="A217" s="218"/>
      <c r="B217" s="219"/>
      <c r="C217" s="203"/>
      <c r="D217" s="203"/>
      <c r="E217" s="203"/>
      <c r="F217" s="203"/>
      <c r="G217" s="203"/>
      <c r="H217" s="203"/>
      <c r="K217" s="220"/>
    </row>
    <row r="218" spans="1:11" ht="13.5">
      <c r="A218" s="218" t="s">
        <v>8</v>
      </c>
      <c r="B218" s="221" t="s">
        <v>376</v>
      </c>
      <c r="C218" s="203"/>
      <c r="D218" s="203"/>
      <c r="E218" s="203"/>
      <c r="F218" s="203"/>
      <c r="G218" s="203"/>
      <c r="H218" s="203"/>
      <c r="K218" s="220"/>
    </row>
    <row r="219" spans="1:11" ht="13.5">
      <c r="A219" s="218"/>
      <c r="B219" s="219"/>
      <c r="C219" s="203"/>
      <c r="D219" s="203"/>
      <c r="E219" s="203"/>
      <c r="F219" s="203"/>
      <c r="G219" s="203"/>
      <c r="H219" s="203"/>
      <c r="K219" s="220"/>
    </row>
    <row r="220" spans="1:11" ht="13.5">
      <c r="A220" s="218"/>
      <c r="B220" s="219" t="s">
        <v>377</v>
      </c>
      <c r="C220" s="203"/>
      <c r="D220" s="203"/>
      <c r="E220" s="203"/>
      <c r="F220" s="203"/>
      <c r="G220" s="203"/>
      <c r="H220" s="203"/>
      <c r="K220" s="220"/>
    </row>
    <row r="221" spans="1:11" ht="13.5">
      <c r="A221" s="218"/>
      <c r="B221" s="219" t="s">
        <v>378</v>
      </c>
      <c r="C221" s="203"/>
      <c r="D221" s="203"/>
      <c r="E221" s="203"/>
      <c r="F221" s="203"/>
      <c r="G221" s="203"/>
      <c r="H221" s="203"/>
      <c r="K221" s="220"/>
    </row>
    <row r="222" spans="1:11" ht="13.5">
      <c r="A222" s="218"/>
      <c r="B222" s="219" t="s">
        <v>379</v>
      </c>
      <c r="C222" s="203"/>
      <c r="D222" s="203"/>
      <c r="E222" s="203"/>
      <c r="F222" s="203"/>
      <c r="G222" s="203"/>
      <c r="H222" s="203"/>
      <c r="K222" s="220"/>
    </row>
    <row r="223" spans="1:11" ht="13.5">
      <c r="A223" s="218"/>
      <c r="B223" s="219"/>
      <c r="C223" s="203"/>
      <c r="D223" s="203"/>
      <c r="E223" s="203"/>
      <c r="F223" s="203"/>
      <c r="G223" s="203"/>
      <c r="H223" s="203"/>
      <c r="K223" s="220"/>
    </row>
    <row r="224" spans="1:11" ht="13.5">
      <c r="A224" s="218" t="s">
        <v>9</v>
      </c>
      <c r="B224" s="221" t="s">
        <v>380</v>
      </c>
      <c r="C224" s="203"/>
      <c r="D224" s="203"/>
      <c r="E224" s="203"/>
      <c r="F224" s="203"/>
      <c r="G224" s="203"/>
      <c r="H224" s="203"/>
      <c r="K224" s="220"/>
    </row>
    <row r="225" spans="1:11" ht="13.5">
      <c r="A225" s="218"/>
      <c r="B225" s="219"/>
      <c r="C225" s="203"/>
      <c r="D225" s="203"/>
      <c r="E225" s="203"/>
      <c r="F225" s="203"/>
      <c r="G225" s="203"/>
      <c r="H225" s="203"/>
      <c r="K225" s="220"/>
    </row>
    <row r="226" spans="1:11" ht="13.5">
      <c r="A226" s="218"/>
      <c r="B226" s="219" t="s">
        <v>381</v>
      </c>
      <c r="C226" s="203"/>
      <c r="D226" s="203"/>
      <c r="E226" s="203"/>
      <c r="F226" s="203"/>
      <c r="G226" s="203"/>
      <c r="H226" s="203"/>
      <c r="K226" s="220"/>
    </row>
    <row r="227" spans="1:11" ht="13.5">
      <c r="A227" s="218"/>
      <c r="B227" s="219" t="s">
        <v>382</v>
      </c>
      <c r="C227" s="203"/>
      <c r="D227" s="203"/>
      <c r="E227" s="203"/>
      <c r="F227" s="203"/>
      <c r="G227" s="203"/>
      <c r="H227" s="203"/>
      <c r="K227" s="220"/>
    </row>
    <row r="228" spans="1:11" ht="13.5">
      <c r="A228" s="218"/>
      <c r="B228" s="219"/>
      <c r="C228" s="203"/>
      <c r="D228" s="203"/>
      <c r="E228" s="203"/>
      <c r="F228" s="203"/>
      <c r="G228" s="203"/>
      <c r="H228" s="203"/>
      <c r="K228" s="220"/>
    </row>
    <row r="229" spans="1:11" ht="13.5">
      <c r="A229" s="218"/>
      <c r="B229" s="219" t="s">
        <v>383</v>
      </c>
      <c r="C229" s="203"/>
      <c r="D229" s="203"/>
      <c r="E229" s="203"/>
      <c r="F229" s="203"/>
      <c r="G229" s="203"/>
      <c r="H229" s="203"/>
      <c r="K229" s="220"/>
    </row>
    <row r="230" spans="1:11" ht="13.5">
      <c r="A230" s="218"/>
      <c r="B230" s="219" t="s">
        <v>384</v>
      </c>
      <c r="C230" s="203"/>
      <c r="D230" s="203"/>
      <c r="E230" s="203"/>
      <c r="F230" s="203"/>
      <c r="G230" s="203"/>
      <c r="H230" s="203"/>
      <c r="K230" s="220"/>
    </row>
    <row r="231" spans="1:11" ht="13.5">
      <c r="A231" s="218"/>
      <c r="B231" s="219" t="s">
        <v>385</v>
      </c>
      <c r="C231" s="203"/>
      <c r="D231" s="203"/>
      <c r="E231" s="203"/>
      <c r="F231" s="203"/>
      <c r="G231" s="203"/>
      <c r="H231" s="203"/>
      <c r="K231" s="220"/>
    </row>
    <row r="232" spans="1:11" ht="13.5">
      <c r="A232" s="218"/>
      <c r="B232" s="219" t="s">
        <v>386</v>
      </c>
      <c r="C232" s="203"/>
      <c r="D232" s="203"/>
      <c r="E232" s="203"/>
      <c r="F232" s="203"/>
      <c r="G232" s="203"/>
      <c r="H232" s="203"/>
      <c r="K232" s="220"/>
    </row>
    <row r="233" spans="1:11" ht="13.5">
      <c r="A233" s="218"/>
      <c r="B233" s="219" t="s">
        <v>387</v>
      </c>
      <c r="C233" s="203"/>
      <c r="D233" s="203"/>
      <c r="E233" s="203"/>
      <c r="F233" s="203"/>
      <c r="G233" s="203"/>
      <c r="H233" s="203"/>
      <c r="K233" s="220"/>
    </row>
    <row r="234" spans="1:11" ht="13.5">
      <c r="A234" s="218"/>
      <c r="B234" s="219" t="s">
        <v>388</v>
      </c>
      <c r="C234" s="203"/>
      <c r="D234" s="203"/>
      <c r="E234" s="203"/>
      <c r="F234" s="203"/>
      <c r="G234" s="203"/>
      <c r="H234" s="203"/>
      <c r="K234" s="220"/>
    </row>
    <row r="235" spans="1:11" ht="13.5">
      <c r="A235" s="218"/>
      <c r="B235" s="219"/>
      <c r="C235" s="203"/>
      <c r="D235" s="203"/>
      <c r="E235" s="203"/>
      <c r="F235" s="203"/>
      <c r="G235" s="203"/>
      <c r="H235" s="203"/>
      <c r="K235" s="220"/>
    </row>
    <row r="236" spans="1:11" ht="13.5">
      <c r="A236" s="218" t="s">
        <v>10</v>
      </c>
      <c r="B236" s="221" t="s">
        <v>389</v>
      </c>
      <c r="C236" s="203"/>
      <c r="D236" s="203"/>
      <c r="E236" s="203"/>
      <c r="F236" s="203"/>
      <c r="G236" s="203"/>
      <c r="H236" s="203"/>
      <c r="K236" s="220"/>
    </row>
    <row r="237" spans="1:11" ht="13.5">
      <c r="A237" s="218"/>
      <c r="B237" s="219"/>
      <c r="C237" s="203"/>
      <c r="D237" s="203"/>
      <c r="E237" s="203"/>
      <c r="F237" s="203"/>
      <c r="G237" s="203"/>
      <c r="H237" s="203"/>
      <c r="K237" s="220"/>
    </row>
    <row r="238" spans="1:11" ht="13.5">
      <c r="A238" s="218"/>
      <c r="B238" s="219" t="s">
        <v>390</v>
      </c>
      <c r="C238" s="203"/>
      <c r="D238" s="203"/>
      <c r="E238" s="203"/>
      <c r="F238" s="203"/>
      <c r="G238" s="203"/>
      <c r="H238" s="203"/>
      <c r="K238" s="220"/>
    </row>
    <row r="239" spans="1:11" ht="13.5">
      <c r="A239" s="218"/>
      <c r="B239" s="219" t="s">
        <v>391</v>
      </c>
      <c r="C239" s="203"/>
      <c r="D239" s="203"/>
      <c r="E239" s="203"/>
      <c r="F239" s="203"/>
      <c r="G239" s="203"/>
      <c r="H239" s="203"/>
      <c r="K239" s="220"/>
    </row>
    <row r="240" spans="1:11" ht="13.5">
      <c r="A240" s="218"/>
      <c r="B240" s="219" t="s">
        <v>392</v>
      </c>
      <c r="C240" s="203"/>
      <c r="D240" s="203"/>
      <c r="E240" s="203"/>
      <c r="F240" s="203"/>
      <c r="G240" s="203"/>
      <c r="H240" s="203"/>
      <c r="K240" s="220"/>
    </row>
    <row r="241" spans="1:11" ht="13.5">
      <c r="A241" s="218"/>
      <c r="B241" s="219" t="s">
        <v>393</v>
      </c>
      <c r="C241" s="203"/>
      <c r="D241" s="203"/>
      <c r="E241" s="203"/>
      <c r="F241" s="203"/>
      <c r="G241" s="203"/>
      <c r="H241" s="203"/>
      <c r="K241" s="220"/>
    </row>
    <row r="242" spans="1:11" ht="13.5">
      <c r="A242" s="218"/>
      <c r="B242" s="219" t="s">
        <v>394</v>
      </c>
      <c r="C242" s="203"/>
      <c r="D242" s="203"/>
      <c r="E242" s="203"/>
      <c r="F242" s="203"/>
      <c r="G242" s="203"/>
      <c r="H242" s="203"/>
      <c r="K242" s="220"/>
    </row>
    <row r="243" spans="1:11" ht="13.5">
      <c r="A243" s="218"/>
      <c r="B243" s="219"/>
      <c r="C243" s="203"/>
      <c r="D243" s="203"/>
      <c r="E243" s="203"/>
      <c r="F243" s="203"/>
      <c r="G243" s="203"/>
      <c r="H243" s="203" t="s">
        <v>298</v>
      </c>
      <c r="K243" s="220"/>
    </row>
    <row r="244" spans="1:11" ht="13.5">
      <c r="A244" s="218" t="s">
        <v>11</v>
      </c>
      <c r="B244" s="221" t="s">
        <v>395</v>
      </c>
      <c r="C244" s="203"/>
      <c r="D244" s="203"/>
      <c r="E244" s="203"/>
      <c r="F244" s="203"/>
      <c r="G244" s="203"/>
      <c r="H244" s="203"/>
      <c r="K244" s="220"/>
    </row>
    <row r="245" spans="1:11" ht="13.5">
      <c r="A245" s="218"/>
      <c r="B245" s="219"/>
      <c r="C245" s="203"/>
      <c r="D245" s="203"/>
      <c r="E245" s="203"/>
      <c r="F245" s="203"/>
      <c r="G245" s="203"/>
      <c r="H245" s="203"/>
      <c r="K245" s="220"/>
    </row>
    <row r="246" spans="1:11" ht="13.5">
      <c r="A246" s="218"/>
      <c r="B246" s="219" t="s">
        <v>396</v>
      </c>
      <c r="C246" s="203"/>
      <c r="D246" s="203"/>
      <c r="E246" s="203"/>
      <c r="F246" s="203"/>
      <c r="G246" s="203"/>
      <c r="H246" s="203"/>
      <c r="K246" s="220"/>
    </row>
    <row r="247" spans="1:11" ht="13.5">
      <c r="A247" s="218"/>
      <c r="B247" s="219" t="s">
        <v>397</v>
      </c>
      <c r="C247" s="203"/>
      <c r="D247" s="203"/>
      <c r="E247" s="203"/>
      <c r="F247" s="203"/>
      <c r="G247" s="203"/>
      <c r="H247" s="203"/>
      <c r="K247" s="220"/>
    </row>
    <row r="248" spans="1:11" ht="13.5">
      <c r="A248" s="218"/>
      <c r="B248" s="219"/>
      <c r="C248" s="203"/>
      <c r="D248" s="203"/>
      <c r="E248" s="203"/>
      <c r="F248" s="203"/>
      <c r="G248" s="203"/>
      <c r="H248" s="203"/>
      <c r="K248" s="220"/>
    </row>
    <row r="249" spans="1:11" ht="13.5">
      <c r="A249" s="218"/>
      <c r="B249" s="219"/>
      <c r="C249" s="203"/>
      <c r="D249" s="203"/>
      <c r="E249" s="203"/>
      <c r="F249" s="203"/>
      <c r="G249" s="203"/>
      <c r="H249" s="203"/>
      <c r="K249" s="220"/>
    </row>
    <row r="250" spans="1:11" ht="13.5">
      <c r="A250" s="218"/>
      <c r="B250" s="219"/>
      <c r="C250" s="203"/>
      <c r="D250" s="203"/>
      <c r="E250" s="203"/>
      <c r="F250" s="203"/>
      <c r="G250" s="203"/>
      <c r="H250" s="203"/>
      <c r="K250" s="220"/>
    </row>
    <row r="251" spans="1:11" ht="13.5">
      <c r="A251" s="218"/>
      <c r="B251" s="219"/>
      <c r="C251" s="203"/>
      <c r="D251" s="203"/>
      <c r="E251" s="203"/>
      <c r="F251" s="203"/>
      <c r="G251" s="203"/>
      <c r="H251" s="203"/>
      <c r="K251" s="220"/>
    </row>
    <row r="252" spans="1:11" ht="13.5">
      <c r="A252" s="218"/>
      <c r="B252" s="219"/>
      <c r="C252" s="203"/>
      <c r="D252" s="203"/>
      <c r="E252" s="203"/>
      <c r="F252" s="203"/>
      <c r="G252" s="203"/>
      <c r="H252" s="203"/>
      <c r="K252" s="220"/>
    </row>
    <row r="253" spans="1:11" ht="13.5">
      <c r="A253" s="218"/>
      <c r="B253" s="219"/>
      <c r="C253" s="203"/>
      <c r="D253" s="203"/>
      <c r="E253" s="203"/>
      <c r="F253" s="203"/>
      <c r="G253" s="203"/>
      <c r="H253" s="203"/>
      <c r="K253" s="228"/>
    </row>
    <row r="254" spans="1:11" ht="13.5">
      <c r="A254" s="218"/>
      <c r="B254" s="219"/>
      <c r="C254" s="203"/>
      <c r="D254" s="203"/>
      <c r="E254" s="203"/>
      <c r="F254" s="203"/>
      <c r="G254" s="203"/>
      <c r="H254" s="203"/>
      <c r="K254" s="220"/>
    </row>
    <row r="255" spans="1:11" ht="13.5">
      <c r="A255" s="218"/>
      <c r="B255" s="219"/>
      <c r="C255" s="203"/>
      <c r="D255" s="203"/>
      <c r="E255" s="203"/>
      <c r="F255" s="203"/>
      <c r="G255" s="229" t="s">
        <v>309</v>
      </c>
      <c r="H255" s="203"/>
      <c r="I255" s="229"/>
      <c r="J255" s="230" t="s">
        <v>310</v>
      </c>
      <c r="K255" s="231"/>
    </row>
    <row r="256" spans="1:11" ht="13.5">
      <c r="A256" s="218"/>
      <c r="B256" s="219"/>
      <c r="C256" s="203"/>
      <c r="D256" s="203"/>
      <c r="E256" s="203"/>
      <c r="F256" s="203"/>
      <c r="G256" s="203"/>
      <c r="H256" s="203"/>
      <c r="K256" s="228"/>
    </row>
    <row r="257" spans="1:11" ht="13.5">
      <c r="A257" s="218"/>
      <c r="B257" s="219"/>
      <c r="C257" s="203"/>
      <c r="D257" s="203"/>
      <c r="E257" s="203"/>
      <c r="F257" s="203"/>
      <c r="G257" s="203"/>
      <c r="H257" s="203"/>
      <c r="K257" s="220"/>
    </row>
    <row r="258" spans="1:11" ht="13.5">
      <c r="A258" s="218"/>
      <c r="B258" s="219"/>
      <c r="C258" s="203"/>
      <c r="D258" s="203"/>
      <c r="E258" s="203"/>
      <c r="F258" s="203"/>
      <c r="G258" s="203"/>
      <c r="H258" s="203"/>
      <c r="K258" s="220"/>
    </row>
    <row r="259" spans="1:11" ht="13.5">
      <c r="A259" s="218" t="s">
        <v>6</v>
      </c>
      <c r="B259" s="221" t="s">
        <v>398</v>
      </c>
      <c r="C259" s="203"/>
      <c r="D259" s="203"/>
      <c r="E259" s="203"/>
      <c r="F259" s="203"/>
      <c r="G259" s="203"/>
      <c r="H259" s="203"/>
      <c r="K259" s="220"/>
    </row>
    <row r="260" spans="1:11" ht="13.5">
      <c r="A260" s="218"/>
      <c r="B260" s="219"/>
      <c r="C260" s="203"/>
      <c r="D260" s="203"/>
      <c r="E260" s="203"/>
      <c r="F260" s="203"/>
      <c r="G260" s="203"/>
      <c r="H260" s="203"/>
      <c r="K260" s="220"/>
    </row>
    <row r="261" spans="1:11" ht="13.5">
      <c r="A261" s="218"/>
      <c r="B261" s="219" t="s">
        <v>399</v>
      </c>
      <c r="C261" s="203"/>
      <c r="D261" s="203"/>
      <c r="E261" s="203"/>
      <c r="F261" s="203"/>
      <c r="G261" s="203"/>
      <c r="H261" s="203"/>
      <c r="K261" s="220"/>
    </row>
    <row r="262" spans="1:11" ht="13.5">
      <c r="A262" s="218"/>
      <c r="B262" s="219" t="s">
        <v>400</v>
      </c>
      <c r="C262" s="203"/>
      <c r="D262" s="203"/>
      <c r="E262" s="203"/>
      <c r="F262" s="203"/>
      <c r="G262" s="203"/>
      <c r="H262" s="203"/>
      <c r="K262" s="220"/>
    </row>
    <row r="263" spans="1:11" ht="13.5">
      <c r="A263" s="218"/>
      <c r="B263" s="219" t="s">
        <v>401</v>
      </c>
      <c r="C263" s="203"/>
      <c r="D263" s="203"/>
      <c r="E263" s="203"/>
      <c r="F263" s="203"/>
      <c r="G263" s="203"/>
      <c r="H263" s="203"/>
      <c r="K263" s="220"/>
    </row>
    <row r="264" spans="1:11" ht="13.5">
      <c r="A264" s="218"/>
      <c r="B264" s="219" t="s">
        <v>402</v>
      </c>
      <c r="C264" s="203"/>
      <c r="D264" s="203"/>
      <c r="E264" s="203"/>
      <c r="F264" s="203"/>
      <c r="G264" s="203"/>
      <c r="H264" s="203"/>
      <c r="K264" s="220"/>
    </row>
    <row r="265" spans="1:11" ht="13.5">
      <c r="A265" s="218"/>
      <c r="B265" s="219" t="s">
        <v>403</v>
      </c>
      <c r="C265" s="203"/>
      <c r="D265" s="203"/>
      <c r="E265" s="203"/>
      <c r="F265" s="203"/>
      <c r="G265" s="203"/>
      <c r="H265" s="203"/>
      <c r="K265" s="220"/>
    </row>
    <row r="266" spans="1:11" ht="13.5">
      <c r="A266" s="218"/>
      <c r="B266" s="219" t="s">
        <v>404</v>
      </c>
      <c r="C266" s="203"/>
      <c r="D266" s="203"/>
      <c r="E266" s="203"/>
      <c r="F266" s="203"/>
      <c r="G266" s="203"/>
      <c r="H266" s="203"/>
      <c r="K266" s="220"/>
    </row>
    <row r="267" spans="1:11" ht="13.5">
      <c r="A267" s="218"/>
      <c r="B267" s="219" t="s">
        <v>405</v>
      </c>
      <c r="C267" s="203"/>
      <c r="D267" s="203"/>
      <c r="E267" s="203"/>
      <c r="F267" s="203"/>
      <c r="G267" s="203"/>
      <c r="H267" s="203"/>
      <c r="K267" s="220"/>
    </row>
    <row r="268" spans="1:11" ht="13.5">
      <c r="A268" s="218"/>
      <c r="B268" s="219"/>
      <c r="C268" s="203"/>
      <c r="D268" s="203"/>
      <c r="E268" s="203"/>
      <c r="F268" s="203"/>
      <c r="G268" s="203"/>
      <c r="H268" s="203"/>
      <c r="K268" s="220"/>
    </row>
    <row r="269" spans="1:11" ht="13.5">
      <c r="A269" s="218"/>
      <c r="B269" s="219" t="s">
        <v>406</v>
      </c>
      <c r="C269" s="203"/>
      <c r="D269" s="203"/>
      <c r="E269" s="203"/>
      <c r="F269" s="203"/>
      <c r="G269" s="203"/>
      <c r="H269" s="203"/>
      <c r="K269" s="220"/>
    </row>
    <row r="270" spans="1:11" ht="13.5">
      <c r="A270" s="218"/>
      <c r="B270" s="219" t="s">
        <v>407</v>
      </c>
      <c r="C270" s="203"/>
      <c r="D270" s="203"/>
      <c r="E270" s="203"/>
      <c r="F270" s="203"/>
      <c r="G270" s="203"/>
      <c r="H270" s="203"/>
      <c r="K270" s="220"/>
    </row>
    <row r="271" spans="1:11" ht="13.5">
      <c r="A271" s="218"/>
      <c r="B271" s="219" t="s">
        <v>408</v>
      </c>
      <c r="C271" s="203"/>
      <c r="D271" s="203"/>
      <c r="E271" s="203"/>
      <c r="F271" s="203"/>
      <c r="G271" s="203"/>
      <c r="H271" s="203"/>
      <c r="K271" s="220"/>
    </row>
    <row r="272" spans="1:11" ht="13.5">
      <c r="A272" s="218"/>
      <c r="B272" s="219" t="s">
        <v>409</v>
      </c>
      <c r="C272" s="203"/>
      <c r="D272" s="203"/>
      <c r="E272" s="203"/>
      <c r="F272" s="203"/>
      <c r="G272" s="203"/>
      <c r="H272" s="203"/>
      <c r="K272" s="220"/>
    </row>
    <row r="273" spans="1:11" ht="13.5">
      <c r="A273" s="218"/>
      <c r="B273" s="219" t="s">
        <v>410</v>
      </c>
      <c r="C273" s="203"/>
      <c r="D273" s="203"/>
      <c r="E273" s="203"/>
      <c r="F273" s="203"/>
      <c r="G273" s="203"/>
      <c r="H273" s="203"/>
      <c r="K273" s="220"/>
    </row>
    <row r="274" spans="1:11" ht="13.5">
      <c r="A274" s="218"/>
      <c r="B274" s="219" t="s">
        <v>411</v>
      </c>
      <c r="C274" s="203"/>
      <c r="D274" s="203"/>
      <c r="E274" s="203"/>
      <c r="F274" s="203"/>
      <c r="G274" s="203"/>
      <c r="H274" s="203"/>
      <c r="K274" s="220"/>
    </row>
    <row r="275" spans="1:11" ht="13.5">
      <c r="A275" s="218"/>
      <c r="B275" s="219"/>
      <c r="C275" s="203"/>
      <c r="D275" s="203"/>
      <c r="E275" s="203"/>
      <c r="F275" s="203"/>
      <c r="G275" s="203"/>
      <c r="H275" s="203"/>
      <c r="K275" s="220"/>
    </row>
    <row r="276" spans="1:11" ht="13.5">
      <c r="A276" s="218"/>
      <c r="B276" s="219" t="s">
        <v>412</v>
      </c>
      <c r="C276" s="203"/>
      <c r="D276" s="203"/>
      <c r="E276" s="203"/>
      <c r="F276" s="203"/>
      <c r="G276" s="203"/>
      <c r="H276" s="203"/>
      <c r="K276" s="220"/>
    </row>
    <row r="277" spans="1:11" ht="13.5">
      <c r="A277" s="218"/>
      <c r="B277" s="219" t="s">
        <v>413</v>
      </c>
      <c r="C277" s="203"/>
      <c r="D277" s="203"/>
      <c r="E277" s="203"/>
      <c r="F277" s="203"/>
      <c r="G277" s="203"/>
      <c r="H277" s="203"/>
      <c r="K277" s="220"/>
    </row>
    <row r="278" spans="1:11" ht="13.5">
      <c r="A278" s="218"/>
      <c r="B278" s="219" t="s">
        <v>414</v>
      </c>
      <c r="C278" s="203"/>
      <c r="D278" s="203"/>
      <c r="E278" s="203"/>
      <c r="F278" s="203"/>
      <c r="G278" s="203"/>
      <c r="H278" s="203"/>
      <c r="K278" s="220"/>
    </row>
    <row r="279" spans="1:11" ht="13.5">
      <c r="A279" s="218"/>
      <c r="B279" s="219"/>
      <c r="C279" s="203"/>
      <c r="D279" s="203"/>
      <c r="E279" s="203"/>
      <c r="F279" s="203"/>
      <c r="G279" s="203"/>
      <c r="H279" s="203"/>
      <c r="K279" s="220"/>
    </row>
    <row r="280" spans="1:11" ht="13.5">
      <c r="A280" s="218"/>
      <c r="B280" s="219" t="s">
        <v>415</v>
      </c>
      <c r="C280" s="203"/>
      <c r="D280" s="203"/>
      <c r="E280" s="203"/>
      <c r="F280" s="203"/>
      <c r="G280" s="203"/>
      <c r="H280" s="203"/>
      <c r="K280" s="220"/>
    </row>
    <row r="281" spans="1:11" ht="13.5">
      <c r="A281" s="218"/>
      <c r="B281" s="219"/>
      <c r="C281" s="203"/>
      <c r="D281" s="203"/>
      <c r="E281" s="203"/>
      <c r="F281" s="203"/>
      <c r="G281" s="203"/>
      <c r="H281" s="203"/>
      <c r="K281" s="220"/>
    </row>
    <row r="282" spans="1:11" ht="13.5">
      <c r="A282" s="218" t="s">
        <v>7</v>
      </c>
      <c r="B282" s="221" t="s">
        <v>416</v>
      </c>
      <c r="C282" s="203"/>
      <c r="D282" s="203"/>
      <c r="E282" s="203"/>
      <c r="F282" s="203"/>
      <c r="G282" s="203"/>
      <c r="H282" s="203"/>
      <c r="K282" s="220"/>
    </row>
    <row r="283" spans="1:11" ht="13.5">
      <c r="A283" s="218"/>
      <c r="B283" s="219"/>
      <c r="C283" s="203"/>
      <c r="D283" s="203"/>
      <c r="E283" s="203"/>
      <c r="F283" s="203"/>
      <c r="G283" s="203"/>
      <c r="H283" s="203"/>
      <c r="K283" s="220"/>
    </row>
    <row r="284" spans="1:11" ht="13.5">
      <c r="A284" s="218"/>
      <c r="B284" s="219" t="s">
        <v>417</v>
      </c>
      <c r="C284" s="203"/>
      <c r="D284" s="203"/>
      <c r="E284" s="203"/>
      <c r="F284" s="203"/>
      <c r="G284" s="203"/>
      <c r="H284" s="203"/>
      <c r="K284" s="220"/>
    </row>
    <row r="285" spans="1:11" ht="13.5">
      <c r="A285" s="218"/>
      <c r="B285" s="219" t="s">
        <v>418</v>
      </c>
      <c r="C285" s="203"/>
      <c r="D285" s="203"/>
      <c r="E285" s="203"/>
      <c r="F285" s="203"/>
      <c r="G285" s="203"/>
      <c r="H285" s="203"/>
      <c r="K285" s="220"/>
    </row>
    <row r="286" spans="1:11" ht="13.5">
      <c r="A286" s="218"/>
      <c r="B286" s="219"/>
      <c r="C286" s="203"/>
      <c r="D286" s="203"/>
      <c r="E286" s="203"/>
      <c r="F286" s="203"/>
      <c r="G286" s="203"/>
      <c r="H286" s="203"/>
      <c r="K286" s="220"/>
    </row>
    <row r="287" spans="1:11" ht="13.5">
      <c r="A287" s="218"/>
      <c r="B287" s="219" t="s">
        <v>419</v>
      </c>
      <c r="C287" s="203"/>
      <c r="D287" s="203"/>
      <c r="E287" s="203"/>
      <c r="F287" s="203"/>
      <c r="G287" s="203"/>
      <c r="H287" s="203"/>
      <c r="K287" s="220"/>
    </row>
    <row r="288" spans="1:11" ht="13.5">
      <c r="A288" s="218"/>
      <c r="B288" s="219" t="s">
        <v>420</v>
      </c>
      <c r="C288" s="203"/>
      <c r="D288" s="203"/>
      <c r="E288" s="203"/>
      <c r="F288" s="203"/>
      <c r="G288" s="203"/>
      <c r="H288" s="203"/>
      <c r="K288" s="220"/>
    </row>
    <row r="289" spans="1:11" ht="13.5">
      <c r="A289" s="218"/>
      <c r="B289" s="219" t="s">
        <v>421</v>
      </c>
      <c r="C289" s="203"/>
      <c r="D289" s="203"/>
      <c r="E289" s="203"/>
      <c r="F289" s="203"/>
      <c r="G289" s="203"/>
      <c r="H289" s="203"/>
      <c r="K289" s="220"/>
    </row>
    <row r="290" spans="1:11" ht="13.5">
      <c r="A290" s="218"/>
      <c r="B290" s="219" t="s">
        <v>422</v>
      </c>
      <c r="C290" s="203"/>
      <c r="D290" s="203"/>
      <c r="E290" s="203"/>
      <c r="F290" s="203"/>
      <c r="G290" s="203"/>
      <c r="H290" s="203"/>
      <c r="K290" s="220"/>
    </row>
    <row r="291" spans="1:11" ht="13.5">
      <c r="A291" s="218"/>
      <c r="B291" s="219"/>
      <c r="C291" s="203"/>
      <c r="D291" s="203"/>
      <c r="E291" s="203"/>
      <c r="F291" s="203"/>
      <c r="G291" s="203"/>
      <c r="H291" s="203"/>
      <c r="K291" s="220"/>
    </row>
    <row r="292" spans="1:11" ht="13.5">
      <c r="A292" s="218" t="s">
        <v>8</v>
      </c>
      <c r="B292" s="221" t="s">
        <v>423</v>
      </c>
      <c r="C292" s="203"/>
      <c r="D292" s="203"/>
      <c r="E292" s="203"/>
      <c r="F292" s="203"/>
      <c r="G292" s="203"/>
      <c r="H292" s="203"/>
      <c r="K292" s="220"/>
    </row>
    <row r="293" spans="1:11" ht="13.5">
      <c r="A293" s="218"/>
      <c r="B293" s="219"/>
      <c r="C293" s="203"/>
      <c r="D293" s="203"/>
      <c r="E293" s="203"/>
      <c r="F293" s="203"/>
      <c r="G293" s="203"/>
      <c r="H293" s="203"/>
      <c r="K293" s="220"/>
    </row>
    <row r="294" spans="1:11" ht="13.5">
      <c r="A294" s="218"/>
      <c r="B294" s="219" t="s">
        <v>424</v>
      </c>
      <c r="C294" s="203"/>
      <c r="D294" s="203"/>
      <c r="E294" s="203"/>
      <c r="F294" s="203"/>
      <c r="G294" s="203"/>
      <c r="H294" s="203"/>
      <c r="K294" s="220"/>
    </row>
    <row r="295" spans="1:11" ht="13.5">
      <c r="A295" s="218"/>
      <c r="B295" s="219" t="s">
        <v>425</v>
      </c>
      <c r="C295" s="203"/>
      <c r="D295" s="203"/>
      <c r="E295" s="203"/>
      <c r="F295" s="203"/>
      <c r="G295" s="203"/>
      <c r="H295" s="203"/>
      <c r="K295" s="220"/>
    </row>
    <row r="296" spans="1:11" ht="13.5">
      <c r="A296" s="218"/>
      <c r="B296" s="219" t="s">
        <v>426</v>
      </c>
      <c r="C296" s="203"/>
      <c r="D296" s="203"/>
      <c r="E296" s="203"/>
      <c r="F296" s="203"/>
      <c r="G296" s="203"/>
      <c r="H296" s="203"/>
      <c r="K296" s="220"/>
    </row>
    <row r="297" spans="1:11" ht="13.5">
      <c r="A297" s="218"/>
      <c r="B297" s="219" t="s">
        <v>427</v>
      </c>
      <c r="C297" s="203"/>
      <c r="D297" s="203"/>
      <c r="E297" s="203"/>
      <c r="F297" s="203"/>
      <c r="G297" s="203"/>
      <c r="H297" s="203"/>
      <c r="K297" s="220"/>
    </row>
    <row r="298" spans="1:11" ht="13.5">
      <c r="A298" s="218"/>
      <c r="B298" s="219"/>
      <c r="C298" s="203"/>
      <c r="D298" s="203"/>
      <c r="E298" s="203"/>
      <c r="F298" s="203"/>
      <c r="G298" s="203"/>
      <c r="H298" s="203"/>
      <c r="K298" s="220"/>
    </row>
    <row r="299" spans="1:11" ht="13.5">
      <c r="A299" s="218" t="s">
        <v>9</v>
      </c>
      <c r="B299" s="221" t="s">
        <v>428</v>
      </c>
      <c r="C299" s="203"/>
      <c r="D299" s="203"/>
      <c r="E299" s="203"/>
      <c r="F299" s="203"/>
      <c r="G299" s="203"/>
      <c r="H299" s="203"/>
      <c r="K299" s="220"/>
    </row>
    <row r="300" spans="1:11" ht="13.5">
      <c r="A300" s="218"/>
      <c r="B300" s="219" t="s">
        <v>429</v>
      </c>
      <c r="C300" s="203"/>
      <c r="D300" s="203"/>
      <c r="E300" s="203"/>
      <c r="F300" s="203"/>
      <c r="G300" s="203"/>
      <c r="H300" s="203"/>
      <c r="K300" s="220"/>
    </row>
    <row r="301" spans="1:11" ht="13.5">
      <c r="A301" s="218"/>
      <c r="B301" s="219" t="s">
        <v>430</v>
      </c>
      <c r="C301" s="203"/>
      <c r="D301" s="203"/>
      <c r="E301" s="203"/>
      <c r="F301" s="203"/>
      <c r="G301" s="203"/>
      <c r="H301" s="203"/>
      <c r="K301" s="220"/>
    </row>
    <row r="302" spans="1:11" ht="13.5">
      <c r="A302" s="218"/>
      <c r="B302" s="219" t="s">
        <v>431</v>
      </c>
      <c r="C302" s="203"/>
      <c r="D302" s="203"/>
      <c r="E302" s="203"/>
      <c r="F302" s="203"/>
      <c r="G302" s="203"/>
      <c r="H302" s="203"/>
      <c r="K302" s="220"/>
    </row>
    <row r="303" spans="1:11" ht="13.5">
      <c r="A303" s="218"/>
      <c r="B303" s="219"/>
      <c r="C303" s="203"/>
      <c r="D303" s="203"/>
      <c r="E303" s="203"/>
      <c r="F303" s="203"/>
      <c r="G303" s="203"/>
      <c r="H303" s="203"/>
      <c r="K303" s="220"/>
    </row>
    <row r="304" spans="1:11" ht="13.5">
      <c r="A304" s="218"/>
      <c r="B304" s="219"/>
      <c r="C304" s="203"/>
      <c r="D304" s="203"/>
      <c r="E304" s="203"/>
      <c r="F304" s="203"/>
      <c r="G304" s="203"/>
      <c r="H304" s="203"/>
      <c r="K304" s="220"/>
    </row>
    <row r="305" spans="1:11" ht="13.5">
      <c r="A305" s="218"/>
      <c r="B305" s="219" t="s">
        <v>432</v>
      </c>
      <c r="C305" s="203"/>
      <c r="D305" s="203"/>
      <c r="E305" s="203"/>
      <c r="F305" s="203"/>
      <c r="G305" s="203"/>
      <c r="H305" s="203"/>
      <c r="K305" s="220"/>
    </row>
    <row r="306" spans="1:11" ht="13.5">
      <c r="A306" s="218"/>
      <c r="B306" s="219" t="s">
        <v>433</v>
      </c>
      <c r="C306" s="203"/>
      <c r="D306" s="203"/>
      <c r="E306" s="203"/>
      <c r="F306" s="203"/>
      <c r="G306" s="203"/>
      <c r="H306" s="203"/>
      <c r="K306" s="220"/>
    </row>
    <row r="307" spans="1:11" ht="13.5">
      <c r="A307" s="218"/>
      <c r="B307" s="219"/>
      <c r="C307" s="203"/>
      <c r="D307" s="203"/>
      <c r="E307" s="203"/>
      <c r="F307" s="203"/>
      <c r="G307" s="203"/>
      <c r="H307" s="203"/>
      <c r="K307" s="220"/>
    </row>
    <row r="308" spans="1:11" ht="13.5">
      <c r="A308" s="218"/>
      <c r="B308" s="219"/>
      <c r="C308" s="203"/>
      <c r="D308" s="203"/>
      <c r="E308" s="203"/>
      <c r="F308" s="203"/>
      <c r="G308" s="203"/>
      <c r="H308" s="203"/>
      <c r="K308" s="220"/>
    </row>
    <row r="309" spans="1:11" ht="13.5">
      <c r="A309" s="218"/>
      <c r="B309" s="219"/>
      <c r="C309" s="203"/>
      <c r="D309" s="203"/>
      <c r="E309" s="203"/>
      <c r="F309" s="229" t="s">
        <v>309</v>
      </c>
      <c r="G309" s="203"/>
      <c r="H309" s="229"/>
      <c r="I309" s="229"/>
      <c r="J309" s="230" t="s">
        <v>310</v>
      </c>
      <c r="K309" s="231"/>
    </row>
    <row r="310" spans="1:11" ht="13.5">
      <c r="A310" s="218"/>
      <c r="B310" s="233"/>
      <c r="C310" s="203"/>
      <c r="D310" s="203"/>
      <c r="E310" s="203"/>
      <c r="F310" s="203"/>
      <c r="G310" s="203"/>
      <c r="H310" s="203"/>
      <c r="K310" s="228"/>
    </row>
    <row r="311" spans="1:11" ht="13.5">
      <c r="A311" s="218"/>
      <c r="B311" s="233"/>
      <c r="C311" s="203"/>
      <c r="D311" s="203"/>
      <c r="E311" s="203"/>
      <c r="F311" s="203"/>
      <c r="G311" s="203"/>
      <c r="H311" s="203"/>
      <c r="K311" s="220"/>
    </row>
    <row r="312" spans="1:11" ht="13.5">
      <c r="A312" s="218"/>
      <c r="B312" s="233"/>
      <c r="C312" s="203"/>
      <c r="D312" s="203"/>
      <c r="E312" s="203"/>
      <c r="F312" s="203"/>
      <c r="G312" s="203"/>
      <c r="H312" s="203"/>
      <c r="K312" s="220"/>
    </row>
    <row r="313" spans="1:11" ht="13.5">
      <c r="A313" s="218" t="s">
        <v>6</v>
      </c>
      <c r="B313" s="221" t="s">
        <v>434</v>
      </c>
      <c r="C313" s="203"/>
      <c r="D313" s="203"/>
      <c r="E313" s="203"/>
      <c r="F313" s="203"/>
      <c r="G313" s="203"/>
      <c r="H313" s="203"/>
      <c r="K313" s="220"/>
    </row>
    <row r="314" spans="1:11" ht="13.5">
      <c r="A314" s="218"/>
      <c r="B314" s="219"/>
      <c r="C314" s="203"/>
      <c r="D314" s="203"/>
      <c r="E314" s="203"/>
      <c r="F314" s="203"/>
      <c r="G314" s="203"/>
      <c r="H314" s="203"/>
      <c r="K314" s="220"/>
    </row>
    <row r="315" spans="1:11" ht="13.5">
      <c r="A315" s="218"/>
      <c r="B315" s="219" t="s">
        <v>435</v>
      </c>
      <c r="C315" s="203"/>
      <c r="D315" s="203"/>
      <c r="E315" s="203"/>
      <c r="F315" s="203"/>
      <c r="G315" s="203"/>
      <c r="H315" s="203"/>
      <c r="K315" s="220"/>
    </row>
    <row r="316" spans="1:11" ht="13.5">
      <c r="A316" s="218"/>
      <c r="B316" s="219" t="s">
        <v>436</v>
      </c>
      <c r="C316" s="203"/>
      <c r="D316" s="203"/>
      <c r="E316" s="203"/>
      <c r="F316" s="203"/>
      <c r="G316" s="203"/>
      <c r="H316" s="203"/>
      <c r="K316" s="220"/>
    </row>
    <row r="317" spans="1:11" ht="13.5">
      <c r="A317" s="218"/>
      <c r="B317" s="219"/>
      <c r="C317" s="203"/>
      <c r="D317" s="203"/>
      <c r="E317" s="203"/>
      <c r="F317" s="203"/>
      <c r="G317" s="203"/>
      <c r="H317" s="203"/>
      <c r="K317" s="220"/>
    </row>
    <row r="318" spans="1:256" ht="13.5">
      <c r="A318" s="234"/>
      <c r="B318" s="219" t="s">
        <v>437</v>
      </c>
      <c r="C318" s="235"/>
      <c r="D318" s="235"/>
      <c r="E318" s="235"/>
      <c r="F318" s="235"/>
      <c r="G318" s="235"/>
      <c r="H318" s="235"/>
      <c r="I318" s="235"/>
      <c r="J318" s="235"/>
      <c r="K318" s="236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  <c r="W318" s="237"/>
      <c r="X318" s="237"/>
      <c r="Y318" s="237"/>
      <c r="Z318" s="237"/>
      <c r="AA318" s="237"/>
      <c r="AB318" s="237"/>
      <c r="AC318" s="237"/>
      <c r="AD318" s="237"/>
      <c r="AE318" s="237"/>
      <c r="AF318" s="237"/>
      <c r="AG318" s="237"/>
      <c r="AH318" s="237"/>
      <c r="AI318" s="237"/>
      <c r="AJ318" s="237"/>
      <c r="AK318" s="237"/>
      <c r="AL318" s="237"/>
      <c r="AM318" s="237"/>
      <c r="AN318" s="237"/>
      <c r="AO318" s="237"/>
      <c r="AP318" s="237"/>
      <c r="AQ318" s="237"/>
      <c r="AR318" s="237"/>
      <c r="AS318" s="237"/>
      <c r="AT318" s="237"/>
      <c r="AU318" s="237"/>
      <c r="AV318" s="237"/>
      <c r="AW318" s="237"/>
      <c r="AX318" s="237"/>
      <c r="AY318" s="237"/>
      <c r="AZ318" s="237"/>
      <c r="BA318" s="237"/>
      <c r="BB318" s="237"/>
      <c r="BC318" s="237"/>
      <c r="BD318" s="237"/>
      <c r="BE318" s="237"/>
      <c r="BF318" s="237"/>
      <c r="BG318" s="237"/>
      <c r="BH318" s="237"/>
      <c r="BI318" s="237"/>
      <c r="BJ318" s="237"/>
      <c r="BK318" s="237"/>
      <c r="BL318" s="237"/>
      <c r="BM318" s="237"/>
      <c r="BN318" s="237"/>
      <c r="BO318" s="237"/>
      <c r="BP318" s="237"/>
      <c r="BQ318" s="237"/>
      <c r="BR318" s="237"/>
      <c r="BS318" s="237"/>
      <c r="BT318" s="237"/>
      <c r="BU318" s="237"/>
      <c r="BV318" s="237"/>
      <c r="BW318" s="237"/>
      <c r="BX318" s="237"/>
      <c r="BY318" s="237"/>
      <c r="BZ318" s="237"/>
      <c r="CA318" s="237"/>
      <c r="CB318" s="237"/>
      <c r="CC318" s="237"/>
      <c r="CD318" s="237"/>
      <c r="CE318" s="237"/>
      <c r="CF318" s="237"/>
      <c r="CG318" s="237"/>
      <c r="CH318" s="237"/>
      <c r="CI318" s="237"/>
      <c r="CJ318" s="237"/>
      <c r="CK318" s="237"/>
      <c r="CL318" s="237"/>
      <c r="CM318" s="237"/>
      <c r="CN318" s="237"/>
      <c r="CO318" s="237"/>
      <c r="CP318" s="237"/>
      <c r="CQ318" s="237"/>
      <c r="CR318" s="237"/>
      <c r="CS318" s="237"/>
      <c r="CT318" s="237"/>
      <c r="CU318" s="237"/>
      <c r="CV318" s="237"/>
      <c r="CW318" s="237"/>
      <c r="CX318" s="237"/>
      <c r="CY318" s="237"/>
      <c r="CZ318" s="237"/>
      <c r="DA318" s="237"/>
      <c r="DB318" s="237"/>
      <c r="DC318" s="237"/>
      <c r="DD318" s="237"/>
      <c r="DE318" s="237"/>
      <c r="DF318" s="237"/>
      <c r="DG318" s="237"/>
      <c r="DH318" s="237"/>
      <c r="DI318" s="237"/>
      <c r="DJ318" s="237"/>
      <c r="DK318" s="237"/>
      <c r="DL318" s="237"/>
      <c r="DM318" s="237"/>
      <c r="DN318" s="237"/>
      <c r="DO318" s="237"/>
      <c r="DP318" s="237"/>
      <c r="DQ318" s="237"/>
      <c r="DR318" s="237"/>
      <c r="DS318" s="237"/>
      <c r="DT318" s="237"/>
      <c r="DU318" s="237"/>
      <c r="DV318" s="237"/>
      <c r="DW318" s="237"/>
      <c r="DX318" s="237"/>
      <c r="DY318" s="237"/>
      <c r="DZ318" s="237"/>
      <c r="EA318" s="237"/>
      <c r="EB318" s="237"/>
      <c r="EC318" s="237"/>
      <c r="ED318" s="237"/>
      <c r="EE318" s="237"/>
      <c r="EF318" s="237"/>
      <c r="EG318" s="237"/>
      <c r="EH318" s="237"/>
      <c r="EI318" s="237"/>
      <c r="EJ318" s="237"/>
      <c r="EK318" s="237"/>
      <c r="EL318" s="237"/>
      <c r="EM318" s="237"/>
      <c r="EN318" s="237"/>
      <c r="EO318" s="237"/>
      <c r="EP318" s="237"/>
      <c r="EQ318" s="237"/>
      <c r="ER318" s="237"/>
      <c r="ES318" s="237"/>
      <c r="ET318" s="237"/>
      <c r="EU318" s="237"/>
      <c r="EV318" s="237"/>
      <c r="EW318" s="237"/>
      <c r="EX318" s="237"/>
      <c r="EY318" s="237"/>
      <c r="EZ318" s="237"/>
      <c r="FA318" s="237"/>
      <c r="FB318" s="237"/>
      <c r="FC318" s="237"/>
      <c r="FD318" s="237"/>
      <c r="FE318" s="237"/>
      <c r="FF318" s="237"/>
      <c r="FG318" s="237"/>
      <c r="FH318" s="237"/>
      <c r="FI318" s="237"/>
      <c r="FJ318" s="237"/>
      <c r="FK318" s="237"/>
      <c r="FL318" s="237"/>
      <c r="FM318" s="237"/>
      <c r="FN318" s="237"/>
      <c r="FO318" s="237"/>
      <c r="FP318" s="237"/>
      <c r="FQ318" s="237"/>
      <c r="FR318" s="237"/>
      <c r="FS318" s="237"/>
      <c r="FT318" s="237"/>
      <c r="FU318" s="237"/>
      <c r="FV318" s="237"/>
      <c r="FW318" s="237"/>
      <c r="FX318" s="237"/>
      <c r="FY318" s="237"/>
      <c r="FZ318" s="237"/>
      <c r="GA318" s="237"/>
      <c r="GB318" s="237"/>
      <c r="GC318" s="237"/>
      <c r="GD318" s="237"/>
      <c r="GE318" s="237"/>
      <c r="GF318" s="237"/>
      <c r="GG318" s="237"/>
      <c r="GH318" s="237"/>
      <c r="GI318" s="237"/>
      <c r="GJ318" s="237"/>
      <c r="GK318" s="237"/>
      <c r="GL318" s="237"/>
      <c r="GM318" s="237"/>
      <c r="GN318" s="237"/>
      <c r="GO318" s="237"/>
      <c r="GP318" s="237"/>
      <c r="GQ318" s="237"/>
      <c r="GR318" s="237"/>
      <c r="GS318" s="237"/>
      <c r="GT318" s="237"/>
      <c r="GU318" s="237"/>
      <c r="GV318" s="237"/>
      <c r="GW318" s="237"/>
      <c r="GX318" s="237"/>
      <c r="GY318" s="237"/>
      <c r="GZ318" s="237"/>
      <c r="HA318" s="237"/>
      <c r="HB318" s="237"/>
      <c r="HC318" s="237"/>
      <c r="HD318" s="237"/>
      <c r="HE318" s="237"/>
      <c r="HF318" s="237"/>
      <c r="HG318" s="237"/>
      <c r="HH318" s="237"/>
      <c r="HI318" s="237"/>
      <c r="HJ318" s="237"/>
      <c r="HK318" s="237"/>
      <c r="HL318" s="237"/>
      <c r="HM318" s="237"/>
      <c r="HN318" s="237"/>
      <c r="HO318" s="237"/>
      <c r="HP318" s="237"/>
      <c r="HQ318" s="237"/>
      <c r="HR318" s="237"/>
      <c r="HS318" s="237"/>
      <c r="HT318" s="237"/>
      <c r="HU318" s="237"/>
      <c r="HV318" s="237"/>
      <c r="HW318" s="237"/>
      <c r="HX318" s="237"/>
      <c r="HY318" s="237"/>
      <c r="HZ318" s="237"/>
      <c r="IA318" s="237"/>
      <c r="IB318" s="237"/>
      <c r="IC318" s="237"/>
      <c r="ID318" s="237"/>
      <c r="IE318" s="237"/>
      <c r="IF318" s="237"/>
      <c r="IG318" s="237"/>
      <c r="IH318" s="237"/>
      <c r="II318" s="237"/>
      <c r="IJ318" s="237"/>
      <c r="IK318" s="237"/>
      <c r="IL318" s="237"/>
      <c r="IM318" s="237"/>
      <c r="IN318" s="237"/>
      <c r="IO318" s="237"/>
      <c r="IP318" s="237"/>
      <c r="IQ318" s="237"/>
      <c r="IR318" s="237"/>
      <c r="IS318" s="237"/>
      <c r="IT318" s="237"/>
      <c r="IU318" s="237"/>
      <c r="IV318" s="237"/>
    </row>
    <row r="319" spans="1:11" ht="13.5">
      <c r="A319" s="218"/>
      <c r="B319" s="219" t="s">
        <v>438</v>
      </c>
      <c r="C319" s="203"/>
      <c r="D319" s="203"/>
      <c r="E319" s="203"/>
      <c r="F319" s="203"/>
      <c r="G319" s="203"/>
      <c r="H319" s="203"/>
      <c r="K319" s="220"/>
    </row>
    <row r="320" spans="1:11" ht="13.5">
      <c r="A320" s="218"/>
      <c r="B320" s="219" t="s">
        <v>439</v>
      </c>
      <c r="C320" s="203"/>
      <c r="D320" s="203"/>
      <c r="E320" s="203"/>
      <c r="F320" s="203"/>
      <c r="G320" s="203"/>
      <c r="H320" s="203"/>
      <c r="K320" s="220"/>
    </row>
    <row r="321" spans="1:11" ht="13.5">
      <c r="A321" s="218"/>
      <c r="B321" s="219"/>
      <c r="C321" s="203"/>
      <c r="D321" s="203"/>
      <c r="E321" s="203"/>
      <c r="F321" s="203"/>
      <c r="G321" s="203"/>
      <c r="H321" s="203"/>
      <c r="K321" s="220"/>
    </row>
    <row r="322" spans="1:11" ht="13.5">
      <c r="A322" s="218"/>
      <c r="B322" s="219"/>
      <c r="C322" s="203"/>
      <c r="D322" s="203"/>
      <c r="E322" s="203"/>
      <c r="F322" s="203"/>
      <c r="G322" s="203"/>
      <c r="H322" s="203"/>
      <c r="K322" s="220"/>
    </row>
    <row r="323" spans="1:11" ht="13.5">
      <c r="A323" s="218" t="s">
        <v>440</v>
      </c>
      <c r="B323" s="238" t="s">
        <v>441</v>
      </c>
      <c r="C323" s="203"/>
      <c r="D323" s="203"/>
      <c r="E323" s="203"/>
      <c r="F323" s="203"/>
      <c r="G323" s="203"/>
      <c r="H323" s="203"/>
      <c r="K323" s="220"/>
    </row>
    <row r="324" spans="1:11" ht="13.5">
      <c r="A324" s="218"/>
      <c r="B324" s="219"/>
      <c r="C324" s="203"/>
      <c r="D324" s="203"/>
      <c r="E324" s="203"/>
      <c r="F324" s="203"/>
      <c r="G324" s="203"/>
      <c r="H324" s="203"/>
      <c r="K324" s="220"/>
    </row>
    <row r="325" spans="1:11" ht="13.5">
      <c r="A325" s="218" t="s">
        <v>7</v>
      </c>
      <c r="B325" s="221" t="s">
        <v>442</v>
      </c>
      <c r="C325" s="203"/>
      <c r="D325" s="203"/>
      <c r="E325" s="203"/>
      <c r="F325" s="203"/>
      <c r="G325" s="203"/>
      <c r="H325" s="203"/>
      <c r="K325" s="220"/>
    </row>
    <row r="326" spans="1:11" ht="13.5">
      <c r="A326" s="218"/>
      <c r="B326" s="219"/>
      <c r="C326" s="203"/>
      <c r="D326" s="203"/>
      <c r="E326" s="203"/>
      <c r="F326" s="203"/>
      <c r="G326" s="203"/>
      <c r="H326" s="203"/>
      <c r="K326" s="220"/>
    </row>
    <row r="327" spans="1:11" ht="13.5">
      <c r="A327" s="218"/>
      <c r="B327" s="219" t="s">
        <v>443</v>
      </c>
      <c r="C327" s="203"/>
      <c r="D327" s="203"/>
      <c r="E327" s="203"/>
      <c r="F327" s="203"/>
      <c r="G327" s="203"/>
      <c r="H327" s="203"/>
      <c r="K327" s="220"/>
    </row>
    <row r="328" spans="1:11" ht="13.5">
      <c r="A328" s="218"/>
      <c r="B328" s="219" t="s">
        <v>444</v>
      </c>
      <c r="C328" s="203"/>
      <c r="D328" s="203"/>
      <c r="E328" s="203"/>
      <c r="F328" s="203"/>
      <c r="G328" s="203"/>
      <c r="H328" s="203"/>
      <c r="K328" s="220"/>
    </row>
    <row r="329" spans="1:11" ht="13.5">
      <c r="A329" s="218"/>
      <c r="B329" s="219" t="s">
        <v>445</v>
      </c>
      <c r="C329" s="203"/>
      <c r="D329" s="203"/>
      <c r="E329" s="203"/>
      <c r="F329" s="203"/>
      <c r="G329" s="203"/>
      <c r="H329" s="203"/>
      <c r="K329" s="220"/>
    </row>
    <row r="330" spans="1:11" ht="13.5">
      <c r="A330" s="218"/>
      <c r="B330" s="219" t="s">
        <v>446</v>
      </c>
      <c r="C330" s="203"/>
      <c r="D330" s="203"/>
      <c r="E330" s="203"/>
      <c r="F330" s="203"/>
      <c r="G330" s="203"/>
      <c r="H330" s="203"/>
      <c r="K330" s="220"/>
    </row>
    <row r="331" spans="1:11" ht="13.5">
      <c r="A331" s="218"/>
      <c r="B331" s="219"/>
      <c r="C331" s="203"/>
      <c r="D331" s="203"/>
      <c r="E331" s="203"/>
      <c r="F331" s="203"/>
      <c r="G331" s="203"/>
      <c r="H331" s="203"/>
      <c r="K331" s="220"/>
    </row>
    <row r="332" spans="1:11" ht="13.5">
      <c r="A332" s="218"/>
      <c r="B332" s="219" t="s">
        <v>447</v>
      </c>
      <c r="C332" s="203"/>
      <c r="D332" s="203"/>
      <c r="E332" s="203"/>
      <c r="F332" s="203"/>
      <c r="G332" s="203"/>
      <c r="H332" s="203"/>
      <c r="K332" s="220"/>
    </row>
    <row r="333" spans="1:11" ht="13.5">
      <c r="A333" s="218"/>
      <c r="B333" s="219" t="s">
        <v>448</v>
      </c>
      <c r="C333" s="203"/>
      <c r="D333" s="203"/>
      <c r="E333" s="203"/>
      <c r="F333" s="203"/>
      <c r="G333" s="203"/>
      <c r="H333" s="203"/>
      <c r="K333" s="220"/>
    </row>
    <row r="334" spans="1:11" ht="13.5">
      <c r="A334" s="218"/>
      <c r="B334" s="219" t="s">
        <v>449</v>
      </c>
      <c r="C334" s="203"/>
      <c r="D334" s="203"/>
      <c r="E334" s="203"/>
      <c r="F334" s="203"/>
      <c r="G334" s="203"/>
      <c r="H334" s="203"/>
      <c r="K334" s="220"/>
    </row>
    <row r="335" spans="1:11" ht="13.5">
      <c r="A335" s="218"/>
      <c r="B335" s="219"/>
      <c r="C335" s="203"/>
      <c r="D335" s="203"/>
      <c r="E335" s="203"/>
      <c r="F335" s="203"/>
      <c r="G335" s="203"/>
      <c r="H335" s="203"/>
      <c r="K335" s="220"/>
    </row>
    <row r="336" spans="1:11" ht="13.5">
      <c r="A336" s="218"/>
      <c r="B336" s="219" t="s">
        <v>450</v>
      </c>
      <c r="C336" s="203"/>
      <c r="D336" s="203"/>
      <c r="E336" s="203"/>
      <c r="F336" s="203"/>
      <c r="G336" s="203"/>
      <c r="H336" s="203"/>
      <c r="K336" s="220"/>
    </row>
    <row r="337" spans="1:11" ht="13.5">
      <c r="A337" s="218"/>
      <c r="B337" s="219" t="s">
        <v>451</v>
      </c>
      <c r="C337" s="203"/>
      <c r="D337" s="203"/>
      <c r="E337" s="203"/>
      <c r="F337" s="203"/>
      <c r="G337" s="203"/>
      <c r="H337" s="203"/>
      <c r="K337" s="220"/>
    </row>
    <row r="338" spans="1:11" ht="13.5">
      <c r="A338" s="218"/>
      <c r="B338" s="219" t="s">
        <v>452</v>
      </c>
      <c r="C338" s="203"/>
      <c r="D338" s="203"/>
      <c r="E338" s="203"/>
      <c r="F338" s="203"/>
      <c r="G338" s="203"/>
      <c r="H338" s="203"/>
      <c r="K338" s="220"/>
    </row>
    <row r="339" spans="1:11" ht="13.5">
      <c r="A339" s="218"/>
      <c r="B339" s="219"/>
      <c r="C339" s="203"/>
      <c r="D339" s="203"/>
      <c r="E339" s="203"/>
      <c r="F339" s="203"/>
      <c r="G339" s="203"/>
      <c r="H339" s="203"/>
      <c r="K339" s="220"/>
    </row>
    <row r="340" spans="1:11" ht="13.5">
      <c r="A340" s="218"/>
      <c r="B340" s="219" t="s">
        <v>453</v>
      </c>
      <c r="C340" s="203"/>
      <c r="D340" s="203"/>
      <c r="E340" s="203"/>
      <c r="F340" s="203"/>
      <c r="G340" s="203"/>
      <c r="H340" s="203"/>
      <c r="K340" s="220"/>
    </row>
    <row r="341" spans="1:11" ht="13.5">
      <c r="A341" s="218"/>
      <c r="B341" s="219" t="s">
        <v>454</v>
      </c>
      <c r="C341" s="203"/>
      <c r="D341" s="203"/>
      <c r="E341" s="203"/>
      <c r="F341" s="203"/>
      <c r="G341" s="203"/>
      <c r="H341" s="203"/>
      <c r="K341" s="220"/>
    </row>
    <row r="342" spans="1:11" ht="13.5">
      <c r="A342" s="218"/>
      <c r="B342" s="219"/>
      <c r="C342" s="203"/>
      <c r="D342" s="203"/>
      <c r="E342" s="203"/>
      <c r="F342" s="203"/>
      <c r="G342" s="203"/>
      <c r="H342" s="203"/>
      <c r="K342" s="220"/>
    </row>
    <row r="343" spans="1:11" ht="13.5">
      <c r="A343" s="218"/>
      <c r="B343" s="219" t="s">
        <v>455</v>
      </c>
      <c r="C343" s="203"/>
      <c r="D343" s="203"/>
      <c r="E343" s="203"/>
      <c r="F343" s="203"/>
      <c r="G343" s="203"/>
      <c r="H343" s="203"/>
      <c r="K343" s="220"/>
    </row>
    <row r="344" spans="1:11" ht="13.5">
      <c r="A344" s="218"/>
      <c r="B344" s="219" t="s">
        <v>456</v>
      </c>
      <c r="C344" s="203"/>
      <c r="D344" s="203"/>
      <c r="E344" s="203"/>
      <c r="F344" s="203"/>
      <c r="G344" s="203"/>
      <c r="H344" s="203"/>
      <c r="K344" s="220"/>
    </row>
    <row r="345" spans="1:11" ht="13.5">
      <c r="A345" s="218"/>
      <c r="B345" s="219"/>
      <c r="C345" s="203"/>
      <c r="D345" s="203"/>
      <c r="E345" s="203"/>
      <c r="F345" s="203"/>
      <c r="G345" s="203"/>
      <c r="H345" s="203"/>
      <c r="K345" s="220"/>
    </row>
    <row r="346" spans="1:11" ht="13.5">
      <c r="A346" s="218" t="s">
        <v>8</v>
      </c>
      <c r="B346" s="221" t="s">
        <v>457</v>
      </c>
      <c r="C346" s="203"/>
      <c r="D346" s="203"/>
      <c r="E346" s="203"/>
      <c r="F346" s="203"/>
      <c r="G346" s="203"/>
      <c r="H346" s="203"/>
      <c r="K346" s="220"/>
    </row>
    <row r="347" spans="1:11" ht="13.5">
      <c r="A347" s="218"/>
      <c r="B347" s="219"/>
      <c r="C347" s="203"/>
      <c r="D347" s="203"/>
      <c r="E347" s="203"/>
      <c r="F347" s="203"/>
      <c r="G347" s="203"/>
      <c r="H347" s="203"/>
      <c r="K347" s="220"/>
    </row>
    <row r="348" spans="1:11" ht="13.5">
      <c r="A348" s="218"/>
      <c r="B348" s="219" t="s">
        <v>458</v>
      </c>
      <c r="C348" s="203"/>
      <c r="D348" s="203"/>
      <c r="E348" s="203"/>
      <c r="F348" s="203"/>
      <c r="G348" s="203"/>
      <c r="H348" s="203"/>
      <c r="K348" s="220"/>
    </row>
    <row r="349" spans="1:11" ht="13.5">
      <c r="A349" s="218"/>
      <c r="B349" s="219" t="s">
        <v>459</v>
      </c>
      <c r="C349" s="203"/>
      <c r="D349" s="203"/>
      <c r="E349" s="203"/>
      <c r="F349" s="203"/>
      <c r="G349" s="203"/>
      <c r="H349" s="203"/>
      <c r="K349" s="220"/>
    </row>
    <row r="350" spans="1:11" ht="13.5">
      <c r="A350" s="218"/>
      <c r="B350" s="219" t="s">
        <v>460</v>
      </c>
      <c r="C350" s="203"/>
      <c r="D350" s="203"/>
      <c r="E350" s="203"/>
      <c r="F350" s="203"/>
      <c r="G350" s="203"/>
      <c r="H350" s="203"/>
      <c r="K350" s="220"/>
    </row>
    <row r="351" spans="1:11" ht="13.5">
      <c r="A351" s="218"/>
      <c r="B351" s="219"/>
      <c r="C351" s="203"/>
      <c r="D351" s="203"/>
      <c r="E351" s="203"/>
      <c r="F351" s="203"/>
      <c r="G351" s="203"/>
      <c r="H351" s="203"/>
      <c r="K351" s="220"/>
    </row>
    <row r="352" spans="1:11" ht="13.5">
      <c r="A352" s="218" t="s">
        <v>9</v>
      </c>
      <c r="B352" s="221" t="s">
        <v>461</v>
      </c>
      <c r="C352" s="203"/>
      <c r="D352" s="203"/>
      <c r="E352" s="203"/>
      <c r="F352" s="203"/>
      <c r="G352" s="203"/>
      <c r="H352" s="203"/>
      <c r="K352" s="220"/>
    </row>
    <row r="353" spans="1:11" ht="13.5">
      <c r="A353" s="218"/>
      <c r="B353" s="219"/>
      <c r="C353" s="203"/>
      <c r="D353" s="203"/>
      <c r="E353" s="203"/>
      <c r="F353" s="203"/>
      <c r="G353" s="203"/>
      <c r="H353" s="203"/>
      <c r="K353" s="220"/>
    </row>
    <row r="354" spans="1:11" ht="13.5">
      <c r="A354" s="218"/>
      <c r="B354" s="219" t="s">
        <v>462</v>
      </c>
      <c r="C354" s="203"/>
      <c r="D354" s="203"/>
      <c r="E354" s="203"/>
      <c r="F354" s="203"/>
      <c r="G354" s="203"/>
      <c r="H354" s="203"/>
      <c r="K354" s="220"/>
    </row>
    <row r="355" spans="1:11" ht="13.5">
      <c r="A355" s="218"/>
      <c r="B355" s="219" t="s">
        <v>463</v>
      </c>
      <c r="C355" s="203"/>
      <c r="D355" s="203"/>
      <c r="E355" s="203"/>
      <c r="F355" s="203"/>
      <c r="G355" s="203"/>
      <c r="H355" s="203"/>
      <c r="K355" s="220"/>
    </row>
    <row r="356" spans="1:11" ht="13.5">
      <c r="A356" s="218"/>
      <c r="B356" s="219"/>
      <c r="C356" s="203"/>
      <c r="D356" s="203"/>
      <c r="E356" s="203"/>
      <c r="F356" s="203"/>
      <c r="G356" s="203"/>
      <c r="H356" s="203"/>
      <c r="K356" s="220"/>
    </row>
    <row r="357" spans="1:11" ht="13.5">
      <c r="A357" s="218"/>
      <c r="B357" s="219" t="s">
        <v>464</v>
      </c>
      <c r="C357" s="203"/>
      <c r="D357" s="203"/>
      <c r="E357" s="203"/>
      <c r="F357" s="203"/>
      <c r="G357" s="203"/>
      <c r="H357" s="203"/>
      <c r="K357" s="220"/>
    </row>
    <row r="358" spans="1:11" ht="13.5">
      <c r="A358" s="218" t="s">
        <v>465</v>
      </c>
      <c r="B358" s="219" t="s">
        <v>466</v>
      </c>
      <c r="C358" s="203"/>
      <c r="D358" s="203"/>
      <c r="E358" s="203"/>
      <c r="F358" s="203"/>
      <c r="G358" s="203"/>
      <c r="H358" s="203"/>
      <c r="K358" s="220"/>
    </row>
    <row r="359" spans="1:11" ht="13.5">
      <c r="A359" s="218"/>
      <c r="B359" s="219"/>
      <c r="C359" s="203"/>
      <c r="D359" s="203"/>
      <c r="E359" s="203"/>
      <c r="F359" s="203"/>
      <c r="G359" s="203"/>
      <c r="H359" s="203"/>
      <c r="K359" s="220"/>
    </row>
    <row r="360" spans="1:11" ht="13.5">
      <c r="A360" s="218" t="s">
        <v>10</v>
      </c>
      <c r="B360" s="221" t="s">
        <v>467</v>
      </c>
      <c r="C360" s="203"/>
      <c r="D360" s="203"/>
      <c r="E360" s="203"/>
      <c r="F360" s="203"/>
      <c r="G360" s="203"/>
      <c r="H360" s="203"/>
      <c r="K360" s="220"/>
    </row>
    <row r="361" spans="1:11" ht="13.5">
      <c r="A361" s="218"/>
      <c r="B361" s="219"/>
      <c r="C361" s="203"/>
      <c r="D361" s="203"/>
      <c r="E361" s="203"/>
      <c r="F361" s="203"/>
      <c r="G361" s="203"/>
      <c r="H361" s="203"/>
      <c r="K361" s="220"/>
    </row>
    <row r="362" spans="1:11" ht="13.5">
      <c r="A362" s="218"/>
      <c r="B362" s="219" t="s">
        <v>468</v>
      </c>
      <c r="C362" s="203"/>
      <c r="D362" s="203"/>
      <c r="E362" s="203"/>
      <c r="F362" s="203"/>
      <c r="G362" s="203"/>
      <c r="H362" s="203"/>
      <c r="K362" s="220"/>
    </row>
    <row r="363" spans="1:11" ht="13.5">
      <c r="A363" s="218"/>
      <c r="B363" s="219" t="s">
        <v>469</v>
      </c>
      <c r="C363" s="203"/>
      <c r="D363" s="203"/>
      <c r="E363" s="203"/>
      <c r="F363" s="203"/>
      <c r="G363" s="203"/>
      <c r="H363" s="203"/>
      <c r="K363" s="220"/>
    </row>
    <row r="364" spans="1:11" ht="13.5">
      <c r="A364" s="218"/>
      <c r="B364" s="219" t="s">
        <v>470</v>
      </c>
      <c r="C364" s="203"/>
      <c r="D364" s="203"/>
      <c r="E364" s="203"/>
      <c r="F364" s="203"/>
      <c r="G364" s="203"/>
      <c r="H364" s="203"/>
      <c r="K364" s="220"/>
    </row>
    <row r="365" spans="1:11" ht="13.5">
      <c r="A365" s="218"/>
      <c r="B365" s="219" t="s">
        <v>471</v>
      </c>
      <c r="C365" s="203"/>
      <c r="D365" s="203"/>
      <c r="E365" s="203"/>
      <c r="F365" s="203"/>
      <c r="G365" s="203"/>
      <c r="H365" s="203"/>
      <c r="K365" s="220"/>
    </row>
    <row r="366" spans="1:11" ht="13.5">
      <c r="A366" s="218"/>
      <c r="B366" s="219" t="s">
        <v>472</v>
      </c>
      <c r="C366" s="203"/>
      <c r="D366" s="203"/>
      <c r="E366" s="203"/>
      <c r="F366" s="203"/>
      <c r="G366" s="203"/>
      <c r="H366" s="203"/>
      <c r="K366" s="220"/>
    </row>
    <row r="367" spans="1:11" ht="13.5">
      <c r="A367" s="218"/>
      <c r="B367" s="219"/>
      <c r="C367" s="203"/>
      <c r="D367" s="203"/>
      <c r="E367" s="203"/>
      <c r="F367" s="203"/>
      <c r="G367" s="203"/>
      <c r="H367" s="203"/>
      <c r="K367" s="220"/>
    </row>
    <row r="368" spans="1:11" ht="13.5">
      <c r="A368" s="218"/>
      <c r="B368" s="219"/>
      <c r="C368" s="203"/>
      <c r="D368" s="203"/>
      <c r="E368" s="203"/>
      <c r="F368" s="203"/>
      <c r="G368" s="203"/>
      <c r="H368" s="203"/>
      <c r="K368" s="220"/>
    </row>
    <row r="369" spans="1:11" ht="13.5">
      <c r="A369" s="218"/>
      <c r="B369" s="219"/>
      <c r="C369" s="203"/>
      <c r="D369" s="203"/>
      <c r="E369" s="203"/>
      <c r="F369" s="203"/>
      <c r="G369" s="203"/>
      <c r="H369" s="203"/>
      <c r="K369" s="228"/>
    </row>
    <row r="370" spans="1:11" ht="13.5">
      <c r="A370" s="218"/>
      <c r="B370" s="219"/>
      <c r="C370" s="203"/>
      <c r="D370" s="203"/>
      <c r="E370" s="203"/>
      <c r="F370" s="203"/>
      <c r="G370" s="203"/>
      <c r="H370" s="203"/>
      <c r="K370" s="220"/>
    </row>
    <row r="371" spans="1:11" ht="13.5">
      <c r="A371" s="218"/>
      <c r="B371" s="219"/>
      <c r="C371" s="203"/>
      <c r="D371" s="203"/>
      <c r="E371" s="203"/>
      <c r="F371" s="229" t="s">
        <v>309</v>
      </c>
      <c r="G371" s="203"/>
      <c r="H371" s="229"/>
      <c r="J371" s="230" t="s">
        <v>310</v>
      </c>
      <c r="K371" s="231"/>
    </row>
    <row r="372" spans="1:11" ht="13.5">
      <c r="A372" s="218"/>
      <c r="B372" s="239"/>
      <c r="C372" s="203"/>
      <c r="D372" s="203"/>
      <c r="E372" s="203"/>
      <c r="F372" s="229"/>
      <c r="G372" s="203"/>
      <c r="H372" s="229"/>
      <c r="J372" s="229"/>
      <c r="K372" s="228"/>
    </row>
    <row r="373" spans="1:11" ht="13.5">
      <c r="A373" s="218"/>
      <c r="B373" s="233"/>
      <c r="C373" s="203"/>
      <c r="D373" s="203"/>
      <c r="E373" s="203"/>
      <c r="F373" s="229"/>
      <c r="G373" s="203"/>
      <c r="H373" s="229"/>
      <c r="J373" s="229"/>
      <c r="K373" s="220"/>
    </row>
    <row r="374" spans="1:11" ht="13.5">
      <c r="A374" s="218"/>
      <c r="B374" s="233"/>
      <c r="C374" s="203"/>
      <c r="D374" s="203"/>
      <c r="E374" s="203"/>
      <c r="F374" s="229"/>
      <c r="G374" s="203"/>
      <c r="H374" s="229"/>
      <c r="J374" s="229"/>
      <c r="K374" s="220"/>
    </row>
    <row r="375" spans="1:11" ht="13.5">
      <c r="A375" s="218"/>
      <c r="B375" s="205"/>
      <c r="C375" s="203"/>
      <c r="D375" s="203"/>
      <c r="E375" s="203"/>
      <c r="F375" s="203"/>
      <c r="G375" s="203"/>
      <c r="H375" s="203"/>
      <c r="K375" s="220"/>
    </row>
    <row r="376" spans="1:11" ht="13.5">
      <c r="A376" s="218"/>
      <c r="B376" s="205"/>
      <c r="C376" s="203"/>
      <c r="D376" s="203"/>
      <c r="E376" s="203"/>
      <c r="F376" s="203"/>
      <c r="G376" s="203"/>
      <c r="H376" s="203"/>
      <c r="K376" s="220"/>
    </row>
    <row r="377" spans="1:256" ht="13.5">
      <c r="A377" s="218" t="s">
        <v>6</v>
      </c>
      <c r="B377" s="221" t="s">
        <v>473</v>
      </c>
      <c r="C377" s="229"/>
      <c r="D377" s="229"/>
      <c r="E377" s="229"/>
      <c r="F377" s="229"/>
      <c r="G377" s="229"/>
      <c r="H377" s="229"/>
      <c r="I377" s="229"/>
      <c r="J377" s="229"/>
      <c r="K377" s="231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  <c r="V377" s="240"/>
      <c r="W377" s="240"/>
      <c r="X377" s="240"/>
      <c r="Y377" s="240"/>
      <c r="Z377" s="240"/>
      <c r="AA377" s="240"/>
      <c r="AB377" s="240"/>
      <c r="AC377" s="240"/>
      <c r="AD377" s="240"/>
      <c r="AE377" s="240"/>
      <c r="AF377" s="240"/>
      <c r="AG377" s="240"/>
      <c r="AH377" s="240"/>
      <c r="AI377" s="240"/>
      <c r="AJ377" s="240"/>
      <c r="AK377" s="240"/>
      <c r="AL377" s="240"/>
      <c r="AM377" s="240"/>
      <c r="AN377" s="240"/>
      <c r="AO377" s="240"/>
      <c r="AP377" s="240"/>
      <c r="AQ377" s="240"/>
      <c r="AR377" s="240"/>
      <c r="AS377" s="240"/>
      <c r="AT377" s="240"/>
      <c r="AU377" s="240"/>
      <c r="AV377" s="240"/>
      <c r="AW377" s="240"/>
      <c r="AX377" s="240"/>
      <c r="AY377" s="240"/>
      <c r="AZ377" s="240"/>
      <c r="BA377" s="240"/>
      <c r="BB377" s="240"/>
      <c r="BC377" s="240"/>
      <c r="BD377" s="240"/>
      <c r="BE377" s="240"/>
      <c r="BF377" s="240"/>
      <c r="BG377" s="240"/>
      <c r="BH377" s="240"/>
      <c r="BI377" s="240"/>
      <c r="BJ377" s="240"/>
      <c r="BK377" s="240"/>
      <c r="BL377" s="240"/>
      <c r="BM377" s="240"/>
      <c r="BN377" s="240"/>
      <c r="BO377" s="240"/>
      <c r="BP377" s="240"/>
      <c r="BQ377" s="240"/>
      <c r="BR377" s="240"/>
      <c r="BS377" s="240"/>
      <c r="BT377" s="240"/>
      <c r="BU377" s="240"/>
      <c r="BV377" s="240"/>
      <c r="BW377" s="240"/>
      <c r="BX377" s="240"/>
      <c r="BY377" s="240"/>
      <c r="BZ377" s="240"/>
      <c r="CA377" s="240"/>
      <c r="CB377" s="240"/>
      <c r="CC377" s="240"/>
      <c r="CD377" s="240"/>
      <c r="CE377" s="240"/>
      <c r="CF377" s="240"/>
      <c r="CG377" s="240"/>
      <c r="CH377" s="240"/>
      <c r="CI377" s="240"/>
      <c r="CJ377" s="240"/>
      <c r="CK377" s="240"/>
      <c r="CL377" s="240"/>
      <c r="CM377" s="240"/>
      <c r="CN377" s="240"/>
      <c r="CO377" s="240"/>
      <c r="CP377" s="240"/>
      <c r="CQ377" s="240"/>
      <c r="CR377" s="240"/>
      <c r="CS377" s="240"/>
      <c r="CT377" s="240"/>
      <c r="CU377" s="240"/>
      <c r="CV377" s="240"/>
      <c r="CW377" s="240"/>
      <c r="CX377" s="240"/>
      <c r="CY377" s="240"/>
      <c r="CZ377" s="240"/>
      <c r="DA377" s="240"/>
      <c r="DB377" s="240"/>
      <c r="DC377" s="240"/>
      <c r="DD377" s="240"/>
      <c r="DE377" s="240"/>
      <c r="DF377" s="240"/>
      <c r="DG377" s="240"/>
      <c r="DH377" s="240"/>
      <c r="DI377" s="240"/>
      <c r="DJ377" s="240"/>
      <c r="DK377" s="240"/>
      <c r="DL377" s="240"/>
      <c r="DM377" s="240"/>
      <c r="DN377" s="240"/>
      <c r="DO377" s="240"/>
      <c r="DP377" s="240"/>
      <c r="DQ377" s="240"/>
      <c r="DR377" s="240"/>
      <c r="DS377" s="240"/>
      <c r="DT377" s="240"/>
      <c r="DU377" s="240"/>
      <c r="DV377" s="240"/>
      <c r="DW377" s="240"/>
      <c r="DX377" s="240"/>
      <c r="DY377" s="240"/>
      <c r="DZ377" s="240"/>
      <c r="EA377" s="240"/>
      <c r="EB377" s="240"/>
      <c r="EC377" s="240"/>
      <c r="ED377" s="240"/>
      <c r="EE377" s="240"/>
      <c r="EF377" s="240"/>
      <c r="EG377" s="240"/>
      <c r="EH377" s="240"/>
      <c r="EI377" s="240"/>
      <c r="EJ377" s="240"/>
      <c r="EK377" s="240"/>
      <c r="EL377" s="240"/>
      <c r="EM377" s="240"/>
      <c r="EN377" s="240"/>
      <c r="EO377" s="240"/>
      <c r="EP377" s="240"/>
      <c r="EQ377" s="240"/>
      <c r="ER377" s="240"/>
      <c r="ES377" s="240"/>
      <c r="ET377" s="240"/>
      <c r="EU377" s="240"/>
      <c r="EV377" s="240"/>
      <c r="EW377" s="240"/>
      <c r="EX377" s="240"/>
      <c r="EY377" s="240"/>
      <c r="EZ377" s="240"/>
      <c r="FA377" s="240"/>
      <c r="FB377" s="240"/>
      <c r="FC377" s="240"/>
      <c r="FD377" s="240"/>
      <c r="FE377" s="240"/>
      <c r="FF377" s="240"/>
      <c r="FG377" s="240"/>
      <c r="FH377" s="240"/>
      <c r="FI377" s="240"/>
      <c r="FJ377" s="240"/>
      <c r="FK377" s="240"/>
      <c r="FL377" s="240"/>
      <c r="FM377" s="240"/>
      <c r="FN377" s="240"/>
      <c r="FO377" s="240"/>
      <c r="FP377" s="240"/>
      <c r="FQ377" s="240"/>
      <c r="FR377" s="240"/>
      <c r="FS377" s="240"/>
      <c r="FT377" s="240"/>
      <c r="FU377" s="240"/>
      <c r="FV377" s="240"/>
      <c r="FW377" s="240"/>
      <c r="FX377" s="240"/>
      <c r="FY377" s="240"/>
      <c r="FZ377" s="240"/>
      <c r="GA377" s="240"/>
      <c r="GB377" s="240"/>
      <c r="GC377" s="240"/>
      <c r="GD377" s="240"/>
      <c r="GE377" s="240"/>
      <c r="GF377" s="240"/>
      <c r="GG377" s="240"/>
      <c r="GH377" s="240"/>
      <c r="GI377" s="240"/>
      <c r="GJ377" s="240"/>
      <c r="GK377" s="240"/>
      <c r="GL377" s="240"/>
      <c r="GM377" s="240"/>
      <c r="GN377" s="240"/>
      <c r="GO377" s="240"/>
      <c r="GP377" s="240"/>
      <c r="GQ377" s="240"/>
      <c r="GR377" s="240"/>
      <c r="GS377" s="240"/>
      <c r="GT377" s="240"/>
      <c r="GU377" s="240"/>
      <c r="GV377" s="240"/>
      <c r="GW377" s="240"/>
      <c r="GX377" s="240"/>
      <c r="GY377" s="240"/>
      <c r="GZ377" s="240"/>
      <c r="HA377" s="240"/>
      <c r="HB377" s="240"/>
      <c r="HC377" s="240"/>
      <c r="HD377" s="240"/>
      <c r="HE377" s="240"/>
      <c r="HF377" s="240"/>
      <c r="HG377" s="240"/>
      <c r="HH377" s="240"/>
      <c r="HI377" s="240"/>
      <c r="HJ377" s="240"/>
      <c r="HK377" s="240"/>
      <c r="HL377" s="240"/>
      <c r="HM377" s="240"/>
      <c r="HN377" s="240"/>
      <c r="HO377" s="240"/>
      <c r="HP377" s="240"/>
      <c r="HQ377" s="240"/>
      <c r="HR377" s="240"/>
      <c r="HS377" s="240"/>
      <c r="HT377" s="240"/>
      <c r="HU377" s="240"/>
      <c r="HV377" s="240"/>
      <c r="HW377" s="240"/>
      <c r="HX377" s="240"/>
      <c r="HY377" s="240"/>
      <c r="HZ377" s="240"/>
      <c r="IA377" s="240"/>
      <c r="IB377" s="240"/>
      <c r="IC377" s="240"/>
      <c r="ID377" s="240"/>
      <c r="IE377" s="240"/>
      <c r="IF377" s="240"/>
      <c r="IG377" s="240"/>
      <c r="IH377" s="240"/>
      <c r="II377" s="240"/>
      <c r="IJ377" s="240"/>
      <c r="IK377" s="240"/>
      <c r="IL377" s="240"/>
      <c r="IM377" s="240"/>
      <c r="IN377" s="240"/>
      <c r="IO377" s="240"/>
      <c r="IP377" s="240"/>
      <c r="IQ377" s="240"/>
      <c r="IR377" s="240"/>
      <c r="IS377" s="240"/>
      <c r="IT377" s="240"/>
      <c r="IU377" s="240"/>
      <c r="IV377" s="240"/>
    </row>
    <row r="378" spans="1:11" ht="13.5">
      <c r="A378" s="218"/>
      <c r="B378" s="219"/>
      <c r="C378" s="203"/>
      <c r="D378" s="203"/>
      <c r="E378" s="203"/>
      <c r="F378" s="203"/>
      <c r="G378" s="203"/>
      <c r="H378" s="203"/>
      <c r="K378" s="220"/>
    </row>
    <row r="379" spans="1:11" ht="13.5">
      <c r="A379" s="218"/>
      <c r="B379" s="219" t="s">
        <v>474</v>
      </c>
      <c r="C379" s="203"/>
      <c r="D379" s="203"/>
      <c r="E379" s="203"/>
      <c r="F379" s="203"/>
      <c r="G379" s="203"/>
      <c r="H379" s="203"/>
      <c r="K379" s="220"/>
    </row>
    <row r="380" spans="1:11" ht="13.5">
      <c r="A380" s="218"/>
      <c r="B380" s="219" t="s">
        <v>475</v>
      </c>
      <c r="C380" s="203"/>
      <c r="D380" s="203"/>
      <c r="E380" s="203"/>
      <c r="F380" s="203"/>
      <c r="G380" s="203"/>
      <c r="H380" s="203"/>
      <c r="K380" s="220"/>
    </row>
    <row r="381" spans="1:11" ht="13.5">
      <c r="A381" s="218"/>
      <c r="B381" s="219" t="s">
        <v>476</v>
      </c>
      <c r="C381" s="203"/>
      <c r="D381" s="203"/>
      <c r="E381" s="203"/>
      <c r="F381" s="203"/>
      <c r="G381" s="203"/>
      <c r="H381" s="203"/>
      <c r="K381" s="220"/>
    </row>
    <row r="382" spans="1:11" ht="13.5">
      <c r="A382" s="218"/>
      <c r="B382" s="219" t="s">
        <v>477</v>
      </c>
      <c r="C382" s="203"/>
      <c r="D382" s="203"/>
      <c r="E382" s="203"/>
      <c r="F382" s="203"/>
      <c r="G382" s="203"/>
      <c r="H382" s="203"/>
      <c r="K382" s="220"/>
    </row>
    <row r="383" spans="1:11" ht="13.5">
      <c r="A383" s="218"/>
      <c r="B383" s="219"/>
      <c r="C383" s="203"/>
      <c r="D383" s="203"/>
      <c r="E383" s="203"/>
      <c r="F383" s="203"/>
      <c r="G383" s="203"/>
      <c r="H383" s="203"/>
      <c r="K383" s="220"/>
    </row>
    <row r="384" spans="1:11" ht="13.5">
      <c r="A384" s="218" t="s">
        <v>478</v>
      </c>
      <c r="B384" s="238" t="s">
        <v>479</v>
      </c>
      <c r="C384" s="203"/>
      <c r="D384" s="203"/>
      <c r="E384" s="203"/>
      <c r="F384" s="203"/>
      <c r="G384" s="203"/>
      <c r="H384" s="203"/>
      <c r="K384" s="220"/>
    </row>
    <row r="385" spans="1:11" ht="13.5">
      <c r="A385" s="218"/>
      <c r="B385" s="219"/>
      <c r="C385" s="203"/>
      <c r="D385" s="203"/>
      <c r="E385" s="203"/>
      <c r="F385" s="203"/>
      <c r="G385" s="203"/>
      <c r="H385" s="203"/>
      <c r="K385" s="220"/>
    </row>
    <row r="386" spans="1:11" ht="13.5">
      <c r="A386" s="218" t="s">
        <v>7</v>
      </c>
      <c r="B386" s="221" t="s">
        <v>480</v>
      </c>
      <c r="C386" s="203"/>
      <c r="D386" s="203"/>
      <c r="E386" s="203"/>
      <c r="F386" s="203"/>
      <c r="G386" s="203"/>
      <c r="H386" s="203"/>
      <c r="K386" s="220"/>
    </row>
    <row r="387" spans="1:11" ht="13.5">
      <c r="A387" s="218"/>
      <c r="B387" s="219"/>
      <c r="C387" s="203"/>
      <c r="D387" s="203"/>
      <c r="E387" s="203"/>
      <c r="F387" s="203"/>
      <c r="G387" s="203"/>
      <c r="H387" s="203"/>
      <c r="K387" s="220"/>
    </row>
    <row r="388" spans="1:11" ht="13.5">
      <c r="A388" s="218"/>
      <c r="B388" s="219" t="s">
        <v>481</v>
      </c>
      <c r="C388" s="203"/>
      <c r="D388" s="203"/>
      <c r="E388" s="203"/>
      <c r="F388" s="203"/>
      <c r="G388" s="203"/>
      <c r="H388" s="203"/>
      <c r="K388" s="220"/>
    </row>
    <row r="389" spans="1:11" ht="13.5">
      <c r="A389" s="218"/>
      <c r="B389" s="219" t="s">
        <v>482</v>
      </c>
      <c r="C389" s="203"/>
      <c r="D389" s="203"/>
      <c r="E389" s="203"/>
      <c r="F389" s="203"/>
      <c r="G389" s="203"/>
      <c r="H389" s="203"/>
      <c r="K389" s="220"/>
    </row>
    <row r="390" spans="1:11" ht="13.5">
      <c r="A390" s="218"/>
      <c r="B390" s="219" t="s">
        <v>483</v>
      </c>
      <c r="C390" s="203"/>
      <c r="D390" s="203"/>
      <c r="E390" s="203"/>
      <c r="F390" s="203"/>
      <c r="G390" s="203"/>
      <c r="H390" s="203"/>
      <c r="K390" s="220"/>
    </row>
    <row r="391" spans="1:11" ht="13.5">
      <c r="A391" s="218"/>
      <c r="B391" s="219" t="s">
        <v>484</v>
      </c>
      <c r="C391" s="203"/>
      <c r="D391" s="203"/>
      <c r="E391" s="203"/>
      <c r="F391" s="203"/>
      <c r="G391" s="203"/>
      <c r="H391" s="203"/>
      <c r="K391" s="220"/>
    </row>
    <row r="392" spans="1:11" ht="13.5">
      <c r="A392" s="218"/>
      <c r="B392" s="219" t="s">
        <v>485</v>
      </c>
      <c r="C392" s="203"/>
      <c r="D392" s="203"/>
      <c r="E392" s="203"/>
      <c r="F392" s="203"/>
      <c r="G392" s="203"/>
      <c r="H392" s="203"/>
      <c r="K392" s="220"/>
    </row>
    <row r="393" spans="1:11" ht="13.5">
      <c r="A393" s="218"/>
      <c r="B393" s="219" t="s">
        <v>486</v>
      </c>
      <c r="C393" s="203"/>
      <c r="D393" s="203"/>
      <c r="E393" s="203"/>
      <c r="F393" s="203"/>
      <c r="G393" s="203"/>
      <c r="H393" s="203"/>
      <c r="K393" s="220"/>
    </row>
    <row r="394" spans="1:11" ht="13.5">
      <c r="A394" s="218"/>
      <c r="B394" s="219" t="s">
        <v>487</v>
      </c>
      <c r="C394" s="203"/>
      <c r="D394" s="203"/>
      <c r="E394" s="203"/>
      <c r="F394" s="203"/>
      <c r="G394" s="203"/>
      <c r="H394" s="203"/>
      <c r="K394" s="220"/>
    </row>
    <row r="395" spans="1:11" ht="13.5">
      <c r="A395" s="218"/>
      <c r="B395" s="219" t="s">
        <v>488</v>
      </c>
      <c r="C395" s="203"/>
      <c r="D395" s="203"/>
      <c r="E395" s="203"/>
      <c r="F395" s="203"/>
      <c r="G395" s="203"/>
      <c r="H395" s="203"/>
      <c r="K395" s="220"/>
    </row>
    <row r="396" spans="1:11" ht="13.5">
      <c r="A396" s="218"/>
      <c r="B396" s="219" t="s">
        <v>489</v>
      </c>
      <c r="C396" s="203"/>
      <c r="D396" s="203"/>
      <c r="E396" s="203"/>
      <c r="F396" s="203"/>
      <c r="G396" s="203"/>
      <c r="H396" s="203"/>
      <c r="K396" s="220"/>
    </row>
    <row r="397" spans="1:11" ht="13.5">
      <c r="A397" s="218"/>
      <c r="B397" s="219"/>
      <c r="C397" s="203"/>
      <c r="D397" s="203"/>
      <c r="E397" s="203"/>
      <c r="F397" s="203"/>
      <c r="G397" s="203"/>
      <c r="H397" s="203"/>
      <c r="K397" s="220"/>
    </row>
    <row r="398" spans="1:11" ht="13.5">
      <c r="A398" s="218" t="s">
        <v>8</v>
      </c>
      <c r="B398" s="221" t="s">
        <v>490</v>
      </c>
      <c r="C398" s="203"/>
      <c r="D398" s="203"/>
      <c r="E398" s="203"/>
      <c r="F398" s="203"/>
      <c r="G398" s="203"/>
      <c r="H398" s="203"/>
      <c r="K398" s="220"/>
    </row>
    <row r="399" spans="1:11" ht="13.5">
      <c r="A399" s="218"/>
      <c r="B399" s="219"/>
      <c r="C399" s="203"/>
      <c r="D399" s="203"/>
      <c r="E399" s="203"/>
      <c r="F399" s="203"/>
      <c r="G399" s="203"/>
      <c r="H399" s="203"/>
      <c r="K399" s="220"/>
    </row>
    <row r="400" spans="1:11" ht="13.5">
      <c r="A400" s="218"/>
      <c r="B400" s="219" t="s">
        <v>491</v>
      </c>
      <c r="C400" s="203"/>
      <c r="D400" s="203"/>
      <c r="E400" s="203"/>
      <c r="F400" s="203"/>
      <c r="G400" s="203"/>
      <c r="H400" s="203"/>
      <c r="K400" s="220"/>
    </row>
    <row r="401" spans="1:11" ht="13.5">
      <c r="A401" s="218"/>
      <c r="B401" s="219" t="s">
        <v>492</v>
      </c>
      <c r="C401" s="203"/>
      <c r="D401" s="203"/>
      <c r="E401" s="203"/>
      <c r="F401" s="203"/>
      <c r="G401" s="203"/>
      <c r="H401" s="203"/>
      <c r="K401" s="220"/>
    </row>
    <row r="402" spans="1:11" ht="13.5">
      <c r="A402" s="218"/>
      <c r="B402" s="219" t="s">
        <v>493</v>
      </c>
      <c r="C402" s="203"/>
      <c r="D402" s="203"/>
      <c r="E402" s="203"/>
      <c r="F402" s="203"/>
      <c r="G402" s="203"/>
      <c r="H402" s="203"/>
      <c r="K402" s="220"/>
    </row>
    <row r="403" spans="1:11" ht="13.5">
      <c r="A403" s="218"/>
      <c r="B403" s="219"/>
      <c r="C403" s="203"/>
      <c r="D403" s="203"/>
      <c r="E403" s="203"/>
      <c r="F403" s="203"/>
      <c r="G403" s="203"/>
      <c r="H403" s="203"/>
      <c r="K403" s="220"/>
    </row>
    <row r="404" spans="1:11" ht="13.5">
      <c r="A404" s="218" t="s">
        <v>9</v>
      </c>
      <c r="B404" s="221" t="s">
        <v>494</v>
      </c>
      <c r="C404" s="203"/>
      <c r="D404" s="203"/>
      <c r="E404" s="203"/>
      <c r="F404" s="203"/>
      <c r="G404" s="203"/>
      <c r="H404" s="203"/>
      <c r="K404" s="220"/>
    </row>
    <row r="405" spans="1:11" ht="13.5">
      <c r="A405" s="218"/>
      <c r="B405" s="219"/>
      <c r="C405" s="203"/>
      <c r="D405" s="203"/>
      <c r="E405" s="203"/>
      <c r="F405" s="203"/>
      <c r="G405" s="203"/>
      <c r="H405" s="203"/>
      <c r="K405" s="220"/>
    </row>
    <row r="406" spans="1:11" ht="13.5">
      <c r="A406" s="218"/>
      <c r="B406" s="219" t="s">
        <v>495</v>
      </c>
      <c r="C406" s="203"/>
      <c r="D406" s="203"/>
      <c r="E406" s="203"/>
      <c r="F406" s="203"/>
      <c r="G406" s="203"/>
      <c r="H406" s="203"/>
      <c r="K406" s="220"/>
    </row>
    <row r="407" spans="1:11" ht="13.5">
      <c r="A407" s="218"/>
      <c r="B407" s="219" t="s">
        <v>496</v>
      </c>
      <c r="C407" s="203"/>
      <c r="D407" s="203"/>
      <c r="E407" s="203"/>
      <c r="F407" s="203"/>
      <c r="G407" s="203"/>
      <c r="H407" s="203"/>
      <c r="K407" s="220"/>
    </row>
    <row r="408" spans="1:11" ht="13.5">
      <c r="A408" s="218"/>
      <c r="B408" s="219" t="s">
        <v>497</v>
      </c>
      <c r="C408" s="203"/>
      <c r="D408" s="203"/>
      <c r="E408" s="203"/>
      <c r="F408" s="203"/>
      <c r="G408" s="203"/>
      <c r="H408" s="203"/>
      <c r="K408" s="220"/>
    </row>
    <row r="409" spans="1:11" ht="13.5">
      <c r="A409" s="218"/>
      <c r="B409" s="219" t="s">
        <v>498</v>
      </c>
      <c r="C409" s="203"/>
      <c r="D409" s="203"/>
      <c r="E409" s="203"/>
      <c r="F409" s="203"/>
      <c r="G409" s="203"/>
      <c r="H409" s="203"/>
      <c r="K409" s="220"/>
    </row>
    <row r="410" spans="1:11" ht="13.5">
      <c r="A410" s="218"/>
      <c r="B410" s="219"/>
      <c r="C410" s="203"/>
      <c r="D410" s="203"/>
      <c r="E410" s="203"/>
      <c r="F410" s="203"/>
      <c r="G410" s="203"/>
      <c r="H410" s="203"/>
      <c r="K410" s="220"/>
    </row>
    <row r="411" spans="1:11" ht="13.5">
      <c r="A411" s="218" t="s">
        <v>10</v>
      </c>
      <c r="B411" s="221" t="s">
        <v>499</v>
      </c>
      <c r="C411" s="203"/>
      <c r="D411" s="203"/>
      <c r="E411" s="203"/>
      <c r="F411" s="203"/>
      <c r="G411" s="203"/>
      <c r="H411" s="203"/>
      <c r="K411" s="220"/>
    </row>
    <row r="412" spans="1:11" ht="13.5">
      <c r="A412" s="218"/>
      <c r="B412" s="219"/>
      <c r="C412" s="203"/>
      <c r="D412" s="203"/>
      <c r="E412" s="203"/>
      <c r="F412" s="203"/>
      <c r="G412" s="203"/>
      <c r="H412" s="203"/>
      <c r="K412" s="220"/>
    </row>
    <row r="413" spans="1:11" ht="13.5">
      <c r="A413" s="218"/>
      <c r="B413" s="219" t="s">
        <v>500</v>
      </c>
      <c r="C413" s="203"/>
      <c r="D413" s="203"/>
      <c r="E413" s="203"/>
      <c r="F413" s="203"/>
      <c r="G413" s="203"/>
      <c r="H413" s="203"/>
      <c r="K413" s="220"/>
    </row>
    <row r="414" spans="1:11" ht="13.5">
      <c r="A414" s="218"/>
      <c r="B414" s="219" t="s">
        <v>501</v>
      </c>
      <c r="C414" s="203"/>
      <c r="D414" s="203"/>
      <c r="E414" s="203"/>
      <c r="F414" s="203"/>
      <c r="G414" s="203"/>
      <c r="H414" s="203"/>
      <c r="K414" s="220"/>
    </row>
    <row r="415" spans="1:11" ht="13.5">
      <c r="A415" s="218"/>
      <c r="B415" s="219" t="s">
        <v>502</v>
      </c>
      <c r="C415" s="203"/>
      <c r="D415" s="203"/>
      <c r="E415" s="203"/>
      <c r="F415" s="203"/>
      <c r="G415" s="203"/>
      <c r="H415" s="203"/>
      <c r="K415" s="220"/>
    </row>
    <row r="416" spans="1:11" ht="13.5">
      <c r="A416" s="218"/>
      <c r="B416" s="219"/>
      <c r="C416" s="203"/>
      <c r="D416" s="203"/>
      <c r="E416" s="203"/>
      <c r="F416" s="203"/>
      <c r="G416" s="203"/>
      <c r="H416" s="203"/>
      <c r="K416" s="220"/>
    </row>
    <row r="417" spans="1:11" ht="13.5">
      <c r="A417" s="218"/>
      <c r="B417" s="219" t="s">
        <v>503</v>
      </c>
      <c r="C417" s="203"/>
      <c r="D417" s="203"/>
      <c r="E417" s="203"/>
      <c r="F417" s="203"/>
      <c r="G417" s="203"/>
      <c r="H417" s="203"/>
      <c r="K417" s="220"/>
    </row>
    <row r="418" spans="1:11" ht="13.5">
      <c r="A418" s="218"/>
      <c r="B418" s="219" t="s">
        <v>504</v>
      </c>
      <c r="C418" s="203"/>
      <c r="D418" s="203"/>
      <c r="E418" s="203"/>
      <c r="F418" s="203"/>
      <c r="G418" s="203"/>
      <c r="H418" s="203"/>
      <c r="K418" s="220"/>
    </row>
    <row r="419" spans="1:11" ht="13.5">
      <c r="A419" s="218"/>
      <c r="B419" s="219" t="s">
        <v>505</v>
      </c>
      <c r="C419" s="203"/>
      <c r="D419" s="203"/>
      <c r="E419" s="203"/>
      <c r="F419" s="203"/>
      <c r="G419" s="203"/>
      <c r="H419" s="203"/>
      <c r="K419" s="220"/>
    </row>
    <row r="420" spans="1:11" ht="13.5">
      <c r="A420" s="218"/>
      <c r="B420" s="219" t="s">
        <v>506</v>
      </c>
      <c r="C420" s="203"/>
      <c r="D420" s="203"/>
      <c r="E420" s="203"/>
      <c r="F420" s="203"/>
      <c r="G420" s="203"/>
      <c r="H420" s="203"/>
      <c r="K420" s="220"/>
    </row>
    <row r="421" spans="1:11" ht="13.5">
      <c r="A421" s="218"/>
      <c r="B421" s="219"/>
      <c r="C421" s="203"/>
      <c r="D421" s="203"/>
      <c r="E421" s="203"/>
      <c r="F421" s="203"/>
      <c r="G421" s="203"/>
      <c r="H421" s="203"/>
      <c r="K421" s="220"/>
    </row>
    <row r="422" spans="1:11" ht="13.5">
      <c r="A422" s="218"/>
      <c r="B422" s="219" t="s">
        <v>507</v>
      </c>
      <c r="C422" s="203"/>
      <c r="D422" s="203"/>
      <c r="E422" s="203"/>
      <c r="F422" s="203"/>
      <c r="G422" s="203"/>
      <c r="H422" s="203"/>
      <c r="K422" s="220"/>
    </row>
    <row r="423" spans="1:11" ht="13.5">
      <c r="A423" s="218"/>
      <c r="B423" s="219" t="s">
        <v>508</v>
      </c>
      <c r="C423" s="203"/>
      <c r="D423" s="203"/>
      <c r="E423" s="203"/>
      <c r="F423" s="203"/>
      <c r="G423" s="203"/>
      <c r="H423" s="203"/>
      <c r="K423" s="220"/>
    </row>
    <row r="424" spans="1:11" ht="13.5">
      <c r="A424" s="218"/>
      <c r="B424" s="219"/>
      <c r="C424" s="203"/>
      <c r="D424" s="203"/>
      <c r="E424" s="203"/>
      <c r="F424" s="203"/>
      <c r="G424" s="203"/>
      <c r="H424" s="203"/>
      <c r="K424" s="220"/>
    </row>
    <row r="425" spans="1:11" ht="13.5">
      <c r="A425" s="218"/>
      <c r="B425" s="219" t="s">
        <v>509</v>
      </c>
      <c r="C425" s="203"/>
      <c r="D425" s="203"/>
      <c r="E425" s="203"/>
      <c r="F425" s="203"/>
      <c r="G425" s="203"/>
      <c r="H425" s="203"/>
      <c r="K425" s="220"/>
    </row>
    <row r="426" spans="1:11" ht="13.5">
      <c r="A426" s="218"/>
      <c r="B426" s="219" t="s">
        <v>510</v>
      </c>
      <c r="C426" s="203"/>
      <c r="D426" s="203"/>
      <c r="E426" s="203"/>
      <c r="F426" s="203"/>
      <c r="G426" s="203"/>
      <c r="H426" s="203"/>
      <c r="K426" s="220"/>
    </row>
    <row r="427" spans="1:11" ht="13.5">
      <c r="A427" s="218"/>
      <c r="B427" s="219" t="s">
        <v>511</v>
      </c>
      <c r="C427" s="203"/>
      <c r="D427" s="203"/>
      <c r="E427" s="203"/>
      <c r="F427" s="203"/>
      <c r="G427" s="203"/>
      <c r="H427" s="203"/>
      <c r="K427" s="220"/>
    </row>
    <row r="428" spans="1:11" ht="13.5">
      <c r="A428" s="218"/>
      <c r="B428" s="219"/>
      <c r="C428" s="203"/>
      <c r="D428" s="203"/>
      <c r="E428" s="203"/>
      <c r="F428" s="203"/>
      <c r="G428" s="203"/>
      <c r="H428" s="203"/>
      <c r="K428" s="220"/>
    </row>
    <row r="429" spans="1:11" ht="13.5">
      <c r="A429" s="218"/>
      <c r="B429" s="219" t="s">
        <v>512</v>
      </c>
      <c r="C429" s="203"/>
      <c r="D429" s="203"/>
      <c r="E429" s="203"/>
      <c r="F429" s="203"/>
      <c r="G429" s="203"/>
      <c r="H429" s="203"/>
      <c r="K429" s="220"/>
    </row>
    <row r="430" spans="1:11" ht="13.5">
      <c r="A430" s="218"/>
      <c r="B430" s="219" t="s">
        <v>513</v>
      </c>
      <c r="C430" s="203"/>
      <c r="D430" s="203"/>
      <c r="E430" s="203"/>
      <c r="F430" s="203"/>
      <c r="G430" s="203"/>
      <c r="H430" s="203"/>
      <c r="K430" s="220"/>
    </row>
    <row r="431" spans="1:11" ht="13.5">
      <c r="A431" s="218"/>
      <c r="B431" s="219"/>
      <c r="C431" s="203"/>
      <c r="D431" s="203"/>
      <c r="E431" s="203"/>
      <c r="F431" s="203"/>
      <c r="G431" s="203"/>
      <c r="H431" s="203"/>
      <c r="K431" s="220"/>
    </row>
    <row r="432" spans="1:11" ht="13.5">
      <c r="A432" s="218"/>
      <c r="B432" s="219"/>
      <c r="C432" s="203"/>
      <c r="D432" s="203"/>
      <c r="E432" s="203"/>
      <c r="F432" s="203"/>
      <c r="G432" s="203"/>
      <c r="H432" s="203"/>
      <c r="K432" s="220"/>
    </row>
    <row r="433" spans="1:11" ht="13.5">
      <c r="A433" s="218"/>
      <c r="B433" s="219"/>
      <c r="C433" s="203"/>
      <c r="D433" s="203"/>
      <c r="E433" s="203"/>
      <c r="F433" s="203"/>
      <c r="G433" s="203"/>
      <c r="H433" s="203"/>
      <c r="K433" s="220"/>
    </row>
    <row r="434" spans="1:11" ht="13.5">
      <c r="A434" s="218"/>
      <c r="B434" s="219"/>
      <c r="C434" s="203"/>
      <c r="D434" s="203"/>
      <c r="E434" s="203"/>
      <c r="F434" s="203"/>
      <c r="G434" s="203"/>
      <c r="H434" s="203"/>
      <c r="K434" s="220"/>
    </row>
    <row r="435" spans="1:11" ht="13.5">
      <c r="A435" s="218"/>
      <c r="B435" s="219"/>
      <c r="C435" s="203"/>
      <c r="D435" s="203"/>
      <c r="E435" s="203"/>
      <c r="F435" s="203"/>
      <c r="G435" s="203"/>
      <c r="H435" s="203"/>
      <c r="K435" s="228"/>
    </row>
    <row r="436" spans="1:11" ht="13.5">
      <c r="A436" s="218"/>
      <c r="B436" s="219"/>
      <c r="C436" s="203"/>
      <c r="D436" s="203"/>
      <c r="E436" s="203"/>
      <c r="F436" s="203"/>
      <c r="G436" s="203"/>
      <c r="H436" s="203"/>
      <c r="K436" s="220"/>
    </row>
    <row r="437" spans="1:11" ht="13.5">
      <c r="A437" s="218"/>
      <c r="B437" s="219"/>
      <c r="C437" s="203"/>
      <c r="D437" s="203"/>
      <c r="E437" s="203"/>
      <c r="F437" s="229" t="s">
        <v>309</v>
      </c>
      <c r="G437" s="203"/>
      <c r="H437" s="229"/>
      <c r="I437" s="229"/>
      <c r="J437" s="230" t="s">
        <v>310</v>
      </c>
      <c r="K437" s="231"/>
    </row>
    <row r="438" spans="1:11" ht="13.5">
      <c r="A438" s="218"/>
      <c r="B438" s="239"/>
      <c r="C438" s="203"/>
      <c r="D438" s="203"/>
      <c r="E438" s="203"/>
      <c r="F438" s="229"/>
      <c r="G438" s="203"/>
      <c r="H438" s="229"/>
      <c r="I438" s="229"/>
      <c r="J438" s="229"/>
      <c r="K438" s="228"/>
    </row>
    <row r="439" spans="1:11" ht="13.5">
      <c r="A439" s="218"/>
      <c r="B439" s="233"/>
      <c r="C439" s="203"/>
      <c r="D439" s="203"/>
      <c r="E439" s="203"/>
      <c r="F439" s="229"/>
      <c r="G439" s="203"/>
      <c r="H439" s="229"/>
      <c r="I439" s="229"/>
      <c r="J439" s="229"/>
      <c r="K439" s="220"/>
    </row>
    <row r="440" spans="1:11" ht="13.5">
      <c r="A440" s="218"/>
      <c r="B440" s="233"/>
      <c r="C440" s="203"/>
      <c r="D440" s="203"/>
      <c r="E440" s="203"/>
      <c r="F440" s="229"/>
      <c r="G440" s="203"/>
      <c r="H440" s="229"/>
      <c r="I440" s="229"/>
      <c r="J440" s="229"/>
      <c r="K440" s="220"/>
    </row>
    <row r="441" spans="1:11" ht="13.5">
      <c r="A441" s="218"/>
      <c r="B441" s="233"/>
      <c r="C441" s="203"/>
      <c r="D441" s="203"/>
      <c r="E441" s="203"/>
      <c r="F441" s="203"/>
      <c r="G441" s="203"/>
      <c r="H441" s="203"/>
      <c r="K441" s="220"/>
    </row>
    <row r="442" spans="1:11" ht="13.5">
      <c r="A442" s="218" t="s">
        <v>6</v>
      </c>
      <c r="B442" s="221" t="s">
        <v>514</v>
      </c>
      <c r="C442" s="203"/>
      <c r="D442" s="203"/>
      <c r="E442" s="203"/>
      <c r="F442" s="203"/>
      <c r="G442" s="203"/>
      <c r="H442" s="203"/>
      <c r="K442" s="220"/>
    </row>
    <row r="443" spans="1:11" ht="13.5">
      <c r="A443" s="218"/>
      <c r="B443" s="219"/>
      <c r="C443" s="203"/>
      <c r="D443" s="203"/>
      <c r="E443" s="203"/>
      <c r="F443" s="203"/>
      <c r="G443" s="203"/>
      <c r="H443" s="203"/>
      <c r="K443" s="220"/>
    </row>
    <row r="444" spans="1:11" ht="13.5">
      <c r="A444" s="218"/>
      <c r="B444" s="219" t="s">
        <v>515</v>
      </c>
      <c r="C444" s="203"/>
      <c r="D444" s="203"/>
      <c r="E444" s="203"/>
      <c r="F444" s="203"/>
      <c r="G444" s="203"/>
      <c r="H444" s="203"/>
      <c r="K444" s="220"/>
    </row>
    <row r="445" spans="1:11" ht="13.5">
      <c r="A445" s="218"/>
      <c r="B445" s="219" t="s">
        <v>516</v>
      </c>
      <c r="C445" s="203"/>
      <c r="D445" s="203"/>
      <c r="E445" s="203"/>
      <c r="F445" s="203"/>
      <c r="G445" s="203"/>
      <c r="H445" s="203"/>
      <c r="K445" s="220"/>
    </row>
    <row r="446" spans="1:11" ht="13.5">
      <c r="A446" s="218"/>
      <c r="B446" s="219" t="s">
        <v>517</v>
      </c>
      <c r="C446" s="203"/>
      <c r="D446" s="203"/>
      <c r="E446" s="203"/>
      <c r="F446" s="203"/>
      <c r="G446" s="203"/>
      <c r="H446" s="203"/>
      <c r="K446" s="220"/>
    </row>
    <row r="447" spans="1:11" ht="13.5">
      <c r="A447" s="218"/>
      <c r="B447" s="219"/>
      <c r="C447" s="203"/>
      <c r="D447" s="203"/>
      <c r="E447" s="203"/>
      <c r="F447" s="203"/>
      <c r="G447" s="203"/>
      <c r="H447" s="203"/>
      <c r="K447" s="220"/>
    </row>
    <row r="448" spans="1:11" ht="13.5">
      <c r="A448" s="218"/>
      <c r="B448" s="219" t="s">
        <v>518</v>
      </c>
      <c r="C448" s="203"/>
      <c r="D448" s="203"/>
      <c r="E448" s="203"/>
      <c r="F448" s="203"/>
      <c r="G448" s="203"/>
      <c r="H448" s="203"/>
      <c r="K448" s="220"/>
    </row>
    <row r="449" spans="1:11" ht="13.5">
      <c r="A449" s="218"/>
      <c r="B449" s="219" t="s">
        <v>519</v>
      </c>
      <c r="C449" s="203"/>
      <c r="D449" s="203"/>
      <c r="E449" s="203"/>
      <c r="F449" s="203"/>
      <c r="G449" s="203"/>
      <c r="H449" s="203"/>
      <c r="K449" s="220"/>
    </row>
    <row r="450" spans="1:11" ht="13.5">
      <c r="A450" s="218"/>
      <c r="B450" s="219" t="s">
        <v>520</v>
      </c>
      <c r="C450" s="203"/>
      <c r="D450" s="203"/>
      <c r="E450" s="203"/>
      <c r="F450" s="203"/>
      <c r="G450" s="203"/>
      <c r="H450" s="203"/>
      <c r="K450" s="220"/>
    </row>
    <row r="451" spans="1:11" ht="13.5">
      <c r="A451" s="218"/>
      <c r="B451" s="219"/>
      <c r="C451" s="203"/>
      <c r="D451" s="203"/>
      <c r="E451" s="203"/>
      <c r="F451" s="203"/>
      <c r="G451" s="203"/>
      <c r="H451" s="203"/>
      <c r="K451" s="220"/>
    </row>
    <row r="452" spans="1:11" ht="13.5">
      <c r="A452" s="218"/>
      <c r="B452" s="219" t="s">
        <v>521</v>
      </c>
      <c r="C452" s="203"/>
      <c r="D452" s="203"/>
      <c r="E452" s="203"/>
      <c r="F452" s="203"/>
      <c r="G452" s="203"/>
      <c r="H452" s="203"/>
      <c r="K452" s="220"/>
    </row>
    <row r="453" spans="1:11" ht="13.5">
      <c r="A453" s="218"/>
      <c r="B453" s="219" t="s">
        <v>522</v>
      </c>
      <c r="C453" s="203"/>
      <c r="D453" s="203"/>
      <c r="E453" s="203"/>
      <c r="F453" s="203"/>
      <c r="G453" s="203"/>
      <c r="H453" s="203"/>
      <c r="K453" s="220"/>
    </row>
    <row r="454" spans="1:11" ht="13.5">
      <c r="A454" s="218"/>
      <c r="B454" s="219" t="s">
        <v>523</v>
      </c>
      <c r="C454" s="203"/>
      <c r="D454" s="203"/>
      <c r="E454" s="203"/>
      <c r="F454" s="203"/>
      <c r="G454" s="203"/>
      <c r="H454" s="203"/>
      <c r="K454" s="220"/>
    </row>
    <row r="455" spans="1:11" ht="13.5">
      <c r="A455" s="218"/>
      <c r="B455" s="219"/>
      <c r="C455" s="203"/>
      <c r="D455" s="203"/>
      <c r="E455" s="203"/>
      <c r="F455" s="203"/>
      <c r="G455" s="203"/>
      <c r="H455" s="203"/>
      <c r="K455" s="220"/>
    </row>
    <row r="456" spans="1:11" ht="13.5">
      <c r="A456" s="218" t="s">
        <v>7</v>
      </c>
      <c r="B456" s="221" t="s">
        <v>524</v>
      </c>
      <c r="C456" s="203"/>
      <c r="D456" s="203"/>
      <c r="E456" s="203"/>
      <c r="F456" s="203"/>
      <c r="G456" s="203"/>
      <c r="H456" s="203"/>
      <c r="K456" s="220"/>
    </row>
    <row r="457" spans="1:11" ht="13.5">
      <c r="A457" s="218"/>
      <c r="B457" s="233"/>
      <c r="C457" s="203"/>
      <c r="D457" s="203"/>
      <c r="E457" s="203"/>
      <c r="F457" s="203"/>
      <c r="G457" s="203"/>
      <c r="H457" s="203"/>
      <c r="K457" s="220"/>
    </row>
    <row r="458" spans="1:11" ht="13.5">
      <c r="A458" s="218"/>
      <c r="B458" s="219" t="s">
        <v>525</v>
      </c>
      <c r="C458" s="203"/>
      <c r="D458" s="203"/>
      <c r="E458" s="203"/>
      <c r="F458" s="203"/>
      <c r="G458" s="203"/>
      <c r="H458" s="203"/>
      <c r="K458" s="220"/>
    </row>
    <row r="459" spans="1:11" ht="13.5">
      <c r="A459" s="218"/>
      <c r="B459" s="219" t="s">
        <v>526</v>
      </c>
      <c r="C459" s="203"/>
      <c r="D459" s="203"/>
      <c r="E459" s="203"/>
      <c r="F459" s="203"/>
      <c r="G459" s="203"/>
      <c r="H459" s="203"/>
      <c r="K459" s="220"/>
    </row>
    <row r="460" spans="1:11" ht="13.5">
      <c r="A460" s="218"/>
      <c r="B460" s="219" t="s">
        <v>527</v>
      </c>
      <c r="C460" s="203"/>
      <c r="D460" s="203"/>
      <c r="E460" s="203"/>
      <c r="F460" s="203"/>
      <c r="G460" s="203"/>
      <c r="H460" s="203"/>
      <c r="K460" s="220"/>
    </row>
    <row r="461" spans="1:11" ht="13.5">
      <c r="A461" s="218"/>
      <c r="B461" s="219"/>
      <c r="C461" s="203"/>
      <c r="D461" s="203"/>
      <c r="E461" s="203"/>
      <c r="F461" s="203"/>
      <c r="G461" s="203"/>
      <c r="H461" s="203"/>
      <c r="K461" s="220"/>
    </row>
    <row r="462" spans="1:11" ht="13.5">
      <c r="A462" s="218"/>
      <c r="B462" s="219" t="s">
        <v>528</v>
      </c>
      <c r="C462" s="203"/>
      <c r="D462" s="203"/>
      <c r="E462" s="203"/>
      <c r="F462" s="203"/>
      <c r="G462" s="203"/>
      <c r="H462" s="203"/>
      <c r="K462" s="220"/>
    </row>
    <row r="463" spans="1:11" ht="13.5">
      <c r="A463" s="218"/>
      <c r="B463" s="219" t="s">
        <v>529</v>
      </c>
      <c r="C463" s="203"/>
      <c r="D463" s="203"/>
      <c r="E463" s="203"/>
      <c r="F463" s="203"/>
      <c r="G463" s="203"/>
      <c r="H463" s="203"/>
      <c r="K463" s="220"/>
    </row>
    <row r="464" spans="1:11" ht="13.5">
      <c r="A464" s="218"/>
      <c r="B464" s="219" t="s">
        <v>530</v>
      </c>
      <c r="C464" s="203"/>
      <c r="D464" s="203"/>
      <c r="E464" s="203"/>
      <c r="F464" s="203"/>
      <c r="G464" s="203"/>
      <c r="H464" s="203"/>
      <c r="K464" s="220"/>
    </row>
    <row r="465" spans="1:11" ht="13.5">
      <c r="A465" s="218"/>
      <c r="B465" s="219" t="s">
        <v>531</v>
      </c>
      <c r="C465" s="203"/>
      <c r="D465" s="203"/>
      <c r="E465" s="203"/>
      <c r="F465" s="203"/>
      <c r="G465" s="203"/>
      <c r="H465" s="203"/>
      <c r="K465" s="220"/>
    </row>
    <row r="466" spans="1:11" ht="13.5">
      <c r="A466" s="218"/>
      <c r="B466" s="219" t="s">
        <v>532</v>
      </c>
      <c r="C466" s="203"/>
      <c r="D466" s="203"/>
      <c r="E466" s="203"/>
      <c r="F466" s="203"/>
      <c r="G466" s="203"/>
      <c r="H466" s="203"/>
      <c r="K466" s="220"/>
    </row>
    <row r="467" spans="1:11" ht="13.5">
      <c r="A467" s="218"/>
      <c r="B467" s="219"/>
      <c r="C467" s="203"/>
      <c r="D467" s="203"/>
      <c r="E467" s="203"/>
      <c r="F467" s="203"/>
      <c r="G467" s="203"/>
      <c r="H467" s="203"/>
      <c r="K467" s="220"/>
    </row>
    <row r="468" spans="1:11" ht="13.5">
      <c r="A468" s="218"/>
      <c r="B468" s="219" t="s">
        <v>533</v>
      </c>
      <c r="C468" s="203"/>
      <c r="D468" s="203"/>
      <c r="E468" s="203"/>
      <c r="F468" s="203"/>
      <c r="G468" s="203"/>
      <c r="H468" s="203"/>
      <c r="K468" s="220"/>
    </row>
    <row r="469" spans="1:11" ht="13.5">
      <c r="A469" s="218" t="s">
        <v>7</v>
      </c>
      <c r="B469" s="221" t="s">
        <v>534</v>
      </c>
      <c r="C469" s="203"/>
      <c r="D469" s="203"/>
      <c r="E469" s="203"/>
      <c r="F469" s="203"/>
      <c r="G469" s="203"/>
      <c r="H469" s="203"/>
      <c r="K469" s="220"/>
    </row>
    <row r="470" spans="1:11" ht="13.5">
      <c r="A470" s="218"/>
      <c r="B470" s="219"/>
      <c r="C470" s="203"/>
      <c r="D470" s="203"/>
      <c r="E470" s="203"/>
      <c r="F470" s="203"/>
      <c r="G470" s="203"/>
      <c r="H470" s="203"/>
      <c r="K470" s="220"/>
    </row>
    <row r="471" spans="1:11" ht="13.5">
      <c r="A471" s="218"/>
      <c r="B471" s="219" t="s">
        <v>535</v>
      </c>
      <c r="C471" s="203"/>
      <c r="D471" s="203"/>
      <c r="E471" s="203"/>
      <c r="F471" s="203"/>
      <c r="G471" s="203"/>
      <c r="H471" s="203"/>
      <c r="K471" s="220"/>
    </row>
    <row r="472" spans="1:11" ht="13.5">
      <c r="A472" s="218"/>
      <c r="B472" s="219" t="s">
        <v>536</v>
      </c>
      <c r="C472" s="203"/>
      <c r="D472" s="203"/>
      <c r="E472" s="203"/>
      <c r="F472" s="203"/>
      <c r="G472" s="203"/>
      <c r="H472" s="203"/>
      <c r="K472" s="220"/>
    </row>
    <row r="473" spans="1:11" ht="13.5">
      <c r="A473" s="218"/>
      <c r="B473" s="221"/>
      <c r="C473" s="203"/>
      <c r="D473" s="203"/>
      <c r="E473" s="203"/>
      <c r="F473" s="203"/>
      <c r="G473" s="203"/>
      <c r="H473" s="203"/>
      <c r="K473" s="220"/>
    </row>
    <row r="474" spans="1:11" ht="13.5">
      <c r="A474" s="218" t="s">
        <v>8</v>
      </c>
      <c r="B474" s="221" t="s">
        <v>537</v>
      </c>
      <c r="C474" s="203"/>
      <c r="D474" s="203"/>
      <c r="E474" s="203"/>
      <c r="F474" s="203"/>
      <c r="G474" s="203"/>
      <c r="H474" s="203"/>
      <c r="K474" s="220"/>
    </row>
    <row r="475" spans="1:11" ht="13.5">
      <c r="A475" s="218"/>
      <c r="B475" s="219"/>
      <c r="C475" s="203"/>
      <c r="D475" s="203"/>
      <c r="E475" s="203"/>
      <c r="F475" s="203"/>
      <c r="G475" s="203"/>
      <c r="H475" s="203"/>
      <c r="K475" s="220"/>
    </row>
    <row r="476" spans="1:11" ht="13.5">
      <c r="A476" s="218"/>
      <c r="B476" s="219" t="s">
        <v>538</v>
      </c>
      <c r="C476" s="203"/>
      <c r="D476" s="203"/>
      <c r="E476" s="229"/>
      <c r="F476" s="203"/>
      <c r="G476" s="203"/>
      <c r="H476" s="203"/>
      <c r="K476" s="220"/>
    </row>
    <row r="477" spans="1:11" ht="13.5">
      <c r="A477" s="218"/>
      <c r="B477" s="219" t="s">
        <v>539</v>
      </c>
      <c r="C477" s="203"/>
      <c r="D477" s="203"/>
      <c r="E477" s="203"/>
      <c r="F477" s="203"/>
      <c r="G477" s="203"/>
      <c r="H477" s="203"/>
      <c r="K477" s="220"/>
    </row>
    <row r="478" spans="1:11" ht="13.5">
      <c r="A478" s="218"/>
      <c r="B478" s="219" t="s">
        <v>540</v>
      </c>
      <c r="C478" s="203"/>
      <c r="D478" s="203"/>
      <c r="E478" s="203"/>
      <c r="F478" s="203"/>
      <c r="G478" s="203"/>
      <c r="H478" s="203"/>
      <c r="K478" s="220"/>
    </row>
    <row r="479" spans="1:11" ht="13.5">
      <c r="A479" s="218"/>
      <c r="B479" s="219" t="s">
        <v>541</v>
      </c>
      <c r="C479" s="203"/>
      <c r="D479" s="203"/>
      <c r="E479" s="203"/>
      <c r="F479" s="203"/>
      <c r="G479" s="203"/>
      <c r="H479" s="203"/>
      <c r="K479" s="220"/>
    </row>
    <row r="480" spans="1:11" ht="13.5">
      <c r="A480" s="218"/>
      <c r="B480" s="219" t="s">
        <v>542</v>
      </c>
      <c r="C480" s="203"/>
      <c r="D480" s="203"/>
      <c r="E480" s="203"/>
      <c r="F480" s="203"/>
      <c r="G480" s="203"/>
      <c r="H480" s="203"/>
      <c r="K480" s="220"/>
    </row>
    <row r="481" spans="1:11" ht="13.5">
      <c r="A481" s="218"/>
      <c r="B481" s="219"/>
      <c r="C481" s="203"/>
      <c r="D481" s="203"/>
      <c r="E481" s="203"/>
      <c r="F481" s="203"/>
      <c r="G481" s="203"/>
      <c r="H481" s="203"/>
      <c r="K481" s="220"/>
    </row>
    <row r="482" spans="1:11" ht="13.5">
      <c r="A482" s="218"/>
      <c r="B482" s="219"/>
      <c r="C482" s="203"/>
      <c r="D482" s="203"/>
      <c r="E482" s="203"/>
      <c r="F482" s="203"/>
      <c r="G482" s="203"/>
      <c r="H482" s="203"/>
      <c r="K482" s="220"/>
    </row>
    <row r="483" spans="1:11" ht="13.5">
      <c r="A483" s="218"/>
      <c r="B483" s="219"/>
      <c r="C483" s="203"/>
      <c r="D483" s="203"/>
      <c r="E483" s="203"/>
      <c r="F483" s="229" t="s">
        <v>309</v>
      </c>
      <c r="G483" s="203"/>
      <c r="H483" s="229"/>
      <c r="I483" s="229"/>
      <c r="J483" s="230" t="s">
        <v>310</v>
      </c>
      <c r="K483" s="231"/>
    </row>
    <row r="484" spans="1:11" ht="13.5">
      <c r="A484" s="218"/>
      <c r="B484" s="219"/>
      <c r="C484" s="203"/>
      <c r="D484" s="203"/>
      <c r="E484" s="203"/>
      <c r="F484" s="203"/>
      <c r="G484" s="203"/>
      <c r="H484" s="203"/>
      <c r="K484" s="220"/>
    </row>
    <row r="485" spans="1:11" ht="13.5">
      <c r="A485" s="218"/>
      <c r="B485" s="219"/>
      <c r="C485" s="203"/>
      <c r="D485" s="203"/>
      <c r="E485" s="203"/>
      <c r="F485" s="203"/>
      <c r="G485" s="203"/>
      <c r="H485" s="203"/>
      <c r="K485" s="220"/>
    </row>
    <row r="486" spans="1:11" ht="13.5">
      <c r="A486" s="218"/>
      <c r="B486" s="219"/>
      <c r="C486" s="203"/>
      <c r="D486" s="203"/>
      <c r="E486" s="203"/>
      <c r="F486" s="203"/>
      <c r="G486" s="203"/>
      <c r="H486" s="203"/>
      <c r="K486" s="220"/>
    </row>
    <row r="487" spans="1:11" ht="13.5">
      <c r="A487" s="218" t="s">
        <v>6</v>
      </c>
      <c r="B487" s="221" t="s">
        <v>543</v>
      </c>
      <c r="C487" s="203"/>
      <c r="D487" s="203"/>
      <c r="E487" s="203"/>
      <c r="F487" s="203"/>
      <c r="G487" s="203"/>
      <c r="H487" s="203"/>
      <c r="K487" s="220"/>
    </row>
    <row r="488" spans="1:11" ht="13.5">
      <c r="A488" s="218"/>
      <c r="B488" s="219"/>
      <c r="C488" s="203"/>
      <c r="D488" s="203"/>
      <c r="E488" s="203"/>
      <c r="F488" s="203"/>
      <c r="G488" s="203"/>
      <c r="H488" s="203"/>
      <c r="K488" s="220"/>
    </row>
    <row r="489" spans="1:11" ht="13.5">
      <c r="A489" s="218"/>
      <c r="B489" s="219" t="s">
        <v>544</v>
      </c>
      <c r="C489" s="203"/>
      <c r="D489" s="203"/>
      <c r="E489" s="203"/>
      <c r="F489" s="203"/>
      <c r="G489" s="203"/>
      <c r="H489" s="203"/>
      <c r="K489" s="220"/>
    </row>
    <row r="490" spans="1:11" ht="13.5">
      <c r="A490" s="218"/>
      <c r="B490" s="219" t="s">
        <v>545</v>
      </c>
      <c r="C490" s="203"/>
      <c r="D490" s="203"/>
      <c r="E490" s="203"/>
      <c r="F490" s="203"/>
      <c r="G490" s="203"/>
      <c r="H490" s="203"/>
      <c r="K490" s="220"/>
    </row>
    <row r="491" spans="1:11" ht="13.5">
      <c r="A491" s="218" t="s">
        <v>298</v>
      </c>
      <c r="B491" s="219" t="s">
        <v>546</v>
      </c>
      <c r="C491" s="203"/>
      <c r="D491" s="203"/>
      <c r="E491" s="203"/>
      <c r="F491" s="203"/>
      <c r="G491" s="203"/>
      <c r="H491" s="203"/>
      <c r="K491" s="220"/>
    </row>
    <row r="492" spans="1:11" ht="13.5">
      <c r="A492" s="218"/>
      <c r="B492" s="219"/>
      <c r="C492" s="203"/>
      <c r="D492" s="203"/>
      <c r="E492" s="203"/>
      <c r="F492" s="203"/>
      <c r="G492" s="203"/>
      <c r="H492" s="203"/>
      <c r="K492" s="220"/>
    </row>
    <row r="493" spans="1:11" ht="13.5">
      <c r="A493" s="218"/>
      <c r="B493" s="219" t="s">
        <v>547</v>
      </c>
      <c r="C493" s="203"/>
      <c r="D493" s="203"/>
      <c r="E493" s="203"/>
      <c r="F493" s="203"/>
      <c r="G493" s="203"/>
      <c r="H493" s="203"/>
      <c r="K493" s="220"/>
    </row>
    <row r="494" spans="1:11" ht="13.5">
      <c r="A494" s="218"/>
      <c r="B494" s="219" t="s">
        <v>548</v>
      </c>
      <c r="C494" s="203"/>
      <c r="D494" s="203"/>
      <c r="E494" s="203"/>
      <c r="F494" s="203"/>
      <c r="G494" s="203"/>
      <c r="H494" s="203"/>
      <c r="K494" s="220"/>
    </row>
    <row r="495" spans="1:11" ht="13.5">
      <c r="A495" s="218"/>
      <c r="B495" s="219"/>
      <c r="C495" s="203"/>
      <c r="D495" s="203"/>
      <c r="E495" s="203"/>
      <c r="F495" s="203"/>
      <c r="G495" s="203"/>
      <c r="H495" s="203"/>
      <c r="K495" s="220"/>
    </row>
    <row r="496" spans="1:11" ht="13.5">
      <c r="A496" s="218" t="s">
        <v>325</v>
      </c>
      <c r="B496" s="238" t="s">
        <v>549</v>
      </c>
      <c r="C496" s="203"/>
      <c r="D496" s="203"/>
      <c r="E496" s="203"/>
      <c r="F496" s="203"/>
      <c r="G496" s="203"/>
      <c r="H496" s="203"/>
      <c r="K496" s="220"/>
    </row>
    <row r="497" spans="1:11" ht="13.5">
      <c r="A497" s="218"/>
      <c r="B497" s="219"/>
      <c r="C497" s="203"/>
      <c r="D497" s="203"/>
      <c r="E497" s="203"/>
      <c r="F497" s="203"/>
      <c r="G497" s="203"/>
      <c r="H497" s="203"/>
      <c r="K497" s="220"/>
    </row>
    <row r="498" spans="1:11" ht="13.5">
      <c r="A498" s="218" t="s">
        <v>7</v>
      </c>
      <c r="B498" s="221" t="s">
        <v>550</v>
      </c>
      <c r="C498" s="203"/>
      <c r="D498" s="203"/>
      <c r="E498" s="203"/>
      <c r="F498" s="203"/>
      <c r="G498" s="203"/>
      <c r="H498" s="203"/>
      <c r="K498" s="220"/>
    </row>
    <row r="499" spans="1:11" ht="13.5">
      <c r="A499" s="218"/>
      <c r="B499" s="219"/>
      <c r="C499" s="203"/>
      <c r="D499" s="203"/>
      <c r="E499" s="203"/>
      <c r="F499" s="203"/>
      <c r="G499" s="203"/>
      <c r="H499" s="203"/>
      <c r="K499" s="220"/>
    </row>
    <row r="500" spans="1:11" ht="13.5">
      <c r="A500" s="218" t="s">
        <v>325</v>
      </c>
      <c r="B500" s="219" t="s">
        <v>551</v>
      </c>
      <c r="C500" s="203"/>
      <c r="D500" s="203"/>
      <c r="E500" s="203"/>
      <c r="F500" s="203"/>
      <c r="G500" s="203"/>
      <c r="H500" s="203"/>
      <c r="K500" s="220"/>
    </row>
    <row r="501" spans="1:11" ht="13.5">
      <c r="A501" s="218"/>
      <c r="B501" s="219" t="s">
        <v>552</v>
      </c>
      <c r="C501" s="203"/>
      <c r="D501" s="203"/>
      <c r="E501" s="203"/>
      <c r="F501" s="203"/>
      <c r="G501" s="203"/>
      <c r="H501" s="203"/>
      <c r="K501" s="220"/>
    </row>
    <row r="502" spans="1:11" ht="13.5">
      <c r="A502" s="218"/>
      <c r="B502" s="219" t="s">
        <v>553</v>
      </c>
      <c r="C502" s="203"/>
      <c r="D502" s="203"/>
      <c r="E502" s="203"/>
      <c r="F502" s="203"/>
      <c r="G502" s="203"/>
      <c r="H502" s="203"/>
      <c r="K502" s="220"/>
    </row>
    <row r="503" spans="1:11" ht="13.5">
      <c r="A503" s="218"/>
      <c r="B503" s="219"/>
      <c r="C503" s="203"/>
      <c r="D503" s="203"/>
      <c r="E503" s="203"/>
      <c r="F503" s="203"/>
      <c r="G503" s="203"/>
      <c r="H503" s="203"/>
      <c r="K503" s="220"/>
    </row>
    <row r="504" spans="1:11" ht="13.5">
      <c r="A504" s="218" t="s">
        <v>8</v>
      </c>
      <c r="B504" s="221" t="s">
        <v>554</v>
      </c>
      <c r="C504" s="203"/>
      <c r="D504" s="203"/>
      <c r="E504" s="203"/>
      <c r="F504" s="203"/>
      <c r="G504" s="203"/>
      <c r="H504" s="203"/>
      <c r="K504" s="220"/>
    </row>
    <row r="505" spans="1:11" ht="13.5">
      <c r="A505" s="218"/>
      <c r="B505" s="219"/>
      <c r="C505" s="203"/>
      <c r="D505" s="203"/>
      <c r="E505" s="203"/>
      <c r="F505" s="203"/>
      <c r="G505" s="203"/>
      <c r="H505" s="203"/>
      <c r="K505" s="220"/>
    </row>
    <row r="506" spans="1:11" ht="13.5">
      <c r="A506" s="218"/>
      <c r="B506" s="219" t="s">
        <v>555</v>
      </c>
      <c r="C506" s="203"/>
      <c r="D506" s="203"/>
      <c r="E506" s="203"/>
      <c r="F506" s="203"/>
      <c r="G506" s="203"/>
      <c r="H506" s="203"/>
      <c r="K506" s="220"/>
    </row>
    <row r="507" spans="1:11" ht="13.5">
      <c r="A507" s="218"/>
      <c r="B507" s="219" t="s">
        <v>556</v>
      </c>
      <c r="C507" s="203"/>
      <c r="D507" s="203"/>
      <c r="E507" s="203"/>
      <c r="F507" s="203"/>
      <c r="G507" s="203"/>
      <c r="H507" s="203"/>
      <c r="K507" s="220"/>
    </row>
    <row r="508" spans="1:11" ht="13.5">
      <c r="A508" s="218"/>
      <c r="B508" s="219" t="s">
        <v>557</v>
      </c>
      <c r="C508" s="203"/>
      <c r="D508" s="203"/>
      <c r="E508" s="203"/>
      <c r="F508" s="203"/>
      <c r="G508" s="203"/>
      <c r="H508" s="203"/>
      <c r="K508" s="220"/>
    </row>
    <row r="509" spans="1:11" ht="13.5">
      <c r="A509" s="218"/>
      <c r="B509" s="219" t="s">
        <v>558</v>
      </c>
      <c r="C509" s="203"/>
      <c r="D509" s="203"/>
      <c r="E509" s="203"/>
      <c r="F509" s="203"/>
      <c r="G509" s="203"/>
      <c r="H509" s="203"/>
      <c r="K509" s="220"/>
    </row>
    <row r="510" spans="1:11" ht="13.5">
      <c r="A510" s="218"/>
      <c r="B510" s="219" t="s">
        <v>559</v>
      </c>
      <c r="C510" s="203"/>
      <c r="D510" s="203"/>
      <c r="E510" s="203"/>
      <c r="F510" s="203"/>
      <c r="G510" s="203"/>
      <c r="H510" s="203"/>
      <c r="K510" s="220"/>
    </row>
    <row r="511" spans="1:11" ht="13.5">
      <c r="A511" s="218" t="s">
        <v>560</v>
      </c>
      <c r="B511" s="219" t="s">
        <v>561</v>
      </c>
      <c r="C511" s="203"/>
      <c r="D511" s="203"/>
      <c r="E511" s="203"/>
      <c r="F511" s="203"/>
      <c r="G511" s="203"/>
      <c r="H511" s="203"/>
      <c r="K511" s="220"/>
    </row>
    <row r="512" spans="1:11" ht="13.5">
      <c r="A512" s="218"/>
      <c r="B512" s="219" t="s">
        <v>562</v>
      </c>
      <c r="C512" s="203"/>
      <c r="D512" s="203"/>
      <c r="E512" s="203"/>
      <c r="F512" s="203"/>
      <c r="G512" s="203"/>
      <c r="H512" s="203"/>
      <c r="K512" s="220"/>
    </row>
    <row r="513" spans="1:11" ht="13.5">
      <c r="A513" s="218"/>
      <c r="B513" s="219" t="s">
        <v>563</v>
      </c>
      <c r="C513" s="203"/>
      <c r="D513" s="203"/>
      <c r="E513" s="203"/>
      <c r="F513" s="203"/>
      <c r="G513" s="203"/>
      <c r="H513" s="203"/>
      <c r="K513" s="220"/>
    </row>
    <row r="514" spans="1:11" ht="13.5">
      <c r="A514" s="218"/>
      <c r="B514" s="219"/>
      <c r="C514" s="203"/>
      <c r="D514" s="203"/>
      <c r="E514" s="203"/>
      <c r="F514" s="203"/>
      <c r="G514" s="203"/>
      <c r="H514" s="203"/>
      <c r="K514" s="220"/>
    </row>
    <row r="515" spans="1:11" ht="13.5">
      <c r="A515" s="218"/>
      <c r="B515" s="219"/>
      <c r="C515" s="203"/>
      <c r="D515" s="203"/>
      <c r="E515" s="203"/>
      <c r="F515" s="203"/>
      <c r="G515" s="203"/>
      <c r="H515" s="203"/>
      <c r="K515" s="220"/>
    </row>
    <row r="516" spans="1:11" ht="13.5">
      <c r="A516" s="218"/>
      <c r="B516" s="219"/>
      <c r="C516" s="203"/>
      <c r="D516" s="203"/>
      <c r="E516" s="203"/>
      <c r="F516" s="229" t="s">
        <v>309</v>
      </c>
      <c r="G516" s="203"/>
      <c r="H516" s="229"/>
      <c r="I516" s="229"/>
      <c r="J516" s="230" t="s">
        <v>310</v>
      </c>
      <c r="K516" s="231"/>
    </row>
    <row r="517" spans="1:11" ht="13.5">
      <c r="A517" s="218"/>
      <c r="B517" s="219"/>
      <c r="C517" s="203"/>
      <c r="D517" s="203"/>
      <c r="E517" s="203"/>
      <c r="F517" s="229"/>
      <c r="G517" s="203"/>
      <c r="H517" s="229"/>
      <c r="I517" s="229"/>
      <c r="J517" s="241"/>
      <c r="K517" s="231"/>
    </row>
    <row r="518" spans="1:11" ht="13.5">
      <c r="A518" s="218"/>
      <c r="B518" s="219"/>
      <c r="C518" s="203"/>
      <c r="D518" s="203"/>
      <c r="E518" s="203"/>
      <c r="F518" s="229"/>
      <c r="G518" s="203"/>
      <c r="H518" s="229"/>
      <c r="I518" s="229"/>
      <c r="J518" s="241"/>
      <c r="K518" s="231"/>
    </row>
    <row r="519" spans="1:11" ht="13.5">
      <c r="A519" s="218"/>
      <c r="B519" s="219"/>
      <c r="C519" s="203"/>
      <c r="D519" s="203"/>
      <c r="E519" s="203"/>
      <c r="F519" s="229"/>
      <c r="G519" s="203"/>
      <c r="H519" s="229"/>
      <c r="I519" s="229"/>
      <c r="J519" s="241"/>
      <c r="K519" s="231"/>
    </row>
    <row r="520" spans="1:11" ht="13.5">
      <c r="A520" s="218"/>
      <c r="B520" s="219"/>
      <c r="C520" s="203"/>
      <c r="D520" s="203"/>
      <c r="E520" s="203"/>
      <c r="F520" s="229"/>
      <c r="G520" s="203"/>
      <c r="H520" s="229"/>
      <c r="I520" s="229"/>
      <c r="J520" s="241"/>
      <c r="K520" s="231"/>
    </row>
    <row r="521" spans="1:11" ht="13.5">
      <c r="A521" s="218"/>
      <c r="B521" s="219"/>
      <c r="C521" s="203"/>
      <c r="D521" s="203"/>
      <c r="E521" s="203"/>
      <c r="F521" s="203"/>
      <c r="G521" s="203"/>
      <c r="H521" s="203"/>
      <c r="K521" s="228"/>
    </row>
    <row r="522" spans="1:11" ht="13.5">
      <c r="A522" s="218"/>
      <c r="B522" s="219"/>
      <c r="C522" s="203"/>
      <c r="D522" s="203"/>
      <c r="E522" s="203"/>
      <c r="F522" s="203"/>
      <c r="G522" s="203"/>
      <c r="H522" s="203"/>
      <c r="K522" s="220"/>
    </row>
    <row r="523" spans="1:11" ht="13.5">
      <c r="A523" s="218"/>
      <c r="B523" s="219"/>
      <c r="C523" s="203"/>
      <c r="D523" s="203"/>
      <c r="E523" s="203"/>
      <c r="F523" s="203"/>
      <c r="G523" s="203"/>
      <c r="H523" s="203"/>
      <c r="J523" s="242"/>
      <c r="K523" s="204"/>
    </row>
    <row r="524" spans="1:11" ht="13.5">
      <c r="A524" s="218"/>
      <c r="B524" s="219"/>
      <c r="C524" s="203"/>
      <c r="D524" s="203"/>
      <c r="E524" s="203"/>
      <c r="F524" s="203"/>
      <c r="G524" s="203"/>
      <c r="H524" s="203"/>
      <c r="J524" s="242"/>
      <c r="K524" s="204"/>
    </row>
    <row r="525" spans="1:11" ht="13.5">
      <c r="A525" s="218"/>
      <c r="B525" s="219"/>
      <c r="C525" s="243" t="s">
        <v>564</v>
      </c>
      <c r="D525" s="203"/>
      <c r="F525" s="203"/>
      <c r="G525" s="203"/>
      <c r="H525" s="203"/>
      <c r="J525" s="242"/>
      <c r="K525" s="244"/>
    </row>
    <row r="526" spans="1:11" ht="13.5">
      <c r="A526" s="218"/>
      <c r="B526" s="219"/>
      <c r="C526" s="243"/>
      <c r="D526" s="203"/>
      <c r="F526" s="203"/>
      <c r="G526" s="203"/>
      <c r="H526" s="203"/>
      <c r="J526" s="242"/>
      <c r="K526" s="244"/>
    </row>
    <row r="527" spans="1:11" ht="13.5">
      <c r="A527" s="218"/>
      <c r="B527" s="219"/>
      <c r="C527" s="203"/>
      <c r="D527" s="203"/>
      <c r="E527" s="209"/>
      <c r="F527" s="203"/>
      <c r="G527" s="203"/>
      <c r="H527" s="203"/>
      <c r="J527" s="242"/>
      <c r="K527" s="244"/>
    </row>
    <row r="528" spans="1:11" ht="13.5">
      <c r="A528" s="218"/>
      <c r="B528" s="219"/>
      <c r="C528" s="203" t="s">
        <v>565</v>
      </c>
      <c r="D528" s="203"/>
      <c r="E528" s="203"/>
      <c r="F528" s="203"/>
      <c r="G528" s="245" t="s">
        <v>566</v>
      </c>
      <c r="H528" s="203"/>
      <c r="J528" s="242"/>
      <c r="K528" s="246"/>
    </row>
    <row r="529" spans="1:11" ht="13.5">
      <c r="A529" s="218"/>
      <c r="B529" s="219"/>
      <c r="C529" s="203"/>
      <c r="D529" s="203"/>
      <c r="E529" s="209"/>
      <c r="F529" s="203"/>
      <c r="G529" s="247"/>
      <c r="H529" s="203"/>
      <c r="J529" s="242"/>
      <c r="K529" s="248"/>
    </row>
    <row r="530" spans="1:11" ht="13.5">
      <c r="A530" s="218"/>
      <c r="B530" s="219"/>
      <c r="C530" s="203" t="s">
        <v>565</v>
      </c>
      <c r="D530" s="203"/>
      <c r="E530" s="209"/>
      <c r="F530" s="203"/>
      <c r="G530" s="245" t="s">
        <v>567</v>
      </c>
      <c r="H530" s="203"/>
      <c r="J530" s="242"/>
      <c r="K530" s="246"/>
    </row>
    <row r="531" spans="1:11" ht="13.5">
      <c r="A531" s="218"/>
      <c r="B531" s="219"/>
      <c r="C531" s="203"/>
      <c r="D531" s="203"/>
      <c r="E531" s="209"/>
      <c r="F531" s="203"/>
      <c r="G531" s="247"/>
      <c r="H531" s="203"/>
      <c r="J531" s="242"/>
      <c r="K531" s="248"/>
    </row>
    <row r="532" spans="1:11" ht="13.5">
      <c r="A532" s="218"/>
      <c r="B532" s="219"/>
      <c r="C532" s="203" t="s">
        <v>565</v>
      </c>
      <c r="D532" s="203"/>
      <c r="E532" s="209"/>
      <c r="F532" s="203"/>
      <c r="G532" s="245" t="s">
        <v>568</v>
      </c>
      <c r="H532" s="203"/>
      <c r="J532" s="242"/>
      <c r="K532" s="246"/>
    </row>
    <row r="533" spans="1:11" ht="13.5">
      <c r="A533" s="218"/>
      <c r="B533" s="219"/>
      <c r="C533" s="203"/>
      <c r="D533" s="203"/>
      <c r="E533" s="209"/>
      <c r="F533" s="203"/>
      <c r="G533" s="247"/>
      <c r="H533" s="203"/>
      <c r="J533" s="242"/>
      <c r="K533" s="248"/>
    </row>
    <row r="534" spans="1:11" ht="13.5">
      <c r="A534" s="218"/>
      <c r="B534" s="219"/>
      <c r="C534" s="203" t="s">
        <v>565</v>
      </c>
      <c r="D534" s="203"/>
      <c r="E534" s="209"/>
      <c r="F534" s="203"/>
      <c r="G534" s="245" t="s">
        <v>569</v>
      </c>
      <c r="H534" s="203"/>
      <c r="J534" s="242"/>
      <c r="K534" s="246"/>
    </row>
    <row r="535" spans="1:11" ht="13.5">
      <c r="A535" s="218"/>
      <c r="B535" s="219"/>
      <c r="C535" s="203"/>
      <c r="D535" s="203"/>
      <c r="E535" s="209"/>
      <c r="F535" s="203"/>
      <c r="G535" s="247"/>
      <c r="H535" s="203"/>
      <c r="J535" s="242"/>
      <c r="K535" s="248"/>
    </row>
    <row r="536" spans="1:11" ht="13.5">
      <c r="A536" s="218"/>
      <c r="B536" s="219"/>
      <c r="C536" s="203" t="s">
        <v>565</v>
      </c>
      <c r="D536" s="203"/>
      <c r="E536" s="209"/>
      <c r="F536" s="203"/>
      <c r="G536" s="245" t="s">
        <v>570</v>
      </c>
      <c r="H536" s="203"/>
      <c r="J536" s="242"/>
      <c r="K536" s="246"/>
    </row>
    <row r="537" spans="1:11" ht="13.5">
      <c r="A537" s="218"/>
      <c r="B537" s="219"/>
      <c r="C537" s="203"/>
      <c r="D537" s="203"/>
      <c r="E537" s="209"/>
      <c r="F537" s="203"/>
      <c r="G537" s="247"/>
      <c r="H537" s="203"/>
      <c r="J537" s="242"/>
      <c r="K537" s="248"/>
    </row>
    <row r="538" spans="1:11" ht="13.5">
      <c r="A538" s="218"/>
      <c r="B538" s="219"/>
      <c r="C538" s="203" t="s">
        <v>565</v>
      </c>
      <c r="D538" s="203"/>
      <c r="E538" s="209"/>
      <c r="F538" s="203"/>
      <c r="G538" s="245" t="s">
        <v>571</v>
      </c>
      <c r="H538" s="203"/>
      <c r="J538" s="242"/>
      <c r="K538" s="246"/>
    </row>
    <row r="539" spans="1:11" ht="13.5">
      <c r="A539" s="218"/>
      <c r="B539" s="219"/>
      <c r="C539" s="203"/>
      <c r="D539" s="203"/>
      <c r="E539" s="209"/>
      <c r="F539" s="203"/>
      <c r="G539" s="247"/>
      <c r="H539" s="203"/>
      <c r="J539" s="242"/>
      <c r="K539" s="248"/>
    </row>
    <row r="540" spans="1:11" ht="13.5">
      <c r="A540" s="218"/>
      <c r="B540" s="219"/>
      <c r="C540" s="203" t="s">
        <v>565</v>
      </c>
      <c r="D540" s="203"/>
      <c r="E540" s="209"/>
      <c r="F540" s="203"/>
      <c r="G540" s="245" t="s">
        <v>572</v>
      </c>
      <c r="H540" s="203"/>
      <c r="J540" s="242"/>
      <c r="K540" s="246"/>
    </row>
    <row r="541" spans="1:11" ht="13.5">
      <c r="A541" s="218"/>
      <c r="B541" s="219"/>
      <c r="C541" s="203"/>
      <c r="D541" s="203"/>
      <c r="E541" s="209"/>
      <c r="F541" s="203"/>
      <c r="G541" s="247"/>
      <c r="H541" s="203"/>
      <c r="J541" s="242"/>
      <c r="K541" s="248"/>
    </row>
    <row r="542" spans="1:11" ht="13.5">
      <c r="A542" s="218"/>
      <c r="B542" s="219"/>
      <c r="C542" s="203" t="s">
        <v>565</v>
      </c>
      <c r="D542" s="203"/>
      <c r="E542" s="209"/>
      <c r="F542" s="203"/>
      <c r="G542" s="245" t="s">
        <v>573</v>
      </c>
      <c r="H542" s="203"/>
      <c r="J542" s="242"/>
      <c r="K542" s="246"/>
    </row>
    <row r="543" spans="1:11" ht="13.5">
      <c r="A543" s="218"/>
      <c r="B543" s="219"/>
      <c r="C543" s="203"/>
      <c r="D543" s="203"/>
      <c r="E543" s="209"/>
      <c r="F543" s="203"/>
      <c r="G543" s="247"/>
      <c r="H543" s="203"/>
      <c r="J543" s="242"/>
      <c r="K543" s="244"/>
    </row>
    <row r="544" spans="1:11" ht="13.5">
      <c r="A544" s="218"/>
      <c r="B544" s="219"/>
      <c r="C544" s="203"/>
      <c r="D544" s="203"/>
      <c r="E544" s="209"/>
      <c r="F544" s="203"/>
      <c r="G544" s="249"/>
      <c r="H544" s="203"/>
      <c r="J544" s="242"/>
      <c r="K544" s="250"/>
    </row>
    <row r="545" spans="1:11" ht="13.5">
      <c r="A545" s="218"/>
      <c r="B545" s="219"/>
      <c r="C545" s="203"/>
      <c r="D545" s="203"/>
      <c r="E545" s="209"/>
      <c r="F545" s="203"/>
      <c r="G545" s="203"/>
      <c r="H545" s="203"/>
      <c r="J545" s="242"/>
      <c r="K545" s="244"/>
    </row>
    <row r="546" spans="1:11" ht="13.5">
      <c r="A546" s="218"/>
      <c r="B546" s="265" t="s">
        <v>574</v>
      </c>
      <c r="C546" s="266"/>
      <c r="D546" s="266"/>
      <c r="E546" s="266"/>
      <c r="F546" s="266"/>
      <c r="G546" s="266"/>
      <c r="H546" s="266"/>
      <c r="I546" s="217" t="s">
        <v>310</v>
      </c>
      <c r="K546" s="251"/>
    </row>
    <row r="547" spans="1:11" ht="13.5">
      <c r="A547" s="218"/>
      <c r="B547" s="219"/>
      <c r="C547" s="203"/>
      <c r="D547" s="203"/>
      <c r="E547" s="209"/>
      <c r="F547" s="203"/>
      <c r="G547" s="203"/>
      <c r="H547" s="203"/>
      <c r="K547" s="252"/>
    </row>
    <row r="548" spans="1:11" ht="14.25" thickBot="1">
      <c r="A548" s="218"/>
      <c r="B548" s="219"/>
      <c r="C548" s="203"/>
      <c r="D548" s="203"/>
      <c r="E548" s="209"/>
      <c r="F548" s="203"/>
      <c r="G548" s="249"/>
      <c r="H548" s="203"/>
      <c r="K548" s="253"/>
    </row>
    <row r="549" spans="1:11" ht="14.25" thickTop="1">
      <c r="A549" s="218"/>
      <c r="B549" s="219"/>
      <c r="C549" s="203"/>
      <c r="D549" s="203"/>
      <c r="E549" s="209"/>
      <c r="F549" s="203"/>
      <c r="G549" s="203"/>
      <c r="H549" s="203"/>
      <c r="K549" s="244"/>
    </row>
    <row r="550" spans="1:13" ht="13.5">
      <c r="A550" s="241"/>
      <c r="B550" s="219"/>
      <c r="C550" s="203"/>
      <c r="D550" s="203"/>
      <c r="E550" s="209"/>
      <c r="F550" s="203"/>
      <c r="G550" s="249"/>
      <c r="H550" s="203"/>
      <c r="K550" s="203"/>
      <c r="L550" s="203"/>
      <c r="M550" s="203"/>
    </row>
    <row r="551" spans="1:13" ht="13.5">
      <c r="A551" s="241"/>
      <c r="B551" s="219"/>
      <c r="C551" s="203"/>
      <c r="D551" s="203"/>
      <c r="E551" s="209"/>
      <c r="F551" s="203"/>
      <c r="G551" s="203"/>
      <c r="H551" s="203"/>
      <c r="K551" s="203"/>
      <c r="L551" s="203"/>
      <c r="M551" s="203"/>
    </row>
    <row r="552" spans="1:13" ht="13.5">
      <c r="A552" s="241"/>
      <c r="B552" s="219"/>
      <c r="C552" s="203"/>
      <c r="D552" s="203"/>
      <c r="E552" s="209"/>
      <c r="F552" s="203"/>
      <c r="G552" s="249"/>
      <c r="H552" s="203"/>
      <c r="K552" s="254"/>
      <c r="L552" s="203"/>
      <c r="M552" s="203"/>
    </row>
    <row r="553" spans="1:13" ht="13.5">
      <c r="A553" s="241"/>
      <c r="B553" s="219"/>
      <c r="C553" s="203"/>
      <c r="D553" s="203"/>
      <c r="E553" s="209"/>
      <c r="F553" s="203"/>
      <c r="G553" s="249"/>
      <c r="H553" s="203"/>
      <c r="K553" s="254"/>
      <c r="L553" s="203"/>
      <c r="M553" s="203"/>
    </row>
    <row r="554" spans="1:13" ht="13.5">
      <c r="A554" s="241"/>
      <c r="B554" s="219"/>
      <c r="C554" s="203"/>
      <c r="D554" s="203"/>
      <c r="E554" s="209"/>
      <c r="F554" s="203"/>
      <c r="G554" s="203"/>
      <c r="H554" s="203"/>
      <c r="K554" s="254"/>
      <c r="L554" s="203"/>
      <c r="M554" s="203"/>
    </row>
    <row r="555" spans="1:13" ht="13.5">
      <c r="A555" s="241"/>
      <c r="B555" s="219"/>
      <c r="C555" s="203"/>
      <c r="D555" s="203"/>
      <c r="E555" s="209"/>
      <c r="F555" s="203"/>
      <c r="G555" s="249"/>
      <c r="H555" s="203"/>
      <c r="K555" s="254"/>
      <c r="L555" s="203"/>
      <c r="M555" s="203"/>
    </row>
    <row r="556" spans="1:13" ht="13.5">
      <c r="A556" s="241"/>
      <c r="B556" s="219"/>
      <c r="C556" s="203"/>
      <c r="D556" s="203"/>
      <c r="E556" s="209"/>
      <c r="F556" s="203"/>
      <c r="G556" s="203"/>
      <c r="H556" s="203"/>
      <c r="K556" s="254"/>
      <c r="L556" s="203"/>
      <c r="M556" s="203"/>
    </row>
    <row r="557" spans="1:13" ht="13.5">
      <c r="A557" s="241"/>
      <c r="B557" s="219"/>
      <c r="C557" s="203"/>
      <c r="D557" s="203"/>
      <c r="E557" s="209"/>
      <c r="F557" s="203"/>
      <c r="G557" s="249"/>
      <c r="H557" s="203"/>
      <c r="K557" s="254"/>
      <c r="L557" s="203"/>
      <c r="M557" s="203"/>
    </row>
    <row r="558" spans="1:13" ht="13.5">
      <c r="A558" s="241"/>
      <c r="B558" s="219"/>
      <c r="C558" s="203"/>
      <c r="D558" s="203"/>
      <c r="E558" s="209"/>
      <c r="F558" s="203"/>
      <c r="G558" s="249"/>
      <c r="H558" s="203"/>
      <c r="K558" s="254"/>
      <c r="L558" s="203"/>
      <c r="M558" s="203"/>
    </row>
    <row r="559" spans="1:13" ht="13.5">
      <c r="A559" s="241"/>
      <c r="B559" s="219"/>
      <c r="C559" s="203"/>
      <c r="D559" s="203"/>
      <c r="E559" s="209"/>
      <c r="F559" s="203"/>
      <c r="G559" s="249"/>
      <c r="H559" s="203"/>
      <c r="K559" s="203"/>
      <c r="L559" s="203"/>
      <c r="M559" s="203"/>
    </row>
    <row r="560" spans="1:13" ht="13.5">
      <c r="A560" s="241"/>
      <c r="B560" s="219"/>
      <c r="C560" s="203"/>
      <c r="D560" s="203"/>
      <c r="E560" s="209"/>
      <c r="F560" s="203"/>
      <c r="G560" s="249"/>
      <c r="H560" s="203"/>
      <c r="K560" s="203"/>
      <c r="L560" s="203"/>
      <c r="M560" s="203"/>
    </row>
    <row r="561" spans="1:13" ht="13.5">
      <c r="A561" s="241"/>
      <c r="B561" s="219"/>
      <c r="C561" s="203"/>
      <c r="D561" s="203"/>
      <c r="E561" s="209"/>
      <c r="F561" s="203"/>
      <c r="G561" s="249"/>
      <c r="H561" s="203"/>
      <c r="K561" s="203"/>
      <c r="L561" s="203"/>
      <c r="M561" s="203"/>
    </row>
    <row r="562" spans="1:13" ht="13.5">
      <c r="A562" s="241"/>
      <c r="B562" s="255"/>
      <c r="C562" s="256"/>
      <c r="D562" s="256"/>
      <c r="E562" s="256"/>
      <c r="F562" s="229"/>
      <c r="G562" s="229"/>
      <c r="H562" s="229"/>
      <c r="I562" s="229"/>
      <c r="K562" s="203"/>
      <c r="L562" s="203"/>
      <c r="M562" s="203"/>
    </row>
    <row r="563" spans="1:13" ht="13.5">
      <c r="A563" s="241"/>
      <c r="B563" s="203"/>
      <c r="C563" s="203"/>
      <c r="D563" s="203"/>
      <c r="E563" s="203"/>
      <c r="F563" s="203"/>
      <c r="G563" s="203"/>
      <c r="H563" s="203"/>
      <c r="J563" s="257"/>
      <c r="K563" s="203"/>
      <c r="L563" s="203"/>
      <c r="M563" s="203"/>
    </row>
    <row r="564" spans="1:13" ht="13.5">
      <c r="A564" s="241"/>
      <c r="B564" s="219"/>
      <c r="C564" s="203"/>
      <c r="D564" s="203"/>
      <c r="E564" s="203"/>
      <c r="F564" s="203"/>
      <c r="G564" s="203"/>
      <c r="H564" s="203"/>
      <c r="I564" s="257"/>
      <c r="J564" s="257"/>
      <c r="K564" s="203"/>
      <c r="L564" s="203"/>
      <c r="M564" s="203"/>
    </row>
    <row r="565" spans="1:13" ht="13.5">
      <c r="A565" s="241"/>
      <c r="B565" s="219"/>
      <c r="C565" s="203"/>
      <c r="D565" s="203"/>
      <c r="E565" s="203"/>
      <c r="F565" s="203"/>
      <c r="G565" s="203"/>
      <c r="H565" s="203"/>
      <c r="K565" s="203"/>
      <c r="L565" s="203"/>
      <c r="M565" s="203"/>
    </row>
    <row r="566" spans="1:13" ht="13.5">
      <c r="A566" s="241"/>
      <c r="B566" s="219"/>
      <c r="C566" s="203"/>
      <c r="D566" s="203"/>
      <c r="E566" s="203"/>
      <c r="F566" s="203"/>
      <c r="G566" s="203"/>
      <c r="H566" s="203"/>
      <c r="K566" s="203"/>
      <c r="L566" s="203"/>
      <c r="M566" s="203"/>
    </row>
    <row r="567" spans="1:13" ht="13.5">
      <c r="A567" s="241"/>
      <c r="B567" s="219"/>
      <c r="C567" s="203"/>
      <c r="D567" s="203"/>
      <c r="E567" s="203"/>
      <c r="F567" s="203"/>
      <c r="G567" s="203"/>
      <c r="H567" s="203"/>
      <c r="K567" s="254"/>
      <c r="L567" s="203"/>
      <c r="M567" s="203"/>
    </row>
    <row r="568" spans="1:13" ht="13.5">
      <c r="A568" s="241"/>
      <c r="B568" s="219"/>
      <c r="C568" s="203"/>
      <c r="D568" s="203"/>
      <c r="E568" s="203"/>
      <c r="F568" s="203"/>
      <c r="G568" s="203"/>
      <c r="H568" s="203"/>
      <c r="K568" s="254"/>
      <c r="L568" s="203"/>
      <c r="M568" s="203"/>
    </row>
    <row r="569" spans="1:14" ht="13.5">
      <c r="A569" s="241"/>
      <c r="B569" s="219"/>
      <c r="C569" s="203"/>
      <c r="D569" s="203"/>
      <c r="E569" s="203"/>
      <c r="F569" s="203"/>
      <c r="G569" s="203"/>
      <c r="H569" s="203"/>
      <c r="K569" s="254"/>
      <c r="L569" s="203"/>
      <c r="M569" s="203"/>
      <c r="N569" s="203"/>
    </row>
    <row r="570" spans="1:14" ht="13.5">
      <c r="A570" s="241"/>
      <c r="B570" s="219"/>
      <c r="C570" s="203"/>
      <c r="D570" s="203"/>
      <c r="E570" s="203"/>
      <c r="F570" s="203"/>
      <c r="G570" s="203"/>
      <c r="H570" s="203"/>
      <c r="K570" s="254"/>
      <c r="L570" s="203"/>
      <c r="M570" s="203"/>
      <c r="N570" s="203"/>
    </row>
    <row r="571" spans="1:14" ht="13.5">
      <c r="A571" s="241"/>
      <c r="B571" s="233"/>
      <c r="C571" s="203"/>
      <c r="D571" s="203"/>
      <c r="E571" s="203"/>
      <c r="F571" s="203"/>
      <c r="G571" s="203"/>
      <c r="H571" s="203"/>
      <c r="K571" s="254"/>
      <c r="L571" s="203"/>
      <c r="M571" s="203"/>
      <c r="N571" s="203"/>
    </row>
    <row r="572" spans="1:14" ht="13.5">
      <c r="A572" s="241"/>
      <c r="B572" s="219"/>
      <c r="C572" s="203"/>
      <c r="D572" s="203"/>
      <c r="E572" s="203"/>
      <c r="F572" s="203"/>
      <c r="G572" s="203"/>
      <c r="H572" s="203"/>
      <c r="K572" s="254"/>
      <c r="L572" s="203"/>
      <c r="M572" s="203"/>
      <c r="N572" s="203"/>
    </row>
    <row r="573" spans="1:14" ht="13.5">
      <c r="A573" s="241"/>
      <c r="B573" s="219"/>
      <c r="C573" s="203"/>
      <c r="D573" s="203"/>
      <c r="E573" s="203"/>
      <c r="F573" s="203"/>
      <c r="G573" s="203"/>
      <c r="H573" s="203"/>
      <c r="K573" s="254"/>
      <c r="L573" s="203"/>
      <c r="M573" s="203"/>
      <c r="N573" s="203"/>
    </row>
    <row r="574" spans="1:14" ht="13.5">
      <c r="A574" s="241"/>
      <c r="B574" s="219"/>
      <c r="C574" s="203"/>
      <c r="D574" s="203"/>
      <c r="E574" s="203"/>
      <c r="F574" s="203"/>
      <c r="G574" s="203"/>
      <c r="H574" s="203"/>
      <c r="K574" s="254"/>
      <c r="L574" s="203"/>
      <c r="M574" s="203"/>
      <c r="N574" s="203"/>
    </row>
    <row r="575" spans="1:14" ht="13.5">
      <c r="A575" s="241"/>
      <c r="B575" s="219"/>
      <c r="C575" s="203"/>
      <c r="D575" s="203"/>
      <c r="E575" s="203"/>
      <c r="F575" s="203"/>
      <c r="G575" s="203"/>
      <c r="H575" s="203"/>
      <c r="K575" s="254"/>
      <c r="L575" s="203"/>
      <c r="M575" s="203"/>
      <c r="N575" s="203"/>
    </row>
    <row r="576" spans="1:14" ht="13.5">
      <c r="A576" s="241"/>
      <c r="B576" s="219"/>
      <c r="C576" s="203"/>
      <c r="D576" s="203"/>
      <c r="E576" s="203"/>
      <c r="F576" s="203"/>
      <c r="G576" s="203"/>
      <c r="H576" s="203"/>
      <c r="K576" s="254"/>
      <c r="L576" s="203"/>
      <c r="M576" s="203"/>
      <c r="N576" s="203"/>
    </row>
    <row r="577" spans="1:14" ht="13.5">
      <c r="A577" s="241"/>
      <c r="B577" s="219"/>
      <c r="C577" s="203"/>
      <c r="D577" s="203"/>
      <c r="E577" s="203"/>
      <c r="F577" s="203"/>
      <c r="G577" s="203"/>
      <c r="H577" s="203"/>
      <c r="K577" s="254"/>
      <c r="L577" s="203"/>
      <c r="M577" s="203"/>
      <c r="N577" s="203"/>
    </row>
    <row r="578" spans="1:14" ht="13.5">
      <c r="A578" s="241"/>
      <c r="B578" s="219"/>
      <c r="C578" s="203"/>
      <c r="D578" s="203"/>
      <c r="E578" s="203"/>
      <c r="F578" s="203"/>
      <c r="G578" s="203"/>
      <c r="H578" s="203"/>
      <c r="K578" s="254"/>
      <c r="L578" s="203"/>
      <c r="M578" s="203"/>
      <c r="N578" s="203"/>
    </row>
    <row r="579" spans="1:14" ht="13.5">
      <c r="A579" s="241"/>
      <c r="B579" s="219"/>
      <c r="C579" s="203"/>
      <c r="D579" s="203"/>
      <c r="E579" s="203"/>
      <c r="F579" s="203"/>
      <c r="G579" s="203"/>
      <c r="H579" s="203"/>
      <c r="K579" s="254"/>
      <c r="L579" s="203"/>
      <c r="M579" s="203"/>
      <c r="N579" s="203"/>
    </row>
    <row r="580" spans="1:14" ht="13.5">
      <c r="A580" s="241"/>
      <c r="B580" s="219"/>
      <c r="C580" s="203"/>
      <c r="D580" s="203"/>
      <c r="E580" s="203"/>
      <c r="F580" s="203"/>
      <c r="G580" s="203"/>
      <c r="H580" s="203"/>
      <c r="K580" s="254"/>
      <c r="L580" s="203"/>
      <c r="M580" s="203"/>
      <c r="N580" s="203"/>
    </row>
    <row r="581" spans="1:14" ht="13.5">
      <c r="A581" s="241"/>
      <c r="B581" s="219"/>
      <c r="C581" s="203"/>
      <c r="D581" s="203"/>
      <c r="E581" s="203"/>
      <c r="F581" s="203"/>
      <c r="G581" s="203"/>
      <c r="H581" s="203"/>
      <c r="K581" s="254"/>
      <c r="L581" s="203"/>
      <c r="M581" s="203"/>
      <c r="N581" s="203"/>
    </row>
    <row r="582" spans="1:14" ht="13.5">
      <c r="A582" s="241"/>
      <c r="B582" s="219"/>
      <c r="C582" s="203"/>
      <c r="D582" s="203"/>
      <c r="E582" s="203"/>
      <c r="F582" s="203"/>
      <c r="G582" s="203"/>
      <c r="H582" s="203"/>
      <c r="K582" s="254"/>
      <c r="L582" s="203"/>
      <c r="M582" s="203"/>
      <c r="N582" s="203"/>
    </row>
    <row r="583" spans="1:14" ht="13.5">
      <c r="A583" s="241"/>
      <c r="B583" s="219"/>
      <c r="C583" s="203"/>
      <c r="D583" s="203"/>
      <c r="E583" s="203"/>
      <c r="F583" s="203"/>
      <c r="G583" s="203"/>
      <c r="H583" s="203"/>
      <c r="K583" s="254"/>
      <c r="L583" s="203"/>
      <c r="M583" s="203"/>
      <c r="N583" s="203"/>
    </row>
    <row r="584" spans="1:14" ht="13.5">
      <c r="A584" s="241"/>
      <c r="B584" s="219"/>
      <c r="C584" s="203"/>
      <c r="D584" s="203"/>
      <c r="E584" s="203"/>
      <c r="F584" s="203"/>
      <c r="G584" s="203"/>
      <c r="H584" s="203"/>
      <c r="K584" s="254"/>
      <c r="L584" s="203"/>
      <c r="M584" s="203"/>
      <c r="N584" s="203"/>
    </row>
    <row r="585" spans="1:256" ht="13.5">
      <c r="A585" s="241"/>
      <c r="B585" s="219"/>
      <c r="C585" s="209"/>
      <c r="D585" s="209"/>
      <c r="E585" s="209"/>
      <c r="F585" s="209"/>
      <c r="G585" s="209"/>
      <c r="H585" s="209"/>
      <c r="I585" s="209"/>
      <c r="J585" s="209"/>
      <c r="K585" s="254"/>
      <c r="L585" s="209"/>
      <c r="M585" s="209"/>
      <c r="N585" s="209"/>
      <c r="O585" s="258"/>
      <c r="P585" s="258"/>
      <c r="Q585" s="258"/>
      <c r="R585" s="258"/>
      <c r="S585" s="258"/>
      <c r="T585" s="258"/>
      <c r="U585" s="258"/>
      <c r="V585" s="258"/>
      <c r="W585" s="258"/>
      <c r="X585" s="258"/>
      <c r="Y585" s="258"/>
      <c r="Z585" s="258"/>
      <c r="AA585" s="258"/>
      <c r="AB585" s="258"/>
      <c r="AC585" s="258"/>
      <c r="AD585" s="258"/>
      <c r="AE585" s="258"/>
      <c r="AF585" s="258"/>
      <c r="AG585" s="258"/>
      <c r="AH585" s="258"/>
      <c r="AI585" s="258"/>
      <c r="AJ585" s="258"/>
      <c r="AK585" s="258"/>
      <c r="AL585" s="258"/>
      <c r="AM585" s="258"/>
      <c r="AN585" s="258"/>
      <c r="AO585" s="258"/>
      <c r="AP585" s="258"/>
      <c r="AQ585" s="258"/>
      <c r="AR585" s="258"/>
      <c r="AS585" s="258"/>
      <c r="AT585" s="258"/>
      <c r="AU585" s="258"/>
      <c r="AV585" s="258"/>
      <c r="AW585" s="258"/>
      <c r="AX585" s="258"/>
      <c r="AY585" s="258"/>
      <c r="AZ585" s="258"/>
      <c r="BA585" s="258"/>
      <c r="BB585" s="258"/>
      <c r="BC585" s="258"/>
      <c r="BD585" s="258"/>
      <c r="BE585" s="258"/>
      <c r="BF585" s="258"/>
      <c r="BG585" s="258"/>
      <c r="BH585" s="258"/>
      <c r="BI585" s="258"/>
      <c r="BJ585" s="258"/>
      <c r="BK585" s="258"/>
      <c r="BL585" s="258"/>
      <c r="BM585" s="258"/>
      <c r="BN585" s="258"/>
      <c r="BO585" s="258"/>
      <c r="BP585" s="258"/>
      <c r="BQ585" s="258"/>
      <c r="BR585" s="258"/>
      <c r="BS585" s="258"/>
      <c r="BT585" s="258"/>
      <c r="BU585" s="258"/>
      <c r="BV585" s="258"/>
      <c r="BW585" s="258"/>
      <c r="BX585" s="258"/>
      <c r="BY585" s="258"/>
      <c r="BZ585" s="258"/>
      <c r="CA585" s="258"/>
      <c r="CB585" s="258"/>
      <c r="CC585" s="258"/>
      <c r="CD585" s="258"/>
      <c r="CE585" s="258"/>
      <c r="CF585" s="258"/>
      <c r="CG585" s="258"/>
      <c r="CH585" s="258"/>
      <c r="CI585" s="258"/>
      <c r="CJ585" s="258"/>
      <c r="CK585" s="258"/>
      <c r="CL585" s="258"/>
      <c r="CM585" s="258"/>
      <c r="CN585" s="258"/>
      <c r="CO585" s="258"/>
      <c r="CP585" s="258"/>
      <c r="CQ585" s="258"/>
      <c r="CR585" s="258"/>
      <c r="CS585" s="258"/>
      <c r="CT585" s="258"/>
      <c r="CU585" s="258"/>
      <c r="CV585" s="258"/>
      <c r="CW585" s="258"/>
      <c r="CX585" s="258"/>
      <c r="CY585" s="258"/>
      <c r="CZ585" s="258"/>
      <c r="DA585" s="258"/>
      <c r="DB585" s="258"/>
      <c r="DC585" s="258"/>
      <c r="DD585" s="258"/>
      <c r="DE585" s="258"/>
      <c r="DF585" s="258"/>
      <c r="DG585" s="258"/>
      <c r="DH585" s="258"/>
      <c r="DI585" s="258"/>
      <c r="DJ585" s="258"/>
      <c r="DK585" s="258"/>
      <c r="DL585" s="258"/>
      <c r="DM585" s="258"/>
      <c r="DN585" s="258"/>
      <c r="DO585" s="258"/>
      <c r="DP585" s="258"/>
      <c r="DQ585" s="258"/>
      <c r="DR585" s="258"/>
      <c r="DS585" s="258"/>
      <c r="DT585" s="258"/>
      <c r="DU585" s="258"/>
      <c r="DV585" s="258"/>
      <c r="DW585" s="258"/>
      <c r="DX585" s="258"/>
      <c r="DY585" s="258"/>
      <c r="DZ585" s="258"/>
      <c r="EA585" s="258"/>
      <c r="EB585" s="258"/>
      <c r="EC585" s="258"/>
      <c r="ED585" s="258"/>
      <c r="EE585" s="258"/>
      <c r="EF585" s="258"/>
      <c r="EG585" s="258"/>
      <c r="EH585" s="258"/>
      <c r="EI585" s="258"/>
      <c r="EJ585" s="258"/>
      <c r="EK585" s="258"/>
      <c r="EL585" s="258"/>
      <c r="EM585" s="258"/>
      <c r="EN585" s="258"/>
      <c r="EO585" s="258"/>
      <c r="EP585" s="258"/>
      <c r="EQ585" s="258"/>
      <c r="ER585" s="258"/>
      <c r="ES585" s="258"/>
      <c r="ET585" s="258"/>
      <c r="EU585" s="258"/>
      <c r="EV585" s="258"/>
      <c r="EW585" s="258"/>
      <c r="EX585" s="258"/>
      <c r="EY585" s="258"/>
      <c r="EZ585" s="258"/>
      <c r="FA585" s="258"/>
      <c r="FB585" s="258"/>
      <c r="FC585" s="258"/>
      <c r="FD585" s="258"/>
      <c r="FE585" s="258"/>
      <c r="FF585" s="258"/>
      <c r="FG585" s="258"/>
      <c r="FH585" s="258"/>
      <c r="FI585" s="258"/>
      <c r="FJ585" s="258"/>
      <c r="FK585" s="258"/>
      <c r="FL585" s="258"/>
      <c r="FM585" s="258"/>
      <c r="FN585" s="258"/>
      <c r="FO585" s="258"/>
      <c r="FP585" s="258"/>
      <c r="FQ585" s="258"/>
      <c r="FR585" s="258"/>
      <c r="FS585" s="258"/>
      <c r="FT585" s="258"/>
      <c r="FU585" s="258"/>
      <c r="FV585" s="258"/>
      <c r="FW585" s="258"/>
      <c r="FX585" s="258"/>
      <c r="FY585" s="258"/>
      <c r="FZ585" s="258"/>
      <c r="GA585" s="258"/>
      <c r="GB585" s="258"/>
      <c r="GC585" s="258"/>
      <c r="GD585" s="258"/>
      <c r="GE585" s="258"/>
      <c r="GF585" s="258"/>
      <c r="GG585" s="258"/>
      <c r="GH585" s="258"/>
      <c r="GI585" s="258"/>
      <c r="GJ585" s="258"/>
      <c r="GK585" s="258"/>
      <c r="GL585" s="258"/>
      <c r="GM585" s="258"/>
      <c r="GN585" s="258"/>
      <c r="GO585" s="258"/>
      <c r="GP585" s="258"/>
      <c r="GQ585" s="258"/>
      <c r="GR585" s="258"/>
      <c r="GS585" s="258"/>
      <c r="GT585" s="258"/>
      <c r="GU585" s="258"/>
      <c r="GV585" s="258"/>
      <c r="GW585" s="258"/>
      <c r="GX585" s="258"/>
      <c r="GY585" s="258"/>
      <c r="GZ585" s="258"/>
      <c r="HA585" s="258"/>
      <c r="HB585" s="258"/>
      <c r="HC585" s="258"/>
      <c r="HD585" s="258"/>
      <c r="HE585" s="258"/>
      <c r="HF585" s="258"/>
      <c r="HG585" s="258"/>
      <c r="HH585" s="258"/>
      <c r="HI585" s="258"/>
      <c r="HJ585" s="258"/>
      <c r="HK585" s="258"/>
      <c r="HL585" s="258"/>
      <c r="HM585" s="258"/>
      <c r="HN585" s="258"/>
      <c r="HO585" s="258"/>
      <c r="HP585" s="258"/>
      <c r="HQ585" s="258"/>
      <c r="HR585" s="258"/>
      <c r="HS585" s="258"/>
      <c r="HT585" s="258"/>
      <c r="HU585" s="258"/>
      <c r="HV585" s="258"/>
      <c r="HW585" s="258"/>
      <c r="HX585" s="258"/>
      <c r="HY585" s="258"/>
      <c r="HZ585" s="258"/>
      <c r="IA585" s="258"/>
      <c r="IB585" s="258"/>
      <c r="IC585" s="258"/>
      <c r="ID585" s="258"/>
      <c r="IE585" s="258"/>
      <c r="IF585" s="258"/>
      <c r="IG585" s="258"/>
      <c r="IH585" s="258"/>
      <c r="II585" s="258"/>
      <c r="IJ585" s="258"/>
      <c r="IK585" s="258"/>
      <c r="IL585" s="258"/>
      <c r="IM585" s="258"/>
      <c r="IN585" s="258"/>
      <c r="IO585" s="258"/>
      <c r="IP585" s="258"/>
      <c r="IQ585" s="258"/>
      <c r="IR585" s="258"/>
      <c r="IS585" s="258"/>
      <c r="IT585" s="258"/>
      <c r="IU585" s="258"/>
      <c r="IV585" s="258"/>
    </row>
    <row r="586" spans="1:256" ht="13.5">
      <c r="A586" s="241"/>
      <c r="B586" s="219"/>
      <c r="C586" s="209"/>
      <c r="D586" s="209"/>
      <c r="E586" s="209"/>
      <c r="F586" s="209"/>
      <c r="G586" s="209"/>
      <c r="H586" s="209"/>
      <c r="I586" s="209"/>
      <c r="J586" s="209"/>
      <c r="K586" s="254"/>
      <c r="L586" s="209"/>
      <c r="M586" s="209"/>
      <c r="N586" s="209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  <c r="Y586" s="258"/>
      <c r="Z586" s="258"/>
      <c r="AA586" s="258"/>
      <c r="AB586" s="258"/>
      <c r="AC586" s="258"/>
      <c r="AD586" s="258"/>
      <c r="AE586" s="258"/>
      <c r="AF586" s="258"/>
      <c r="AG586" s="258"/>
      <c r="AH586" s="258"/>
      <c r="AI586" s="258"/>
      <c r="AJ586" s="258"/>
      <c r="AK586" s="258"/>
      <c r="AL586" s="258"/>
      <c r="AM586" s="258"/>
      <c r="AN586" s="258"/>
      <c r="AO586" s="258"/>
      <c r="AP586" s="258"/>
      <c r="AQ586" s="258"/>
      <c r="AR586" s="258"/>
      <c r="AS586" s="258"/>
      <c r="AT586" s="258"/>
      <c r="AU586" s="258"/>
      <c r="AV586" s="258"/>
      <c r="AW586" s="258"/>
      <c r="AX586" s="258"/>
      <c r="AY586" s="258"/>
      <c r="AZ586" s="258"/>
      <c r="BA586" s="258"/>
      <c r="BB586" s="258"/>
      <c r="BC586" s="258"/>
      <c r="BD586" s="258"/>
      <c r="BE586" s="258"/>
      <c r="BF586" s="258"/>
      <c r="BG586" s="258"/>
      <c r="BH586" s="258"/>
      <c r="BI586" s="258"/>
      <c r="BJ586" s="258"/>
      <c r="BK586" s="258"/>
      <c r="BL586" s="258"/>
      <c r="BM586" s="258"/>
      <c r="BN586" s="258"/>
      <c r="BO586" s="258"/>
      <c r="BP586" s="258"/>
      <c r="BQ586" s="258"/>
      <c r="BR586" s="258"/>
      <c r="BS586" s="258"/>
      <c r="BT586" s="258"/>
      <c r="BU586" s="258"/>
      <c r="BV586" s="258"/>
      <c r="BW586" s="258"/>
      <c r="BX586" s="258"/>
      <c r="BY586" s="258"/>
      <c r="BZ586" s="258"/>
      <c r="CA586" s="258"/>
      <c r="CB586" s="258"/>
      <c r="CC586" s="258"/>
      <c r="CD586" s="258"/>
      <c r="CE586" s="258"/>
      <c r="CF586" s="258"/>
      <c r="CG586" s="258"/>
      <c r="CH586" s="258"/>
      <c r="CI586" s="258"/>
      <c r="CJ586" s="258"/>
      <c r="CK586" s="258"/>
      <c r="CL586" s="258"/>
      <c r="CM586" s="258"/>
      <c r="CN586" s="258"/>
      <c r="CO586" s="258"/>
      <c r="CP586" s="258"/>
      <c r="CQ586" s="258"/>
      <c r="CR586" s="258"/>
      <c r="CS586" s="258"/>
      <c r="CT586" s="258"/>
      <c r="CU586" s="258"/>
      <c r="CV586" s="258"/>
      <c r="CW586" s="258"/>
      <c r="CX586" s="258"/>
      <c r="CY586" s="258"/>
      <c r="CZ586" s="258"/>
      <c r="DA586" s="258"/>
      <c r="DB586" s="258"/>
      <c r="DC586" s="258"/>
      <c r="DD586" s="258"/>
      <c r="DE586" s="258"/>
      <c r="DF586" s="258"/>
      <c r="DG586" s="258"/>
      <c r="DH586" s="258"/>
      <c r="DI586" s="258"/>
      <c r="DJ586" s="258"/>
      <c r="DK586" s="258"/>
      <c r="DL586" s="258"/>
      <c r="DM586" s="258"/>
      <c r="DN586" s="258"/>
      <c r="DO586" s="258"/>
      <c r="DP586" s="258"/>
      <c r="DQ586" s="258"/>
      <c r="DR586" s="258"/>
      <c r="DS586" s="258"/>
      <c r="DT586" s="258"/>
      <c r="DU586" s="258"/>
      <c r="DV586" s="258"/>
      <c r="DW586" s="258"/>
      <c r="DX586" s="258"/>
      <c r="DY586" s="258"/>
      <c r="DZ586" s="258"/>
      <c r="EA586" s="258"/>
      <c r="EB586" s="258"/>
      <c r="EC586" s="258"/>
      <c r="ED586" s="258"/>
      <c r="EE586" s="258"/>
      <c r="EF586" s="258"/>
      <c r="EG586" s="258"/>
      <c r="EH586" s="258"/>
      <c r="EI586" s="258"/>
      <c r="EJ586" s="258"/>
      <c r="EK586" s="258"/>
      <c r="EL586" s="258"/>
      <c r="EM586" s="258"/>
      <c r="EN586" s="258"/>
      <c r="EO586" s="258"/>
      <c r="EP586" s="258"/>
      <c r="EQ586" s="258"/>
      <c r="ER586" s="258"/>
      <c r="ES586" s="258"/>
      <c r="ET586" s="258"/>
      <c r="EU586" s="258"/>
      <c r="EV586" s="258"/>
      <c r="EW586" s="258"/>
      <c r="EX586" s="258"/>
      <c r="EY586" s="258"/>
      <c r="EZ586" s="258"/>
      <c r="FA586" s="258"/>
      <c r="FB586" s="258"/>
      <c r="FC586" s="258"/>
      <c r="FD586" s="258"/>
      <c r="FE586" s="258"/>
      <c r="FF586" s="258"/>
      <c r="FG586" s="258"/>
      <c r="FH586" s="258"/>
      <c r="FI586" s="258"/>
      <c r="FJ586" s="258"/>
      <c r="FK586" s="258"/>
      <c r="FL586" s="258"/>
      <c r="FM586" s="258"/>
      <c r="FN586" s="258"/>
      <c r="FO586" s="258"/>
      <c r="FP586" s="258"/>
      <c r="FQ586" s="258"/>
      <c r="FR586" s="258"/>
      <c r="FS586" s="258"/>
      <c r="FT586" s="258"/>
      <c r="FU586" s="258"/>
      <c r="FV586" s="258"/>
      <c r="FW586" s="258"/>
      <c r="FX586" s="258"/>
      <c r="FY586" s="258"/>
      <c r="FZ586" s="258"/>
      <c r="GA586" s="258"/>
      <c r="GB586" s="258"/>
      <c r="GC586" s="258"/>
      <c r="GD586" s="258"/>
      <c r="GE586" s="258"/>
      <c r="GF586" s="258"/>
      <c r="GG586" s="258"/>
      <c r="GH586" s="258"/>
      <c r="GI586" s="258"/>
      <c r="GJ586" s="258"/>
      <c r="GK586" s="258"/>
      <c r="GL586" s="258"/>
      <c r="GM586" s="258"/>
      <c r="GN586" s="258"/>
      <c r="GO586" s="258"/>
      <c r="GP586" s="258"/>
      <c r="GQ586" s="258"/>
      <c r="GR586" s="258"/>
      <c r="GS586" s="258"/>
      <c r="GT586" s="258"/>
      <c r="GU586" s="258"/>
      <c r="GV586" s="258"/>
      <c r="GW586" s="258"/>
      <c r="GX586" s="258"/>
      <c r="GY586" s="258"/>
      <c r="GZ586" s="258"/>
      <c r="HA586" s="258"/>
      <c r="HB586" s="258"/>
      <c r="HC586" s="258"/>
      <c r="HD586" s="258"/>
      <c r="HE586" s="258"/>
      <c r="HF586" s="258"/>
      <c r="HG586" s="258"/>
      <c r="HH586" s="258"/>
      <c r="HI586" s="258"/>
      <c r="HJ586" s="258"/>
      <c r="HK586" s="258"/>
      <c r="HL586" s="258"/>
      <c r="HM586" s="258"/>
      <c r="HN586" s="258"/>
      <c r="HO586" s="258"/>
      <c r="HP586" s="258"/>
      <c r="HQ586" s="258"/>
      <c r="HR586" s="258"/>
      <c r="HS586" s="258"/>
      <c r="HT586" s="258"/>
      <c r="HU586" s="258"/>
      <c r="HV586" s="258"/>
      <c r="HW586" s="258"/>
      <c r="HX586" s="258"/>
      <c r="HY586" s="258"/>
      <c r="HZ586" s="258"/>
      <c r="IA586" s="258"/>
      <c r="IB586" s="258"/>
      <c r="IC586" s="258"/>
      <c r="ID586" s="258"/>
      <c r="IE586" s="258"/>
      <c r="IF586" s="258"/>
      <c r="IG586" s="258"/>
      <c r="IH586" s="258"/>
      <c r="II586" s="258"/>
      <c r="IJ586" s="258"/>
      <c r="IK586" s="258"/>
      <c r="IL586" s="258"/>
      <c r="IM586" s="258"/>
      <c r="IN586" s="258"/>
      <c r="IO586" s="258"/>
      <c r="IP586" s="258"/>
      <c r="IQ586" s="258"/>
      <c r="IR586" s="258"/>
      <c r="IS586" s="258"/>
      <c r="IT586" s="258"/>
      <c r="IU586" s="258"/>
      <c r="IV586" s="258"/>
    </row>
    <row r="587" spans="1:14" ht="13.5">
      <c r="A587" s="241"/>
      <c r="B587" s="219"/>
      <c r="C587" s="203"/>
      <c r="D587" s="203"/>
      <c r="E587" s="203"/>
      <c r="F587" s="203"/>
      <c r="G587" s="203"/>
      <c r="H587" s="203"/>
      <c r="K587" s="254"/>
      <c r="L587" s="203"/>
      <c r="M587" s="203"/>
      <c r="N587" s="203"/>
    </row>
    <row r="588" spans="1:14" ht="13.5">
      <c r="A588" s="241"/>
      <c r="B588" s="219"/>
      <c r="C588" s="203"/>
      <c r="D588" s="203"/>
      <c r="E588" s="203"/>
      <c r="F588" s="203"/>
      <c r="G588" s="203"/>
      <c r="H588" s="203"/>
      <c r="K588" s="259"/>
      <c r="L588" s="203"/>
      <c r="M588" s="203"/>
      <c r="N588" s="203"/>
    </row>
    <row r="589" spans="1:14" ht="13.5">
      <c r="A589" s="241"/>
      <c r="B589" s="205"/>
      <c r="C589" s="203"/>
      <c r="D589" s="203"/>
      <c r="E589" s="203"/>
      <c r="F589" s="203"/>
      <c r="G589" s="203"/>
      <c r="H589" s="203"/>
      <c r="K589" s="259"/>
      <c r="L589" s="203"/>
      <c r="M589" s="203"/>
      <c r="N589" s="203"/>
    </row>
    <row r="590" spans="1:14" ht="13.5">
      <c r="A590" s="241"/>
      <c r="B590" s="205"/>
      <c r="C590" s="203"/>
      <c r="D590" s="203"/>
      <c r="E590" s="203"/>
      <c r="F590" s="203"/>
      <c r="G590" s="203"/>
      <c r="H590" s="203"/>
      <c r="K590" s="259"/>
      <c r="L590" s="203"/>
      <c r="M590" s="203"/>
      <c r="N590" s="203"/>
    </row>
    <row r="591" spans="1:14" ht="13.5">
      <c r="A591" s="241"/>
      <c r="B591" s="205"/>
      <c r="C591" s="203"/>
      <c r="D591" s="203"/>
      <c r="E591" s="203"/>
      <c r="F591" s="203"/>
      <c r="G591" s="203"/>
      <c r="H591" s="203"/>
      <c r="K591" s="259"/>
      <c r="L591" s="203"/>
      <c r="M591" s="203"/>
      <c r="N591" s="203"/>
    </row>
    <row r="592" spans="1:14" ht="13.5">
      <c r="A592" s="241"/>
      <c r="B592" s="205"/>
      <c r="C592" s="203"/>
      <c r="D592" s="203"/>
      <c r="E592" s="203"/>
      <c r="F592" s="203"/>
      <c r="G592" s="203"/>
      <c r="H592" s="203"/>
      <c r="K592" s="259"/>
      <c r="L592" s="203"/>
      <c r="M592" s="203"/>
      <c r="N592" s="203"/>
    </row>
    <row r="593" spans="1:14" ht="13.5">
      <c r="A593" s="241"/>
      <c r="B593" s="205"/>
      <c r="C593" s="203"/>
      <c r="D593" s="203"/>
      <c r="E593" s="203"/>
      <c r="F593" s="203"/>
      <c r="G593" s="203"/>
      <c r="H593" s="203"/>
      <c r="K593" s="259"/>
      <c r="L593" s="203"/>
      <c r="M593" s="203"/>
      <c r="N593" s="203"/>
    </row>
    <row r="594" spans="1:14" ht="13.5">
      <c r="A594" s="241"/>
      <c r="B594" s="205"/>
      <c r="C594" s="203"/>
      <c r="D594" s="203"/>
      <c r="E594" s="203"/>
      <c r="F594" s="203"/>
      <c r="G594" s="203"/>
      <c r="H594" s="203"/>
      <c r="K594" s="259"/>
      <c r="L594" s="203"/>
      <c r="M594" s="203"/>
      <c r="N594" s="203"/>
    </row>
    <row r="595" spans="1:14" ht="13.5">
      <c r="A595" s="241"/>
      <c r="B595" s="205"/>
      <c r="C595" s="203"/>
      <c r="D595" s="203"/>
      <c r="E595" s="203"/>
      <c r="F595" s="203"/>
      <c r="G595" s="203"/>
      <c r="H595" s="203"/>
      <c r="K595" s="259"/>
      <c r="L595" s="203"/>
      <c r="M595" s="203"/>
      <c r="N595" s="203"/>
    </row>
  </sheetData>
  <sheetProtection/>
  <mergeCells count="2">
    <mergeCell ref="B84:J84"/>
    <mergeCell ref="B546:H546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tabSelected="1" view="pageBreakPreview" zoomScaleSheetLayoutView="100" workbookViewId="0" topLeftCell="A205">
      <selection activeCell="F230" sqref="F230"/>
    </sheetView>
  </sheetViews>
  <sheetFormatPr defaultColWidth="9.140625" defaultRowHeight="12.75"/>
  <cols>
    <col min="1" max="1" width="9.140625" style="85" customWidth="1"/>
    <col min="2" max="2" width="78.8515625" style="85" customWidth="1"/>
    <col min="3" max="3" width="13.140625" style="85" customWidth="1"/>
    <col min="4" max="4" width="11.8515625" style="85" customWidth="1"/>
    <col min="5" max="5" width="12.140625" style="132" customWidth="1"/>
    <col min="6" max="6" width="16.7109375" style="132" customWidth="1"/>
    <col min="7" max="7" width="12.8515625" style="85" bestFit="1" customWidth="1"/>
    <col min="8" max="16384" width="9.140625" style="85" customWidth="1"/>
  </cols>
  <sheetData>
    <row r="1" spans="1:6" s="81" customFormat="1" ht="20.25" customHeight="1">
      <c r="A1" s="267" t="s">
        <v>577</v>
      </c>
      <c r="B1" s="267"/>
      <c r="C1" s="267"/>
      <c r="D1" s="267"/>
      <c r="E1" s="267"/>
      <c r="F1" s="267"/>
    </row>
    <row r="2" spans="1:6" ht="15">
      <c r="A2" s="82" t="s">
        <v>0</v>
      </c>
      <c r="B2" s="82" t="s">
        <v>1</v>
      </c>
      <c r="C2" s="82" t="s">
        <v>2</v>
      </c>
      <c r="D2" s="82" t="s">
        <v>3</v>
      </c>
      <c r="E2" s="83" t="s">
        <v>4</v>
      </c>
      <c r="F2" s="84" t="s">
        <v>5</v>
      </c>
    </row>
    <row r="3" spans="1:6" ht="15">
      <c r="A3" s="86"/>
      <c r="B3" s="87" t="s">
        <v>22</v>
      </c>
      <c r="C3" s="88"/>
      <c r="D3" s="88"/>
      <c r="E3" s="89"/>
      <c r="F3" s="90"/>
    </row>
    <row r="4" spans="1:6" ht="15">
      <c r="A4" s="86"/>
      <c r="B4" s="87" t="s">
        <v>23</v>
      </c>
      <c r="C4" s="88"/>
      <c r="D4" s="88"/>
      <c r="E4" s="89"/>
      <c r="F4" s="90"/>
    </row>
    <row r="5" spans="1:6" ht="15">
      <c r="A5" s="86"/>
      <c r="B5" s="87"/>
      <c r="C5" s="88"/>
      <c r="D5" s="88"/>
      <c r="E5" s="89"/>
      <c r="F5" s="90"/>
    </row>
    <row r="6" spans="1:6" ht="15">
      <c r="A6" s="86"/>
      <c r="B6" s="87" t="s">
        <v>24</v>
      </c>
      <c r="C6" s="88"/>
      <c r="D6" s="88"/>
      <c r="E6" s="89"/>
      <c r="F6" s="90"/>
    </row>
    <row r="7" spans="1:6" ht="30">
      <c r="A7" s="86" t="s">
        <v>6</v>
      </c>
      <c r="B7" s="91" t="s">
        <v>183</v>
      </c>
      <c r="C7" s="92">
        <v>424</v>
      </c>
      <c r="D7" s="92" t="s">
        <v>78</v>
      </c>
      <c r="E7" s="93"/>
      <c r="F7" s="94">
        <f>+C7*E7</f>
        <v>0</v>
      </c>
    </row>
    <row r="8" spans="1:6" ht="15">
      <c r="A8" s="86"/>
      <c r="B8" s="95"/>
      <c r="C8" s="86"/>
      <c r="D8" s="86"/>
      <c r="E8" s="96"/>
      <c r="F8" s="90"/>
    </row>
    <row r="9" spans="1:6" ht="15">
      <c r="A9" s="86" t="s">
        <v>7</v>
      </c>
      <c r="B9" s="97" t="s">
        <v>184</v>
      </c>
      <c r="C9" s="86"/>
      <c r="D9" s="86"/>
      <c r="E9" s="89"/>
      <c r="F9" s="90"/>
    </row>
    <row r="10" spans="1:6" ht="15">
      <c r="A10" s="86"/>
      <c r="B10" s="95" t="s">
        <v>25</v>
      </c>
      <c r="C10" s="86">
        <f>109.34*1.5</f>
        <v>164.01</v>
      </c>
      <c r="D10" s="86" t="s">
        <v>79</v>
      </c>
      <c r="E10" s="96"/>
      <c r="F10" s="90">
        <f>+C10*E10</f>
        <v>0</v>
      </c>
    </row>
    <row r="11" spans="1:6" ht="15">
      <c r="A11" s="86"/>
      <c r="B11" s="95"/>
      <c r="C11" s="86"/>
      <c r="D11" s="86"/>
      <c r="E11" s="89"/>
      <c r="F11" s="90"/>
    </row>
    <row r="12" spans="1:6" ht="15">
      <c r="A12" s="86"/>
      <c r="B12" s="87" t="s">
        <v>26</v>
      </c>
      <c r="C12" s="86"/>
      <c r="D12" s="86"/>
      <c r="E12" s="89"/>
      <c r="F12" s="90"/>
    </row>
    <row r="13" spans="1:6" s="81" customFormat="1" ht="32.25" customHeight="1">
      <c r="A13" s="92" t="s">
        <v>9</v>
      </c>
      <c r="B13" s="91" t="s">
        <v>27</v>
      </c>
      <c r="C13" s="92">
        <f>SUM(C10)</f>
        <v>164.01</v>
      </c>
      <c r="D13" s="92" t="s">
        <v>79</v>
      </c>
      <c r="E13" s="98"/>
      <c r="F13" s="94">
        <f>+C13*E13</f>
        <v>0</v>
      </c>
    </row>
    <row r="14" spans="1:6" ht="11.25" customHeight="1">
      <c r="A14" s="86"/>
      <c r="B14" s="95"/>
      <c r="C14" s="86"/>
      <c r="D14" s="86"/>
      <c r="E14" s="89"/>
      <c r="F14" s="90"/>
    </row>
    <row r="15" spans="1:6" ht="15">
      <c r="A15" s="86" t="s">
        <v>10</v>
      </c>
      <c r="B15" s="95" t="s">
        <v>28</v>
      </c>
      <c r="C15" s="86">
        <f>109.34*1.3</f>
        <v>142.142</v>
      </c>
      <c r="D15" s="86" t="s">
        <v>79</v>
      </c>
      <c r="E15" s="89"/>
      <c r="F15" s="90">
        <f>+C15*E15</f>
        <v>0</v>
      </c>
    </row>
    <row r="16" spans="1:6" ht="15">
      <c r="A16" s="86"/>
      <c r="B16" s="95"/>
      <c r="C16" s="88"/>
      <c r="D16" s="88"/>
      <c r="E16" s="89"/>
      <c r="F16" s="90"/>
    </row>
    <row r="17" spans="1:6" ht="15">
      <c r="A17" s="86"/>
      <c r="B17" s="87" t="s">
        <v>29</v>
      </c>
      <c r="C17" s="82"/>
      <c r="D17" s="82"/>
      <c r="E17" s="83"/>
      <c r="F17" s="84"/>
    </row>
    <row r="18" spans="1:6" ht="15">
      <c r="A18" s="86" t="s">
        <v>11</v>
      </c>
      <c r="B18" s="95" t="s">
        <v>93</v>
      </c>
      <c r="C18" s="88"/>
      <c r="D18" s="88"/>
      <c r="E18" s="89"/>
      <c r="F18" s="90"/>
    </row>
    <row r="19" spans="1:6" ht="15">
      <c r="A19" s="86"/>
      <c r="B19" s="95" t="s">
        <v>94</v>
      </c>
      <c r="C19" s="88">
        <f>336.4*0.3</f>
        <v>100.91999999999999</v>
      </c>
      <c r="D19" s="88" t="s">
        <v>79</v>
      </c>
      <c r="E19" s="89"/>
      <c r="F19" s="90">
        <f>+C19*E19</f>
        <v>0</v>
      </c>
    </row>
    <row r="20" spans="1:6" ht="15">
      <c r="A20" s="86"/>
      <c r="B20" s="95"/>
      <c r="C20" s="88"/>
      <c r="D20" s="88"/>
      <c r="E20" s="89"/>
      <c r="F20" s="90">
        <f>+C20*E20</f>
        <v>0</v>
      </c>
    </row>
    <row r="21" spans="1:6" ht="15">
      <c r="A21" s="86" t="s">
        <v>12</v>
      </c>
      <c r="B21" s="95" t="s">
        <v>95</v>
      </c>
      <c r="C21" s="86">
        <f>109.34</f>
        <v>109.34</v>
      </c>
      <c r="D21" s="88" t="s">
        <v>78</v>
      </c>
      <c r="E21" s="89"/>
      <c r="F21" s="90">
        <f>+C21*E21</f>
        <v>0</v>
      </c>
    </row>
    <row r="22" spans="1:6" ht="15">
      <c r="A22" s="86"/>
      <c r="B22" s="95"/>
      <c r="C22" s="88"/>
      <c r="D22" s="88"/>
      <c r="E22" s="89"/>
      <c r="F22" s="90"/>
    </row>
    <row r="23" spans="1:6" ht="15">
      <c r="A23" s="86"/>
      <c r="B23" s="87" t="s">
        <v>30</v>
      </c>
      <c r="C23" s="88"/>
      <c r="D23" s="88"/>
      <c r="E23" s="89"/>
      <c r="F23" s="90"/>
    </row>
    <row r="24" spans="1:6" ht="15">
      <c r="A24" s="86" t="s">
        <v>13</v>
      </c>
      <c r="B24" s="95" t="s">
        <v>31</v>
      </c>
      <c r="C24" s="88">
        <v>336.45</v>
      </c>
      <c r="D24" s="88" t="s">
        <v>78</v>
      </c>
      <c r="E24" s="89"/>
      <c r="F24" s="90">
        <f>+C24*E24</f>
        <v>0</v>
      </c>
    </row>
    <row r="25" spans="1:6" ht="15">
      <c r="A25" s="86"/>
      <c r="B25" s="95"/>
      <c r="C25" s="88"/>
      <c r="D25" s="88"/>
      <c r="E25" s="89"/>
      <c r="F25" s="90"/>
    </row>
    <row r="26" spans="1:6" ht="15">
      <c r="A26" s="86" t="s">
        <v>16</v>
      </c>
      <c r="B26" s="95" t="s">
        <v>96</v>
      </c>
      <c r="C26" s="86">
        <f>SUM(C24)</f>
        <v>336.45</v>
      </c>
      <c r="D26" s="86" t="s">
        <v>78</v>
      </c>
      <c r="E26" s="89"/>
      <c r="F26" s="90">
        <f>+C26*E26</f>
        <v>0</v>
      </c>
    </row>
    <row r="27" spans="1:6" ht="15">
      <c r="A27" s="88"/>
      <c r="B27" s="99"/>
      <c r="C27" s="88"/>
      <c r="D27" s="88"/>
      <c r="E27" s="89"/>
      <c r="F27" s="90"/>
    </row>
    <row r="28" spans="1:6" ht="15">
      <c r="A28" s="86"/>
      <c r="B28" s="87" t="s">
        <v>166</v>
      </c>
      <c r="C28" s="86"/>
      <c r="D28" s="86"/>
      <c r="E28" s="89"/>
      <c r="F28" s="90"/>
    </row>
    <row r="29" spans="1:6" ht="15">
      <c r="A29" s="86"/>
      <c r="B29" s="87" t="s">
        <v>85</v>
      </c>
      <c r="C29" s="86"/>
      <c r="D29" s="86"/>
      <c r="E29" s="89"/>
      <c r="F29" s="90"/>
    </row>
    <row r="30" spans="1:6" ht="15">
      <c r="A30" s="86" t="s">
        <v>14</v>
      </c>
      <c r="B30" s="95" t="s">
        <v>92</v>
      </c>
      <c r="C30" s="86">
        <f>109.34*0.05</f>
        <v>5.4670000000000005</v>
      </c>
      <c r="D30" s="86" t="s">
        <v>79</v>
      </c>
      <c r="E30" s="89"/>
      <c r="F30" s="90">
        <f>+C30*E30</f>
        <v>0</v>
      </c>
    </row>
    <row r="31" spans="1:6" ht="15">
      <c r="A31" s="86"/>
      <c r="B31" s="95"/>
      <c r="C31" s="86"/>
      <c r="D31" s="86"/>
      <c r="E31" s="89"/>
      <c r="F31" s="90"/>
    </row>
    <row r="32" spans="1:6" ht="15">
      <c r="A32" s="86"/>
      <c r="B32" s="87" t="s">
        <v>186</v>
      </c>
      <c r="C32" s="86"/>
      <c r="D32" s="86"/>
      <c r="E32" s="89"/>
      <c r="F32" s="90"/>
    </row>
    <row r="33" spans="1:6" ht="15">
      <c r="A33" s="86"/>
      <c r="B33" s="87" t="s">
        <v>85</v>
      </c>
      <c r="C33" s="86"/>
      <c r="D33" s="86"/>
      <c r="E33" s="89"/>
      <c r="F33" s="90"/>
    </row>
    <row r="34" spans="1:6" ht="15">
      <c r="A34" s="86" t="s">
        <v>15</v>
      </c>
      <c r="B34" s="95" t="s">
        <v>185</v>
      </c>
      <c r="C34" s="86">
        <f>109.34*0.2</f>
        <v>21.868000000000002</v>
      </c>
      <c r="D34" s="86" t="s">
        <v>79</v>
      </c>
      <c r="E34" s="89"/>
      <c r="F34" s="90">
        <f>+C34*E34</f>
        <v>0</v>
      </c>
    </row>
    <row r="35" spans="1:6" ht="15">
      <c r="A35" s="86"/>
      <c r="B35" s="95"/>
      <c r="C35" s="86"/>
      <c r="D35" s="86"/>
      <c r="E35" s="89"/>
      <c r="F35" s="90"/>
    </row>
    <row r="36" spans="1:6" ht="15">
      <c r="A36" s="86" t="s">
        <v>45</v>
      </c>
      <c r="B36" s="95" t="s">
        <v>97</v>
      </c>
      <c r="C36" s="100">
        <f>336.45*0.15</f>
        <v>50.467499999999994</v>
      </c>
      <c r="D36" s="86" t="s">
        <v>79</v>
      </c>
      <c r="E36" s="89">
        <f>SUM(E34)</f>
        <v>0</v>
      </c>
      <c r="F36" s="90">
        <f>+C36*E36</f>
        <v>0</v>
      </c>
    </row>
    <row r="37" spans="1:6" ht="15">
      <c r="A37" s="86"/>
      <c r="B37" s="95"/>
      <c r="C37" s="86"/>
      <c r="D37" s="86"/>
      <c r="E37" s="89"/>
      <c r="F37" s="90"/>
    </row>
    <row r="38" spans="1:6" ht="15">
      <c r="A38" s="86"/>
      <c r="B38" s="87" t="s">
        <v>167</v>
      </c>
      <c r="C38" s="86"/>
      <c r="D38" s="86"/>
      <c r="E38" s="89"/>
      <c r="F38" s="90"/>
    </row>
    <row r="39" spans="1:6" ht="15">
      <c r="A39" s="86"/>
      <c r="B39" s="87" t="s">
        <v>169</v>
      </c>
      <c r="C39" s="86"/>
      <c r="D39" s="86"/>
      <c r="E39" s="89"/>
      <c r="F39" s="90"/>
    </row>
    <row r="40" spans="1:6" ht="15">
      <c r="A40" s="86"/>
      <c r="B40" s="87" t="s">
        <v>168</v>
      </c>
      <c r="C40" s="86"/>
      <c r="D40" s="86"/>
      <c r="E40" s="89"/>
      <c r="F40" s="90"/>
    </row>
    <row r="41" spans="1:6" s="81" customFormat="1" ht="18.75" customHeight="1">
      <c r="A41" s="92" t="s">
        <v>62</v>
      </c>
      <c r="B41" s="101" t="s">
        <v>187</v>
      </c>
      <c r="C41" s="92">
        <f>182.7*1.2</f>
        <v>219.23999999999998</v>
      </c>
      <c r="D41" s="92" t="s">
        <v>78</v>
      </c>
      <c r="E41" s="98"/>
      <c r="F41" s="94">
        <f>+C41*E41</f>
        <v>0</v>
      </c>
    </row>
    <row r="42" spans="1:6" ht="15">
      <c r="A42" s="86"/>
      <c r="B42" s="95"/>
      <c r="C42" s="86"/>
      <c r="D42" s="86"/>
      <c r="E42" s="89"/>
      <c r="F42" s="90"/>
    </row>
    <row r="43" spans="1:6" ht="15">
      <c r="A43" s="82"/>
      <c r="B43" s="87" t="s">
        <v>171</v>
      </c>
      <c r="C43" s="82"/>
      <c r="D43" s="82"/>
      <c r="E43" s="83"/>
      <c r="F43" s="84"/>
    </row>
    <row r="44" spans="1:6" ht="15">
      <c r="A44" s="86"/>
      <c r="B44" s="87" t="s">
        <v>170</v>
      </c>
      <c r="C44" s="88"/>
      <c r="D44" s="88"/>
      <c r="E44" s="89"/>
      <c r="F44" s="90"/>
    </row>
    <row r="45" spans="1:6" ht="17.25" customHeight="1">
      <c r="A45" s="92" t="s">
        <v>131</v>
      </c>
      <c r="B45" s="101" t="s">
        <v>188</v>
      </c>
      <c r="C45" s="88">
        <f>0.8*0.8*0.45*30*1.2</f>
        <v>10.368000000000002</v>
      </c>
      <c r="D45" s="88" t="s">
        <v>79</v>
      </c>
      <c r="E45" s="89"/>
      <c r="F45" s="90">
        <f>+C45*E45</f>
        <v>0</v>
      </c>
    </row>
    <row r="46" spans="1:6" ht="15">
      <c r="A46" s="86"/>
      <c r="B46" s="95"/>
      <c r="C46" s="88"/>
      <c r="D46" s="88"/>
      <c r="E46" s="89"/>
      <c r="F46" s="90"/>
    </row>
    <row r="47" spans="1:6" ht="15">
      <c r="A47" s="86" t="s">
        <v>134</v>
      </c>
      <c r="B47" s="95" t="s">
        <v>237</v>
      </c>
      <c r="C47" s="88">
        <f>0.2*0.4*3.5*30*1.2</f>
        <v>10.08</v>
      </c>
      <c r="D47" s="88" t="s">
        <v>79</v>
      </c>
      <c r="E47" s="89"/>
      <c r="F47" s="90">
        <f>E47*C47</f>
        <v>0</v>
      </c>
    </row>
    <row r="48" spans="1:6" ht="15">
      <c r="A48" s="86"/>
      <c r="B48" s="95"/>
      <c r="C48" s="88"/>
      <c r="D48" s="88"/>
      <c r="E48" s="89"/>
      <c r="F48" s="90"/>
    </row>
    <row r="49" spans="1:6" ht="15">
      <c r="A49" s="86"/>
      <c r="B49" s="87" t="s">
        <v>33</v>
      </c>
      <c r="C49" s="88"/>
      <c r="D49" s="88"/>
      <c r="E49" s="89"/>
      <c r="F49" s="90"/>
    </row>
    <row r="50" spans="1:6" ht="15">
      <c r="A50" s="86"/>
      <c r="B50" s="87" t="s">
        <v>34</v>
      </c>
      <c r="C50" s="88"/>
      <c r="D50" s="88"/>
      <c r="E50" s="89"/>
      <c r="F50" s="90"/>
    </row>
    <row r="51" spans="1:6" ht="15">
      <c r="A51" s="86"/>
      <c r="B51" s="95"/>
      <c r="C51" s="88"/>
      <c r="D51" s="88"/>
      <c r="E51" s="89"/>
      <c r="F51" s="90"/>
    </row>
    <row r="52" spans="1:6" ht="15">
      <c r="A52" s="86" t="s">
        <v>136</v>
      </c>
      <c r="B52" s="95" t="s">
        <v>172</v>
      </c>
      <c r="C52" s="88">
        <f>30*1.2*24.2*1.2*0.43</f>
        <v>449.53919999999994</v>
      </c>
      <c r="D52" s="88" t="s">
        <v>117</v>
      </c>
      <c r="E52" s="89"/>
      <c r="F52" s="90">
        <f>+C52*E52</f>
        <v>0</v>
      </c>
    </row>
    <row r="53" spans="1:6" ht="15">
      <c r="A53" s="86"/>
      <c r="B53" s="95"/>
      <c r="C53" s="88"/>
      <c r="D53" s="88"/>
      <c r="E53" s="89"/>
      <c r="F53" s="90"/>
    </row>
    <row r="54" spans="1:6" ht="15">
      <c r="A54" s="86" t="s">
        <v>137</v>
      </c>
      <c r="B54" s="95" t="s">
        <v>173</v>
      </c>
      <c r="C54" s="86">
        <f>3.5*3*4*24*1.2*0.63</f>
        <v>762.048</v>
      </c>
      <c r="D54" s="86" t="s">
        <v>117</v>
      </c>
      <c r="E54" s="89"/>
      <c r="F54" s="90">
        <f>+C54*E54</f>
        <v>0</v>
      </c>
    </row>
    <row r="55" spans="1:6" ht="15">
      <c r="A55" s="88"/>
      <c r="B55" s="102"/>
      <c r="C55" s="88"/>
      <c r="D55" s="88"/>
      <c r="E55" s="89"/>
      <c r="F55" s="90"/>
    </row>
    <row r="56" spans="1:6" ht="15">
      <c r="A56" s="86"/>
      <c r="B56" s="87" t="s">
        <v>174</v>
      </c>
      <c r="C56" s="86"/>
      <c r="D56" s="86"/>
      <c r="E56" s="89"/>
      <c r="F56" s="90">
        <f>+C56*E56</f>
        <v>0</v>
      </c>
    </row>
    <row r="57" spans="1:6" ht="15">
      <c r="A57" s="86"/>
      <c r="B57" s="87"/>
      <c r="C57" s="86"/>
      <c r="D57" s="86"/>
      <c r="E57" s="89"/>
      <c r="F57" s="90"/>
    </row>
    <row r="58" spans="1:6" ht="15">
      <c r="A58" s="86" t="s">
        <v>139</v>
      </c>
      <c r="B58" s="95" t="s">
        <v>175</v>
      </c>
      <c r="C58" s="86">
        <f>182.7*1.5</f>
        <v>274.04999999999995</v>
      </c>
      <c r="D58" s="86" t="s">
        <v>78</v>
      </c>
      <c r="E58" s="89"/>
      <c r="F58" s="90">
        <f>+C58*E58</f>
        <v>0</v>
      </c>
    </row>
    <row r="59" spans="1:6" ht="15">
      <c r="A59" s="86"/>
      <c r="B59" s="95"/>
      <c r="C59" s="86"/>
      <c r="D59" s="86"/>
      <c r="E59" s="89"/>
      <c r="F59" s="90"/>
    </row>
    <row r="60" spans="1:6" ht="15" thickBot="1">
      <c r="A60" s="103"/>
      <c r="B60" s="104"/>
      <c r="C60" s="103"/>
      <c r="D60" s="103"/>
      <c r="E60" s="105"/>
      <c r="F60" s="106"/>
    </row>
    <row r="61" spans="1:7" ht="15" thickBot="1">
      <c r="A61" s="107"/>
      <c r="B61" s="108" t="s">
        <v>198</v>
      </c>
      <c r="C61" s="107"/>
      <c r="D61" s="107"/>
      <c r="E61" s="109"/>
      <c r="F61" s="110">
        <f>SUM(F7:F58)</f>
        <v>0</v>
      </c>
      <c r="G61" s="111"/>
    </row>
    <row r="62" spans="1:6" ht="15">
      <c r="A62" s="112"/>
      <c r="B62" s="113"/>
      <c r="C62" s="112"/>
      <c r="D62" s="112"/>
      <c r="E62" s="114"/>
      <c r="F62" s="115"/>
    </row>
    <row r="63" spans="1:6" ht="15">
      <c r="A63" s="88"/>
      <c r="B63" s="116"/>
      <c r="C63" s="88"/>
      <c r="D63" s="88"/>
      <c r="E63" s="89"/>
      <c r="F63" s="84"/>
    </row>
    <row r="64" spans="1:6" ht="15">
      <c r="A64" s="82" t="s">
        <v>0</v>
      </c>
      <c r="B64" s="117" t="s">
        <v>1</v>
      </c>
      <c r="C64" s="82" t="s">
        <v>2</v>
      </c>
      <c r="D64" s="82" t="s">
        <v>3</v>
      </c>
      <c r="E64" s="83" t="s">
        <v>4</v>
      </c>
      <c r="F64" s="84" t="s">
        <v>5</v>
      </c>
    </row>
    <row r="65" spans="1:6" ht="15">
      <c r="A65" s="82"/>
      <c r="B65" s="87" t="s">
        <v>91</v>
      </c>
      <c r="C65" s="82"/>
      <c r="D65" s="82"/>
      <c r="E65" s="83"/>
      <c r="F65" s="84"/>
    </row>
    <row r="66" spans="1:6" ht="15">
      <c r="A66" s="86"/>
      <c r="B66" s="87" t="s">
        <v>17</v>
      </c>
      <c r="C66" s="88"/>
      <c r="D66" s="88"/>
      <c r="E66" s="89"/>
      <c r="F66" s="90"/>
    </row>
    <row r="67" spans="1:6" ht="15">
      <c r="A67" s="86"/>
      <c r="B67" s="87" t="s">
        <v>32</v>
      </c>
      <c r="C67" s="88"/>
      <c r="D67" s="88"/>
      <c r="E67" s="89"/>
      <c r="F67" s="90"/>
    </row>
    <row r="68" spans="1:6" ht="15">
      <c r="A68" s="86"/>
      <c r="B68" s="87"/>
      <c r="C68" s="88"/>
      <c r="D68" s="88"/>
      <c r="E68" s="89"/>
      <c r="F68" s="90"/>
    </row>
    <row r="69" spans="1:6" ht="15">
      <c r="A69" s="86"/>
      <c r="B69" s="87" t="s">
        <v>189</v>
      </c>
      <c r="C69" s="88"/>
      <c r="D69" s="88"/>
      <c r="E69" s="89"/>
      <c r="F69" s="90"/>
    </row>
    <row r="70" spans="1:6" ht="15">
      <c r="A70" s="86"/>
      <c r="B70" s="87"/>
      <c r="C70" s="88"/>
      <c r="D70" s="88"/>
      <c r="E70" s="89"/>
      <c r="F70" s="90"/>
    </row>
    <row r="71" spans="1:6" s="81" customFormat="1" ht="17.25" customHeight="1">
      <c r="A71" s="92" t="s">
        <v>6</v>
      </c>
      <c r="B71" s="101" t="s">
        <v>89</v>
      </c>
      <c r="C71" s="129">
        <f>(182.7+18)*0.2*0.3</f>
        <v>12.042</v>
      </c>
      <c r="D71" s="129" t="s">
        <v>79</v>
      </c>
      <c r="E71" s="98"/>
      <c r="F71" s="94">
        <f>+C71*E71</f>
        <v>0</v>
      </c>
    </row>
    <row r="72" spans="1:6" ht="15">
      <c r="A72" s="86"/>
      <c r="B72" s="87"/>
      <c r="C72" s="88"/>
      <c r="D72" s="88"/>
      <c r="E72" s="89"/>
      <c r="F72" s="90">
        <f>+C72*E72</f>
        <v>0</v>
      </c>
    </row>
    <row r="73" spans="1:6" ht="15">
      <c r="A73" s="86"/>
      <c r="B73" s="87" t="s">
        <v>33</v>
      </c>
      <c r="C73" s="86"/>
      <c r="D73" s="86"/>
      <c r="E73" s="89"/>
      <c r="F73" s="90"/>
    </row>
    <row r="74" spans="1:6" ht="15">
      <c r="A74" s="86"/>
      <c r="B74" s="87" t="s">
        <v>34</v>
      </c>
      <c r="C74" s="88"/>
      <c r="D74" s="88"/>
      <c r="E74" s="89"/>
      <c r="F74" s="90"/>
    </row>
    <row r="75" spans="1:6" ht="15">
      <c r="A75" s="86"/>
      <c r="B75" s="95"/>
      <c r="C75" s="88"/>
      <c r="D75" s="88"/>
      <c r="E75" s="89"/>
      <c r="F75" s="90"/>
    </row>
    <row r="76" spans="1:6" s="122" customFormat="1" ht="15">
      <c r="A76" s="100" t="s">
        <v>7</v>
      </c>
      <c r="B76" s="118" t="s">
        <v>172</v>
      </c>
      <c r="C76" s="119">
        <f>12*1.2*18*1.2*0.43</f>
        <v>133.7472</v>
      </c>
      <c r="D76" s="119" t="s">
        <v>117</v>
      </c>
      <c r="E76" s="120"/>
      <c r="F76" s="121">
        <f>E76*C76</f>
        <v>0</v>
      </c>
    </row>
    <row r="77" spans="1:6" ht="15">
      <c r="A77" s="86"/>
      <c r="B77" s="87"/>
      <c r="C77" s="88"/>
      <c r="D77" s="88"/>
      <c r="E77" s="89"/>
      <c r="F77" s="90"/>
    </row>
    <row r="78" spans="1:6" s="122" customFormat="1" ht="15">
      <c r="A78" s="100" t="s">
        <v>8</v>
      </c>
      <c r="B78" s="118" t="s">
        <v>173</v>
      </c>
      <c r="C78" s="100">
        <f>46*2*1.2*0.63</f>
        <v>69.55199999999999</v>
      </c>
      <c r="D78" s="100" t="s">
        <v>117</v>
      </c>
      <c r="E78" s="120"/>
      <c r="F78" s="121">
        <f>E78*C78</f>
        <v>0</v>
      </c>
    </row>
    <row r="79" spans="1:6" ht="15">
      <c r="A79" s="86"/>
      <c r="B79" s="95"/>
      <c r="C79" s="88"/>
      <c r="D79" s="88"/>
      <c r="E79" s="89"/>
      <c r="F79" s="90">
        <f>+C79*E79</f>
        <v>0</v>
      </c>
    </row>
    <row r="80" spans="1:6" ht="15">
      <c r="A80" s="86"/>
      <c r="B80" s="87" t="s">
        <v>176</v>
      </c>
      <c r="C80" s="86"/>
      <c r="D80" s="86"/>
      <c r="E80" s="89"/>
      <c r="F80" s="90">
        <f>+C80*E80</f>
        <v>0</v>
      </c>
    </row>
    <row r="81" spans="1:6" ht="15">
      <c r="A81" s="86"/>
      <c r="B81" s="95"/>
      <c r="C81" s="86"/>
      <c r="D81" s="86"/>
      <c r="E81" s="89"/>
      <c r="F81" s="90">
        <f>+C81*E81</f>
        <v>0</v>
      </c>
    </row>
    <row r="82" spans="1:6" ht="15">
      <c r="A82" s="86" t="s">
        <v>9</v>
      </c>
      <c r="B82" s="95" t="s">
        <v>86</v>
      </c>
      <c r="C82" s="86">
        <f>182.7*0.3</f>
        <v>54.809999999999995</v>
      </c>
      <c r="D82" s="86" t="s">
        <v>78</v>
      </c>
      <c r="E82" s="89"/>
      <c r="F82" s="90">
        <f>+C82*E82</f>
        <v>0</v>
      </c>
    </row>
    <row r="83" spans="1:6" ht="15" thickBot="1">
      <c r="A83" s="103"/>
      <c r="B83" s="104"/>
      <c r="C83" s="103"/>
      <c r="D83" s="103"/>
      <c r="E83" s="105"/>
      <c r="F83" s="106">
        <f>+C83*E83</f>
        <v>0</v>
      </c>
    </row>
    <row r="84" spans="1:6" ht="15" thickBot="1">
      <c r="A84" s="135"/>
      <c r="B84" s="136" t="s">
        <v>21</v>
      </c>
      <c r="C84" s="135"/>
      <c r="D84" s="135"/>
      <c r="E84" s="109"/>
      <c r="F84" s="110">
        <f>SUM(F71:F83)</f>
        <v>0</v>
      </c>
    </row>
    <row r="85" spans="1:6" ht="15">
      <c r="A85" s="133"/>
      <c r="B85" s="134"/>
      <c r="C85" s="133"/>
      <c r="D85" s="133"/>
      <c r="E85" s="114"/>
      <c r="F85" s="115"/>
    </row>
    <row r="86" spans="1:6" ht="15">
      <c r="A86" s="86"/>
      <c r="B86" s="87" t="s">
        <v>18</v>
      </c>
      <c r="C86" s="88"/>
      <c r="D86" s="88"/>
      <c r="E86" s="89"/>
      <c r="F86" s="90"/>
    </row>
    <row r="87" spans="1:6" ht="15">
      <c r="A87" s="86"/>
      <c r="B87" s="87" t="s">
        <v>35</v>
      </c>
      <c r="C87" s="88"/>
      <c r="D87" s="88"/>
      <c r="E87" s="89"/>
      <c r="F87" s="90"/>
    </row>
    <row r="88" spans="1:6" ht="15">
      <c r="A88" s="86"/>
      <c r="B88" s="87" t="s">
        <v>190</v>
      </c>
      <c r="C88" s="88"/>
      <c r="D88" s="88"/>
      <c r="E88" s="89"/>
      <c r="F88" s="90"/>
    </row>
    <row r="89" spans="1:6" ht="15">
      <c r="A89" s="86"/>
      <c r="B89" s="87"/>
      <c r="C89" s="88"/>
      <c r="D89" s="88"/>
      <c r="E89" s="89"/>
      <c r="F89" s="90"/>
    </row>
    <row r="90" spans="1:6" ht="15">
      <c r="A90" s="86"/>
      <c r="B90" s="87" t="s">
        <v>81</v>
      </c>
      <c r="C90" s="88"/>
      <c r="D90" s="88"/>
      <c r="E90" s="89"/>
      <c r="F90" s="90"/>
    </row>
    <row r="91" spans="1:6" ht="15">
      <c r="A91" s="86"/>
      <c r="B91" s="87"/>
      <c r="C91" s="88"/>
      <c r="D91" s="88"/>
      <c r="E91" s="89"/>
      <c r="F91" s="90"/>
    </row>
    <row r="92" spans="1:6" s="81" customFormat="1" ht="18" customHeight="1">
      <c r="A92" s="92" t="s">
        <v>6</v>
      </c>
      <c r="B92" s="101" t="s">
        <v>229</v>
      </c>
      <c r="C92" s="129">
        <f>(182.7+18)*3.35*0.2</f>
        <v>134.46900000000002</v>
      </c>
      <c r="D92" s="129" t="s">
        <v>79</v>
      </c>
      <c r="E92" s="98"/>
      <c r="F92" s="94">
        <f>+C92*E92</f>
        <v>0</v>
      </c>
    </row>
    <row r="93" spans="1:6" ht="15">
      <c r="A93" s="86"/>
      <c r="B93" s="95"/>
      <c r="C93" s="88"/>
      <c r="D93" s="88"/>
      <c r="E93" s="89"/>
      <c r="F93" s="90"/>
    </row>
    <row r="94" spans="1:6" ht="15">
      <c r="A94" s="86"/>
      <c r="B94" s="87" t="s">
        <v>211</v>
      </c>
      <c r="C94" s="88"/>
      <c r="D94" s="88"/>
      <c r="E94" s="89"/>
      <c r="F94" s="90"/>
    </row>
    <row r="95" spans="1:6" ht="15">
      <c r="A95" s="86"/>
      <c r="B95" s="87"/>
      <c r="C95" s="88"/>
      <c r="D95" s="88"/>
      <c r="E95" s="89"/>
      <c r="F95" s="90"/>
    </row>
    <row r="96" spans="1:6" ht="15.75" customHeight="1">
      <c r="A96" s="86" t="s">
        <v>7</v>
      </c>
      <c r="B96" s="95" t="s">
        <v>230</v>
      </c>
      <c r="C96" s="88">
        <f>77.2*1.2*0.2</f>
        <v>18.528000000000002</v>
      </c>
      <c r="D96" s="88" t="s">
        <v>79</v>
      </c>
      <c r="E96" s="89">
        <f>SUM(E92)</f>
        <v>0</v>
      </c>
      <c r="F96" s="90">
        <f>PRODUCT(E96,C96)</f>
        <v>0</v>
      </c>
    </row>
    <row r="97" spans="1:6" ht="15">
      <c r="A97" s="86"/>
      <c r="B97" s="95"/>
      <c r="C97" s="88"/>
      <c r="D97" s="88"/>
      <c r="E97" s="89"/>
      <c r="F97" s="90"/>
    </row>
    <row r="98" spans="1:6" ht="15" thickBot="1">
      <c r="A98" s="137"/>
      <c r="B98" s="138"/>
      <c r="C98" s="137"/>
      <c r="D98" s="137"/>
      <c r="E98" s="105"/>
      <c r="F98" s="106">
        <f>+C98*E98</f>
        <v>0</v>
      </c>
    </row>
    <row r="99" spans="1:6" ht="15" thickBot="1">
      <c r="A99" s="135"/>
      <c r="B99" s="136" t="s">
        <v>21</v>
      </c>
      <c r="C99" s="135"/>
      <c r="D99" s="135"/>
      <c r="E99" s="109"/>
      <c r="F99" s="110">
        <f>SUM(F92:F98)</f>
        <v>0</v>
      </c>
    </row>
    <row r="100" spans="1:6" ht="15">
      <c r="A100" s="133"/>
      <c r="B100" s="134"/>
      <c r="C100" s="133"/>
      <c r="D100" s="133"/>
      <c r="E100" s="114"/>
      <c r="F100" s="115"/>
    </row>
    <row r="101" spans="1:6" ht="15">
      <c r="A101" s="86"/>
      <c r="B101" s="87" t="s">
        <v>36</v>
      </c>
      <c r="C101" s="88"/>
      <c r="D101" s="88"/>
      <c r="E101" s="89"/>
      <c r="F101" s="90"/>
    </row>
    <row r="102" spans="1:6" ht="15">
      <c r="A102" s="86"/>
      <c r="B102" s="87" t="s">
        <v>224</v>
      </c>
      <c r="C102" s="88"/>
      <c r="D102" s="88"/>
      <c r="E102" s="89"/>
      <c r="F102" s="90"/>
    </row>
    <row r="103" spans="1:6" ht="15">
      <c r="A103" s="86"/>
      <c r="B103" s="87" t="s">
        <v>98</v>
      </c>
      <c r="C103" s="88"/>
      <c r="D103" s="88"/>
      <c r="E103" s="89"/>
      <c r="F103" s="90"/>
    </row>
    <row r="104" spans="1:6" ht="15">
      <c r="A104" s="86"/>
      <c r="B104" s="87" t="s">
        <v>99</v>
      </c>
      <c r="C104" s="88"/>
      <c r="D104" s="88"/>
      <c r="E104" s="89"/>
      <c r="F104" s="90">
        <f>+C104*E104</f>
        <v>0</v>
      </c>
    </row>
    <row r="105" spans="1:6" s="81" customFormat="1" ht="18.75" customHeight="1">
      <c r="A105" s="92" t="s">
        <v>6</v>
      </c>
      <c r="B105" s="101" t="s">
        <v>100</v>
      </c>
      <c r="C105" s="129">
        <f>(336.45+18)*0.15</f>
        <v>53.1675</v>
      </c>
      <c r="D105" s="129" t="s">
        <v>79</v>
      </c>
      <c r="E105" s="98">
        <f>SUM(E36)</f>
        <v>0</v>
      </c>
      <c r="F105" s="94">
        <f>+C105*E105</f>
        <v>0</v>
      </c>
    </row>
    <row r="106" spans="1:6" ht="15">
      <c r="A106" s="86"/>
      <c r="B106" s="95"/>
      <c r="C106" s="88"/>
      <c r="D106" s="88"/>
      <c r="E106" s="89"/>
      <c r="F106" s="90"/>
    </row>
    <row r="107" spans="1:6" ht="15">
      <c r="A107" s="86"/>
      <c r="B107" s="87" t="s">
        <v>33</v>
      </c>
      <c r="C107" s="86"/>
      <c r="D107" s="86"/>
      <c r="E107" s="89"/>
      <c r="F107" s="90">
        <f aca="true" t="shared" si="0" ref="F107:F121">+C107*E107</f>
        <v>0</v>
      </c>
    </row>
    <row r="108" spans="1:6" ht="15">
      <c r="A108" s="86"/>
      <c r="B108" s="87" t="s">
        <v>34</v>
      </c>
      <c r="C108" s="88"/>
      <c r="D108" s="88"/>
      <c r="E108" s="89">
        <v>0</v>
      </c>
      <c r="F108" s="90">
        <f t="shared" si="0"/>
        <v>0</v>
      </c>
    </row>
    <row r="109" spans="1:6" ht="15">
      <c r="A109" s="86"/>
      <c r="B109" s="95"/>
      <c r="C109" s="88"/>
      <c r="D109" s="88"/>
      <c r="E109" s="89"/>
      <c r="F109" s="90">
        <f t="shared" si="0"/>
        <v>0</v>
      </c>
    </row>
    <row r="110" spans="1:6" s="122" customFormat="1" ht="15">
      <c r="A110" s="100" t="s">
        <v>12</v>
      </c>
      <c r="B110" s="118" t="s">
        <v>106</v>
      </c>
      <c r="C110" s="119">
        <f>80*8*0.63*1.2</f>
        <v>483.84</v>
      </c>
      <c r="D110" s="119" t="s">
        <v>117</v>
      </c>
      <c r="E110" s="120"/>
      <c r="F110" s="121">
        <f t="shared" si="0"/>
        <v>0</v>
      </c>
    </row>
    <row r="111" spans="1:6" ht="15">
      <c r="A111" s="86"/>
      <c r="B111" s="87"/>
      <c r="C111" s="88"/>
      <c r="D111" s="88"/>
      <c r="E111" s="89"/>
      <c r="F111" s="90">
        <f t="shared" si="0"/>
        <v>0</v>
      </c>
    </row>
    <row r="112" spans="1:6" s="122" customFormat="1" ht="15">
      <c r="A112" s="100"/>
      <c r="B112" s="118" t="s">
        <v>173</v>
      </c>
      <c r="C112" s="100">
        <f>45*13*0.63*1.2</f>
        <v>442.26</v>
      </c>
      <c r="D112" s="100" t="s">
        <v>117</v>
      </c>
      <c r="E112" s="120"/>
      <c r="F112" s="121">
        <f t="shared" si="0"/>
        <v>0</v>
      </c>
    </row>
    <row r="113" spans="1:6" ht="15">
      <c r="A113" s="86"/>
      <c r="B113" s="117"/>
      <c r="C113" s="86"/>
      <c r="D113" s="86"/>
      <c r="E113" s="89"/>
      <c r="F113" s="90">
        <f t="shared" si="0"/>
        <v>0</v>
      </c>
    </row>
    <row r="114" spans="1:6" ht="15">
      <c r="A114" s="86"/>
      <c r="B114" s="87" t="s">
        <v>177</v>
      </c>
      <c r="C114" s="86"/>
      <c r="D114" s="86"/>
      <c r="E114" s="89"/>
      <c r="F114" s="90">
        <f>+C114*E114</f>
        <v>0</v>
      </c>
    </row>
    <row r="115" spans="1:6" ht="15">
      <c r="A115" s="86"/>
      <c r="B115" s="87"/>
      <c r="C115" s="86"/>
      <c r="D115" s="86"/>
      <c r="E115" s="89"/>
      <c r="F115" s="90"/>
    </row>
    <row r="116" spans="1:6" ht="15">
      <c r="A116" s="86" t="s">
        <v>7</v>
      </c>
      <c r="B116" s="123" t="s">
        <v>240</v>
      </c>
      <c r="C116" s="86">
        <f>336.45+18</f>
        <v>354.45</v>
      </c>
      <c r="D116" s="86" t="s">
        <v>78</v>
      </c>
      <c r="E116" s="89"/>
      <c r="F116" s="90">
        <f>+C116*E116</f>
        <v>0</v>
      </c>
    </row>
    <row r="117" spans="1:6" ht="15">
      <c r="A117" s="86"/>
      <c r="B117" s="124"/>
      <c r="C117" s="86"/>
      <c r="D117" s="86"/>
      <c r="E117" s="89"/>
      <c r="F117" s="90">
        <f>+C117*E117</f>
        <v>0</v>
      </c>
    </row>
    <row r="118" spans="1:6" ht="15">
      <c r="A118" s="86" t="s">
        <v>8</v>
      </c>
      <c r="B118" s="123" t="s">
        <v>102</v>
      </c>
      <c r="C118" s="86">
        <f>(77.2+18)*0.15</f>
        <v>14.28</v>
      </c>
      <c r="D118" s="86" t="s">
        <v>78</v>
      </c>
      <c r="E118" s="89">
        <f>SUM(E116)</f>
        <v>0</v>
      </c>
      <c r="F118" s="90">
        <f>+C118*E118</f>
        <v>0</v>
      </c>
    </row>
    <row r="119" spans="1:6" ht="15">
      <c r="A119" s="86"/>
      <c r="B119" s="123"/>
      <c r="C119" s="86"/>
      <c r="D119" s="86"/>
      <c r="E119" s="89"/>
      <c r="F119" s="90"/>
    </row>
    <row r="120" spans="1:6" ht="15">
      <c r="A120" s="86" t="s">
        <v>9</v>
      </c>
      <c r="B120" s="125" t="s">
        <v>200</v>
      </c>
      <c r="C120" s="86"/>
      <c r="D120" s="86"/>
      <c r="E120" s="89"/>
      <c r="F120" s="90"/>
    </row>
    <row r="121" spans="1:6" ht="15" thickBot="1">
      <c r="A121" s="137"/>
      <c r="B121" s="138"/>
      <c r="C121" s="137"/>
      <c r="D121" s="137"/>
      <c r="E121" s="105"/>
      <c r="F121" s="106">
        <f t="shared" si="0"/>
        <v>0</v>
      </c>
    </row>
    <row r="122" spans="1:6" ht="15" thickBot="1">
      <c r="A122" s="135"/>
      <c r="B122" s="136" t="s">
        <v>20</v>
      </c>
      <c r="C122" s="135"/>
      <c r="D122" s="135"/>
      <c r="E122" s="109"/>
      <c r="F122" s="110">
        <f>SUM(F102:F121)</f>
        <v>0</v>
      </c>
    </row>
    <row r="123" spans="1:6" ht="15">
      <c r="A123" s="133"/>
      <c r="B123" s="134"/>
      <c r="C123" s="133"/>
      <c r="D123" s="133"/>
      <c r="E123" s="114"/>
      <c r="F123" s="115"/>
    </row>
    <row r="124" spans="1:6" ht="15">
      <c r="A124" s="82" t="s">
        <v>0</v>
      </c>
      <c r="B124" s="117" t="s">
        <v>1</v>
      </c>
      <c r="C124" s="82" t="s">
        <v>2</v>
      </c>
      <c r="D124" s="82" t="s">
        <v>3</v>
      </c>
      <c r="E124" s="83" t="s">
        <v>4</v>
      </c>
      <c r="F124" s="84" t="s">
        <v>5</v>
      </c>
    </row>
    <row r="125" spans="1:6" ht="15">
      <c r="A125" s="82"/>
      <c r="B125" s="87" t="s">
        <v>91</v>
      </c>
      <c r="C125" s="82"/>
      <c r="D125" s="82"/>
      <c r="E125" s="83"/>
      <c r="F125" s="84"/>
    </row>
    <row r="126" spans="1:6" ht="15">
      <c r="A126" s="86"/>
      <c r="B126" s="87" t="s">
        <v>38</v>
      </c>
      <c r="C126" s="88"/>
      <c r="D126" s="88"/>
      <c r="E126" s="89"/>
      <c r="F126" s="90"/>
    </row>
    <row r="127" spans="1:6" ht="15">
      <c r="A127" s="86"/>
      <c r="B127" s="87" t="s">
        <v>19</v>
      </c>
      <c r="C127" s="88"/>
      <c r="D127" s="88"/>
      <c r="E127" s="89"/>
      <c r="F127" s="90"/>
    </row>
    <row r="128" spans="1:6" ht="15">
      <c r="A128" s="86"/>
      <c r="B128" s="87" t="s">
        <v>42</v>
      </c>
      <c r="C128" s="86"/>
      <c r="D128" s="86"/>
      <c r="E128" s="89"/>
      <c r="F128" s="90">
        <f aca="true" t="shared" si="1" ref="F128:F142">+C128*E128</f>
        <v>0</v>
      </c>
    </row>
    <row r="129" spans="1:6" ht="15">
      <c r="A129" s="86"/>
      <c r="B129" s="87" t="s">
        <v>43</v>
      </c>
      <c r="C129" s="86"/>
      <c r="D129" s="86"/>
      <c r="E129" s="89"/>
      <c r="F129" s="90">
        <f t="shared" si="1"/>
        <v>0</v>
      </c>
    </row>
    <row r="130" spans="1:6" ht="15">
      <c r="A130" s="86"/>
      <c r="B130" s="87" t="s">
        <v>44</v>
      </c>
      <c r="C130" s="86"/>
      <c r="D130" s="86"/>
      <c r="E130" s="89"/>
      <c r="F130" s="90">
        <f t="shared" si="1"/>
        <v>0</v>
      </c>
    </row>
    <row r="131" spans="1:6" ht="15">
      <c r="A131" s="86"/>
      <c r="B131" s="87"/>
      <c r="C131" s="86"/>
      <c r="D131" s="86"/>
      <c r="E131" s="89"/>
      <c r="F131" s="90"/>
    </row>
    <row r="132" spans="1:6" ht="15">
      <c r="A132" s="92" t="s">
        <v>6</v>
      </c>
      <c r="B132" s="91" t="s">
        <v>238</v>
      </c>
      <c r="C132" s="88">
        <v>13</v>
      </c>
      <c r="D132" s="88" t="s">
        <v>77</v>
      </c>
      <c r="E132" s="89"/>
      <c r="F132" s="90">
        <f t="shared" si="1"/>
        <v>0</v>
      </c>
    </row>
    <row r="133" spans="1:6" ht="15">
      <c r="A133" s="92"/>
      <c r="B133" s="91"/>
      <c r="C133" s="88"/>
      <c r="D133" s="88"/>
      <c r="E133" s="89"/>
      <c r="F133" s="90"/>
    </row>
    <row r="134" spans="1:6" ht="15">
      <c r="A134" s="92"/>
      <c r="B134" s="91" t="s">
        <v>201</v>
      </c>
      <c r="C134" s="88">
        <v>4</v>
      </c>
      <c r="D134" s="88" t="s">
        <v>77</v>
      </c>
      <c r="E134" s="89"/>
      <c r="F134" s="90"/>
    </row>
    <row r="135" spans="1:6" ht="15">
      <c r="A135" s="92"/>
      <c r="B135" s="91"/>
      <c r="C135" s="88"/>
      <c r="D135" s="88"/>
      <c r="E135" s="89"/>
      <c r="F135" s="90"/>
    </row>
    <row r="136" spans="1:6" ht="15">
      <c r="A136" s="92"/>
      <c r="B136" s="91" t="s">
        <v>231</v>
      </c>
      <c r="C136" s="88">
        <v>13</v>
      </c>
      <c r="D136" s="88" t="s">
        <v>77</v>
      </c>
      <c r="E136" s="89"/>
      <c r="F136" s="90">
        <f>E136*C136</f>
        <v>0</v>
      </c>
    </row>
    <row r="137" spans="1:6" ht="15">
      <c r="A137" s="86"/>
      <c r="B137" s="95"/>
      <c r="C137" s="88"/>
      <c r="D137" s="88"/>
      <c r="E137" s="89"/>
      <c r="F137" s="90"/>
    </row>
    <row r="138" spans="1:6" ht="15">
      <c r="A138" s="86"/>
      <c r="B138" s="87" t="s">
        <v>39</v>
      </c>
      <c r="C138" s="86"/>
      <c r="D138" s="86"/>
      <c r="E138" s="89"/>
      <c r="F138" s="90">
        <f t="shared" si="1"/>
        <v>0</v>
      </c>
    </row>
    <row r="139" spans="1:6" ht="15">
      <c r="A139" s="86" t="s">
        <v>7</v>
      </c>
      <c r="B139" s="95" t="s">
        <v>40</v>
      </c>
      <c r="C139" s="86"/>
      <c r="D139" s="86"/>
      <c r="E139" s="89"/>
      <c r="F139" s="90">
        <f t="shared" si="1"/>
        <v>0</v>
      </c>
    </row>
    <row r="140" spans="1:6" ht="15">
      <c r="A140" s="86"/>
      <c r="B140" s="95" t="s">
        <v>41</v>
      </c>
      <c r="C140" s="86">
        <v>13</v>
      </c>
      <c r="D140" s="86" t="s">
        <v>77</v>
      </c>
      <c r="E140" s="89"/>
      <c r="F140" s="90">
        <f t="shared" si="1"/>
        <v>0</v>
      </c>
    </row>
    <row r="141" spans="1:6" ht="15">
      <c r="A141" s="86"/>
      <c r="B141" s="95"/>
      <c r="C141" s="86"/>
      <c r="D141" s="86"/>
      <c r="E141" s="89"/>
      <c r="F141" s="90">
        <f t="shared" si="1"/>
        <v>0</v>
      </c>
    </row>
    <row r="142" spans="1:6" ht="15">
      <c r="A142" s="86"/>
      <c r="B142" s="95" t="s">
        <v>88</v>
      </c>
      <c r="C142" s="86">
        <v>13</v>
      </c>
      <c r="D142" s="86" t="s">
        <v>77</v>
      </c>
      <c r="E142" s="89"/>
      <c r="F142" s="90">
        <f t="shared" si="1"/>
        <v>0</v>
      </c>
    </row>
    <row r="143" spans="1:6" ht="15">
      <c r="A143" s="86"/>
      <c r="B143" s="95"/>
      <c r="C143" s="86"/>
      <c r="D143" s="86"/>
      <c r="E143" s="89"/>
      <c r="F143" s="90"/>
    </row>
    <row r="144" spans="1:6" ht="15">
      <c r="A144" s="82"/>
      <c r="B144" s="87" t="s">
        <v>46</v>
      </c>
      <c r="C144" s="82"/>
      <c r="D144" s="82"/>
      <c r="E144" s="83"/>
      <c r="F144" s="84"/>
    </row>
    <row r="145" spans="1:6" ht="15">
      <c r="A145" s="86" t="s">
        <v>8</v>
      </c>
      <c r="B145" s="95" t="s">
        <v>47</v>
      </c>
      <c r="C145" s="88"/>
      <c r="D145" s="88"/>
      <c r="E145" s="89"/>
      <c r="F145" s="90"/>
    </row>
    <row r="146" spans="1:6" ht="15">
      <c r="A146" s="86"/>
      <c r="B146" s="95" t="s">
        <v>48</v>
      </c>
      <c r="C146" s="88">
        <f>13*1.8</f>
        <v>23.400000000000002</v>
      </c>
      <c r="D146" s="88" t="s">
        <v>80</v>
      </c>
      <c r="E146" s="89"/>
      <c r="F146" s="90">
        <f aca="true" t="shared" si="2" ref="F146:F154">+C146*E146</f>
        <v>0</v>
      </c>
    </row>
    <row r="147" spans="1:6" ht="15">
      <c r="A147" s="86"/>
      <c r="B147" s="95"/>
      <c r="C147" s="88"/>
      <c r="D147" s="88"/>
      <c r="E147" s="89"/>
      <c r="F147" s="90">
        <f t="shared" si="2"/>
        <v>0</v>
      </c>
    </row>
    <row r="148" spans="1:6" ht="15">
      <c r="A148" s="86"/>
      <c r="B148" s="87" t="s">
        <v>49</v>
      </c>
      <c r="C148" s="86"/>
      <c r="D148" s="86"/>
      <c r="E148" s="89"/>
      <c r="F148" s="90">
        <f t="shared" si="2"/>
        <v>0</v>
      </c>
    </row>
    <row r="149" spans="1:6" ht="15">
      <c r="A149" s="86" t="s">
        <v>9</v>
      </c>
      <c r="B149" s="91" t="s">
        <v>50</v>
      </c>
      <c r="C149" s="86"/>
      <c r="D149" s="86"/>
      <c r="E149" s="89"/>
      <c r="F149" s="90">
        <f t="shared" si="2"/>
        <v>0</v>
      </c>
    </row>
    <row r="150" spans="1:6" ht="15">
      <c r="A150" s="86"/>
      <c r="B150" s="95" t="s">
        <v>51</v>
      </c>
      <c r="C150" s="86">
        <f>13*1.8</f>
        <v>23.400000000000002</v>
      </c>
      <c r="D150" s="86" t="s">
        <v>78</v>
      </c>
      <c r="E150" s="89"/>
      <c r="F150" s="90">
        <f t="shared" si="2"/>
        <v>0</v>
      </c>
    </row>
    <row r="151" spans="1:6" ht="15">
      <c r="A151" s="86"/>
      <c r="B151" s="95"/>
      <c r="C151" s="86"/>
      <c r="D151" s="86"/>
      <c r="E151" s="89"/>
      <c r="F151" s="90">
        <f t="shared" si="2"/>
        <v>0</v>
      </c>
    </row>
    <row r="152" spans="1:6" ht="15">
      <c r="A152" s="86"/>
      <c r="B152" s="87" t="s">
        <v>37</v>
      </c>
      <c r="C152" s="86"/>
      <c r="D152" s="86"/>
      <c r="E152" s="89"/>
      <c r="F152" s="90">
        <f t="shared" si="2"/>
        <v>0</v>
      </c>
    </row>
    <row r="153" spans="1:6" ht="15">
      <c r="A153" s="86"/>
      <c r="B153" s="87" t="s">
        <v>52</v>
      </c>
      <c r="C153" s="86"/>
      <c r="D153" s="86"/>
      <c r="E153" s="89"/>
      <c r="F153" s="90">
        <f t="shared" si="2"/>
        <v>0</v>
      </c>
    </row>
    <row r="154" spans="1:6" ht="15">
      <c r="A154" s="86" t="s">
        <v>10</v>
      </c>
      <c r="B154" s="95" t="s">
        <v>53</v>
      </c>
      <c r="C154" s="86">
        <f>SUM(C146)</f>
        <v>23.400000000000002</v>
      </c>
      <c r="D154" s="86" t="s">
        <v>80</v>
      </c>
      <c r="E154" s="89"/>
      <c r="F154" s="90">
        <f t="shared" si="2"/>
        <v>0</v>
      </c>
    </row>
    <row r="155" spans="1:6" ht="15" thickBot="1">
      <c r="A155" s="103"/>
      <c r="B155" s="104"/>
      <c r="C155" s="103"/>
      <c r="D155" s="103"/>
      <c r="E155" s="105"/>
      <c r="F155" s="106"/>
    </row>
    <row r="156" spans="1:6" s="81" customFormat="1" ht="18.75" customHeight="1" thickBot="1">
      <c r="A156" s="143"/>
      <c r="B156" s="144" t="s">
        <v>195</v>
      </c>
      <c r="C156" s="145"/>
      <c r="D156" s="146"/>
      <c r="E156" s="147"/>
      <c r="F156" s="148">
        <f>SUM(F132:F155)</f>
        <v>0</v>
      </c>
    </row>
    <row r="157" spans="1:6" ht="15">
      <c r="A157" s="139"/>
      <c r="B157" s="140"/>
      <c r="C157" s="139"/>
      <c r="D157" s="139"/>
      <c r="E157" s="141"/>
      <c r="F157" s="142"/>
    </row>
    <row r="158" spans="1:6" ht="15">
      <c r="A158" s="82"/>
      <c r="B158" s="87" t="s">
        <v>91</v>
      </c>
      <c r="C158" s="82"/>
      <c r="D158" s="82"/>
      <c r="E158" s="83"/>
      <c r="F158" s="84"/>
    </row>
    <row r="159" spans="1:6" ht="15">
      <c r="A159" s="86"/>
      <c r="B159" s="87" t="s">
        <v>54</v>
      </c>
      <c r="C159" s="88"/>
      <c r="D159" s="88"/>
      <c r="E159" s="89"/>
      <c r="F159" s="90"/>
    </row>
    <row r="160" spans="1:6" ht="15">
      <c r="A160" s="86"/>
      <c r="B160" s="87" t="s">
        <v>55</v>
      </c>
      <c r="C160" s="88"/>
      <c r="D160" s="88"/>
      <c r="E160" s="89"/>
      <c r="F160" s="90"/>
    </row>
    <row r="161" spans="1:6" ht="15">
      <c r="A161" s="86"/>
      <c r="B161" s="87" t="s">
        <v>56</v>
      </c>
      <c r="C161" s="88"/>
      <c r="D161" s="88"/>
      <c r="E161" s="89"/>
      <c r="F161" s="90"/>
    </row>
    <row r="162" spans="1:6" ht="15">
      <c r="A162" s="86"/>
      <c r="B162" s="87" t="s">
        <v>233</v>
      </c>
      <c r="C162" s="88"/>
      <c r="D162" s="88"/>
      <c r="E162" s="89"/>
      <c r="F162" s="90"/>
    </row>
    <row r="163" spans="1:6" ht="15">
      <c r="A163" s="86"/>
      <c r="B163" s="87"/>
      <c r="C163" s="88"/>
      <c r="D163" s="88"/>
      <c r="E163" s="89"/>
      <c r="F163" s="90"/>
    </row>
    <row r="164" spans="1:6" ht="15">
      <c r="A164" s="86" t="s">
        <v>8</v>
      </c>
      <c r="B164" s="95" t="s">
        <v>232</v>
      </c>
      <c r="C164" s="88">
        <v>2</v>
      </c>
      <c r="D164" s="88" t="s">
        <v>77</v>
      </c>
      <c r="E164" s="89"/>
      <c r="F164" s="90">
        <f>+C164*E164</f>
        <v>0</v>
      </c>
    </row>
    <row r="165" spans="1:6" ht="15">
      <c r="A165" s="86"/>
      <c r="B165" s="95"/>
      <c r="C165" s="88"/>
      <c r="D165" s="88"/>
      <c r="E165" s="89"/>
      <c r="F165" s="90"/>
    </row>
    <row r="166" spans="1:6" ht="15">
      <c r="A166" s="86"/>
      <c r="B166" s="95" t="s">
        <v>241</v>
      </c>
      <c r="C166" s="88">
        <v>3</v>
      </c>
      <c r="D166" s="88" t="s">
        <v>77</v>
      </c>
      <c r="E166" s="89"/>
      <c r="F166" s="90">
        <f>+C166*E166</f>
        <v>0</v>
      </c>
    </row>
    <row r="167" spans="1:6" ht="15">
      <c r="A167" s="86"/>
      <c r="B167" s="95"/>
      <c r="C167" s="88"/>
      <c r="D167" s="88"/>
      <c r="E167" s="89"/>
      <c r="F167" s="90"/>
    </row>
    <row r="168" spans="1:6" ht="15">
      <c r="A168" s="86"/>
      <c r="B168" s="117" t="s">
        <v>191</v>
      </c>
      <c r="C168" s="88"/>
      <c r="D168" s="88"/>
      <c r="E168" s="89"/>
      <c r="F168" s="90"/>
    </row>
    <row r="169" spans="1:6" ht="15">
      <c r="A169" s="86"/>
      <c r="B169" s="117"/>
      <c r="C169" s="88"/>
      <c r="D169" s="88"/>
      <c r="E169" s="89"/>
      <c r="F169" s="90"/>
    </row>
    <row r="170" spans="1:6" ht="15">
      <c r="A170" s="86"/>
      <c r="B170" s="95" t="s">
        <v>103</v>
      </c>
      <c r="C170" s="88">
        <v>9</v>
      </c>
      <c r="D170" s="88" t="s">
        <v>77</v>
      </c>
      <c r="E170" s="89"/>
      <c r="F170" s="90">
        <f>+C170*E170</f>
        <v>0</v>
      </c>
    </row>
    <row r="171" spans="1:6" ht="15">
      <c r="A171" s="86"/>
      <c r="B171" s="95"/>
      <c r="C171" s="88"/>
      <c r="D171" s="88"/>
      <c r="E171" s="89"/>
      <c r="F171" s="90"/>
    </row>
    <row r="172" spans="1:6" ht="15">
      <c r="A172" s="86"/>
      <c r="B172" s="95" t="s">
        <v>242</v>
      </c>
      <c r="C172" s="88">
        <v>4</v>
      </c>
      <c r="D172" s="88" t="s">
        <v>77</v>
      </c>
      <c r="E172" s="89"/>
      <c r="F172" s="90">
        <f>+C172*E172</f>
        <v>0</v>
      </c>
    </row>
    <row r="173" spans="1:6" ht="15">
      <c r="A173" s="86"/>
      <c r="B173" s="95"/>
      <c r="C173" s="86"/>
      <c r="D173" s="86"/>
      <c r="E173" s="89"/>
      <c r="F173" s="90"/>
    </row>
    <row r="174" spans="1:6" ht="15">
      <c r="A174" s="86"/>
      <c r="B174" s="87" t="s">
        <v>57</v>
      </c>
      <c r="C174" s="86"/>
      <c r="D174" s="86"/>
      <c r="E174" s="89"/>
      <c r="F174" s="90">
        <f>+C174*E174</f>
        <v>0</v>
      </c>
    </row>
    <row r="175" spans="1:6" ht="15">
      <c r="A175" s="86" t="s">
        <v>9</v>
      </c>
      <c r="B175" s="95" t="s">
        <v>58</v>
      </c>
      <c r="C175" s="86">
        <v>19</v>
      </c>
      <c r="D175" s="86" t="s">
        <v>77</v>
      </c>
      <c r="E175" s="89"/>
      <c r="F175" s="90">
        <f>+C175*E175</f>
        <v>0</v>
      </c>
    </row>
    <row r="176" spans="1:6" ht="15">
      <c r="A176" s="86"/>
      <c r="B176" s="95"/>
      <c r="C176" s="86"/>
      <c r="D176" s="86"/>
      <c r="E176" s="89"/>
      <c r="F176" s="90"/>
    </row>
    <row r="177" spans="1:6" ht="15">
      <c r="A177" s="86" t="s">
        <v>10</v>
      </c>
      <c r="B177" s="95" t="s">
        <v>59</v>
      </c>
      <c r="C177" s="86">
        <v>19</v>
      </c>
      <c r="D177" s="86" t="s">
        <v>77</v>
      </c>
      <c r="E177" s="89"/>
      <c r="F177" s="90">
        <f>+C177*E177</f>
        <v>0</v>
      </c>
    </row>
    <row r="178" spans="1:6" ht="15">
      <c r="A178" s="86"/>
      <c r="B178" s="95"/>
      <c r="C178" s="86"/>
      <c r="D178" s="86"/>
      <c r="E178" s="89">
        <v>0</v>
      </c>
      <c r="F178" s="90">
        <f>+C178*E178</f>
        <v>0</v>
      </c>
    </row>
    <row r="179" spans="1:6" ht="15">
      <c r="A179" s="86"/>
      <c r="B179" s="87" t="s">
        <v>60</v>
      </c>
      <c r="C179" s="86"/>
      <c r="D179" s="86"/>
      <c r="E179" s="89"/>
      <c r="F179" s="90">
        <f>+C179*E179</f>
        <v>0</v>
      </c>
    </row>
    <row r="180" spans="1:6" ht="15">
      <c r="A180" s="86"/>
      <c r="B180" s="87" t="s">
        <v>61</v>
      </c>
      <c r="C180" s="86"/>
      <c r="D180" s="86"/>
      <c r="E180" s="89"/>
      <c r="F180" s="90">
        <f>+C180*E180</f>
        <v>0</v>
      </c>
    </row>
    <row r="181" spans="1:6" ht="15">
      <c r="A181" s="86"/>
      <c r="B181" s="87"/>
      <c r="C181" s="86"/>
      <c r="D181" s="86"/>
      <c r="E181" s="89"/>
      <c r="F181" s="90"/>
    </row>
    <row r="182" spans="1:6" ht="15">
      <c r="A182" s="86" t="s">
        <v>11</v>
      </c>
      <c r="B182" s="95" t="s">
        <v>192</v>
      </c>
      <c r="C182" s="86">
        <f>((1.8*2.4)+(1.2*2.4*3)+(0.9*2.4*9)+(0.8*2.4*4))*2</f>
        <v>80.16000000000001</v>
      </c>
      <c r="D182" s="86" t="s">
        <v>78</v>
      </c>
      <c r="E182" s="89"/>
      <c r="F182" s="90">
        <f>+C182*E182</f>
        <v>0</v>
      </c>
    </row>
    <row r="183" spans="1:6" ht="15" thickBot="1">
      <c r="A183" s="86"/>
      <c r="B183" s="87"/>
      <c r="C183" s="86"/>
      <c r="D183" s="86"/>
      <c r="E183" s="89"/>
      <c r="F183" s="90"/>
    </row>
    <row r="184" spans="1:6" ht="15" thickBot="1">
      <c r="A184" s="135"/>
      <c r="B184" s="136" t="s">
        <v>196</v>
      </c>
      <c r="C184" s="135"/>
      <c r="D184" s="135"/>
      <c r="E184" s="109"/>
      <c r="F184" s="110">
        <f>SUM(F164:F183)</f>
        <v>0</v>
      </c>
    </row>
    <row r="185" spans="1:6" ht="15">
      <c r="A185" s="133"/>
      <c r="B185" s="149"/>
      <c r="C185" s="133"/>
      <c r="D185" s="133"/>
      <c r="E185" s="114"/>
      <c r="F185" s="142"/>
    </row>
    <row r="186" spans="1:6" ht="15">
      <c r="A186" s="82" t="s">
        <v>0</v>
      </c>
      <c r="B186" s="117" t="s">
        <v>1</v>
      </c>
      <c r="C186" s="82" t="s">
        <v>2</v>
      </c>
      <c r="D186" s="82" t="s">
        <v>3</v>
      </c>
      <c r="E186" s="83" t="s">
        <v>4</v>
      </c>
      <c r="F186" s="84" t="s">
        <v>5</v>
      </c>
    </row>
    <row r="187" spans="1:6" ht="15">
      <c r="A187" s="82"/>
      <c r="B187" s="87" t="s">
        <v>91</v>
      </c>
      <c r="C187" s="82"/>
      <c r="D187" s="82"/>
      <c r="E187" s="83"/>
      <c r="F187" s="84"/>
    </row>
    <row r="188" spans="1:6" ht="15">
      <c r="A188" s="86"/>
      <c r="B188" s="87" t="s">
        <v>63</v>
      </c>
      <c r="C188" s="88"/>
      <c r="D188" s="88"/>
      <c r="E188" s="89"/>
      <c r="F188" s="90"/>
    </row>
    <row r="189" spans="1:6" ht="15">
      <c r="A189" s="86"/>
      <c r="B189" s="87" t="s">
        <v>64</v>
      </c>
      <c r="C189" s="88"/>
      <c r="D189" s="88"/>
      <c r="E189" s="89"/>
      <c r="F189" s="90"/>
    </row>
    <row r="190" spans="1:6" ht="15">
      <c r="A190" s="86"/>
      <c r="B190" s="117" t="s">
        <v>178</v>
      </c>
      <c r="C190" s="88"/>
      <c r="D190" s="88"/>
      <c r="E190" s="89"/>
      <c r="F190" s="90">
        <f aca="true" t="shared" si="3" ref="F190:F212">+C190*E190</f>
        <v>0</v>
      </c>
    </row>
    <row r="191" spans="1:6" ht="15">
      <c r="A191" s="86"/>
      <c r="B191" s="117"/>
      <c r="C191" s="88"/>
      <c r="D191" s="88"/>
      <c r="E191" s="89"/>
      <c r="F191" s="90"/>
    </row>
    <row r="192" spans="1:6" ht="15">
      <c r="A192" s="86" t="s">
        <v>6</v>
      </c>
      <c r="B192" s="95" t="s">
        <v>179</v>
      </c>
      <c r="C192" s="88">
        <v>336.45</v>
      </c>
      <c r="D192" s="88" t="s">
        <v>78</v>
      </c>
      <c r="E192" s="89"/>
      <c r="F192" s="90">
        <f t="shared" si="3"/>
        <v>0</v>
      </c>
    </row>
    <row r="193" spans="1:6" ht="15">
      <c r="A193" s="86"/>
      <c r="B193" s="95"/>
      <c r="C193" s="88"/>
      <c r="D193" s="88"/>
      <c r="E193" s="89"/>
      <c r="F193" s="90">
        <f t="shared" si="3"/>
        <v>0</v>
      </c>
    </row>
    <row r="194" spans="1:6" ht="15">
      <c r="A194" s="86"/>
      <c r="B194" s="87" t="s">
        <v>65</v>
      </c>
      <c r="C194" s="86"/>
      <c r="D194" s="86"/>
      <c r="E194" s="89"/>
      <c r="F194" s="90">
        <f t="shared" si="3"/>
        <v>0</v>
      </c>
    </row>
    <row r="195" spans="1:6" ht="15">
      <c r="A195" s="86"/>
      <c r="B195" s="87"/>
      <c r="C195" s="86"/>
      <c r="D195" s="86"/>
      <c r="E195" s="89"/>
      <c r="F195" s="90"/>
    </row>
    <row r="196" spans="1:6" ht="15">
      <c r="A196" s="86" t="s">
        <v>7</v>
      </c>
      <c r="B196" s="95" t="s">
        <v>193</v>
      </c>
      <c r="C196" s="86">
        <f>(182.7+18)*3.35*2</f>
        <v>1344.69</v>
      </c>
      <c r="D196" s="86" t="s">
        <v>78</v>
      </c>
      <c r="E196" s="89"/>
      <c r="F196" s="90">
        <f t="shared" si="3"/>
        <v>0</v>
      </c>
    </row>
    <row r="197" spans="1:6" ht="15">
      <c r="A197" s="86"/>
      <c r="B197" s="95"/>
      <c r="C197" s="86"/>
      <c r="D197" s="86"/>
      <c r="E197" s="89"/>
      <c r="F197" s="90">
        <f t="shared" si="3"/>
        <v>0</v>
      </c>
    </row>
    <row r="198" spans="1:6" ht="15">
      <c r="A198" s="86" t="s">
        <v>8</v>
      </c>
      <c r="B198" s="95" t="s">
        <v>90</v>
      </c>
      <c r="C198" s="86">
        <f>SUM(C71)</f>
        <v>12.042</v>
      </c>
      <c r="D198" s="86" t="s">
        <v>78</v>
      </c>
      <c r="E198" s="89"/>
      <c r="F198" s="90">
        <f t="shared" si="3"/>
        <v>0</v>
      </c>
    </row>
    <row r="199" spans="1:6" ht="15">
      <c r="A199" s="82"/>
      <c r="B199" s="95"/>
      <c r="C199" s="86"/>
      <c r="D199" s="86"/>
      <c r="E199" s="89"/>
      <c r="F199" s="90">
        <f t="shared" si="3"/>
        <v>0</v>
      </c>
    </row>
    <row r="200" spans="1:6" ht="15">
      <c r="A200" s="86" t="s">
        <v>9</v>
      </c>
      <c r="B200" s="95" t="s">
        <v>212</v>
      </c>
      <c r="C200" s="86">
        <f>77.2*1.2*2</f>
        <v>185.28</v>
      </c>
      <c r="D200" s="86" t="s">
        <v>78</v>
      </c>
      <c r="E200" s="89"/>
      <c r="F200" s="90">
        <f t="shared" si="3"/>
        <v>0</v>
      </c>
    </row>
    <row r="201" spans="1:6" ht="15">
      <c r="A201" s="86"/>
      <c r="B201" s="87"/>
      <c r="C201" s="86"/>
      <c r="D201" s="86"/>
      <c r="E201" s="89"/>
      <c r="F201" s="90"/>
    </row>
    <row r="202" spans="1:6" ht="15">
      <c r="A202" s="86"/>
      <c r="B202" s="87" t="s">
        <v>87</v>
      </c>
      <c r="C202" s="86"/>
      <c r="D202" s="86"/>
      <c r="E202" s="89"/>
      <c r="F202" s="90">
        <f t="shared" si="3"/>
        <v>0</v>
      </c>
    </row>
    <row r="203" spans="1:6" ht="15">
      <c r="A203" s="86"/>
      <c r="B203" s="87"/>
      <c r="C203" s="86"/>
      <c r="D203" s="86"/>
      <c r="E203" s="89"/>
      <c r="F203" s="90"/>
    </row>
    <row r="204" spans="1:6" ht="15">
      <c r="A204" s="86" t="s">
        <v>10</v>
      </c>
      <c r="B204" s="95" t="s">
        <v>82</v>
      </c>
      <c r="C204" s="86">
        <f>SUM(C192)</f>
        <v>336.45</v>
      </c>
      <c r="D204" s="86" t="s">
        <v>78</v>
      </c>
      <c r="E204" s="89"/>
      <c r="F204" s="90">
        <f t="shared" si="3"/>
        <v>0</v>
      </c>
    </row>
    <row r="205" spans="1:6" ht="15">
      <c r="A205" s="86"/>
      <c r="B205" s="95"/>
      <c r="C205" s="86"/>
      <c r="D205" s="86"/>
      <c r="E205" s="89"/>
      <c r="F205" s="90">
        <f t="shared" si="3"/>
        <v>0</v>
      </c>
    </row>
    <row r="206" spans="1:6" ht="15">
      <c r="A206" s="86"/>
      <c r="B206" s="87" t="s">
        <v>67</v>
      </c>
      <c r="C206" s="88"/>
      <c r="D206" s="88"/>
      <c r="E206" s="89"/>
      <c r="F206" s="90">
        <f t="shared" si="3"/>
        <v>0</v>
      </c>
    </row>
    <row r="207" spans="1:6" ht="15">
      <c r="A207" s="86"/>
      <c r="B207" s="87"/>
      <c r="C207" s="88"/>
      <c r="D207" s="88"/>
      <c r="E207" s="89"/>
      <c r="F207" s="90"/>
    </row>
    <row r="208" spans="1:6" ht="15">
      <c r="A208" s="86" t="s">
        <v>11</v>
      </c>
      <c r="B208" s="95" t="s">
        <v>104</v>
      </c>
      <c r="C208" s="88">
        <f>SUM(C204)</f>
        <v>336.45</v>
      </c>
      <c r="D208" s="88" t="s">
        <v>78</v>
      </c>
      <c r="E208" s="89"/>
      <c r="F208" s="90">
        <f t="shared" si="3"/>
        <v>0</v>
      </c>
    </row>
    <row r="209" spans="1:6" ht="15">
      <c r="A209" s="86"/>
      <c r="B209" s="95"/>
      <c r="C209" s="88"/>
      <c r="D209" s="88"/>
      <c r="E209" s="89"/>
      <c r="F209" s="90"/>
    </row>
    <row r="210" spans="1:6" ht="50.25" customHeight="1">
      <c r="A210" s="86"/>
      <c r="B210" s="126" t="s">
        <v>182</v>
      </c>
      <c r="C210" s="88"/>
      <c r="D210" s="88"/>
      <c r="E210" s="89"/>
      <c r="F210" s="90">
        <f t="shared" si="3"/>
        <v>0</v>
      </c>
    </row>
    <row r="211" spans="1:6" ht="15">
      <c r="A211" s="86"/>
      <c r="B211" s="95"/>
      <c r="C211" s="88"/>
      <c r="D211" s="88"/>
      <c r="E211" s="89"/>
      <c r="F211" s="90">
        <f t="shared" si="3"/>
        <v>0</v>
      </c>
    </row>
    <row r="212" spans="1:6" ht="15">
      <c r="A212" s="86" t="s">
        <v>13</v>
      </c>
      <c r="B212" s="95" t="s">
        <v>105</v>
      </c>
      <c r="C212" s="86">
        <f>SUM(C208)</f>
        <v>336.45</v>
      </c>
      <c r="D212" s="86" t="s">
        <v>78</v>
      </c>
      <c r="E212" s="89"/>
      <c r="F212" s="90">
        <f t="shared" si="3"/>
        <v>0</v>
      </c>
    </row>
    <row r="213" spans="1:6" ht="15">
      <c r="A213" s="88"/>
      <c r="B213" s="102"/>
      <c r="C213" s="88"/>
      <c r="D213" s="88"/>
      <c r="E213" s="89"/>
      <c r="F213" s="90"/>
    </row>
    <row r="214" spans="1:6" ht="15">
      <c r="A214" s="86"/>
      <c r="B214" s="87" t="s">
        <v>84</v>
      </c>
      <c r="C214" s="86"/>
      <c r="D214" s="86"/>
      <c r="E214" s="89"/>
      <c r="F214" s="90">
        <f aca="true" t="shared" si="4" ref="F214:F220">+C214*E214</f>
        <v>0</v>
      </c>
    </row>
    <row r="215" spans="1:6" ht="15">
      <c r="A215" s="86"/>
      <c r="B215" s="87" t="s">
        <v>83</v>
      </c>
      <c r="C215" s="86"/>
      <c r="D215" s="86"/>
      <c r="E215" s="89"/>
      <c r="F215" s="90">
        <f t="shared" si="4"/>
        <v>0</v>
      </c>
    </row>
    <row r="216" spans="1:6" ht="15">
      <c r="A216" s="86"/>
      <c r="B216" s="87"/>
      <c r="C216" s="86"/>
      <c r="D216" s="86"/>
      <c r="E216" s="89"/>
      <c r="F216" s="90"/>
    </row>
    <row r="217" spans="1:6" ht="15">
      <c r="A217" s="86" t="s">
        <v>6</v>
      </c>
      <c r="B217" s="95" t="s">
        <v>194</v>
      </c>
      <c r="C217" s="86">
        <f>SUM(C198)</f>
        <v>12.042</v>
      </c>
      <c r="D217" s="86" t="s">
        <v>78</v>
      </c>
      <c r="E217" s="89"/>
      <c r="F217" s="90">
        <f t="shared" si="4"/>
        <v>0</v>
      </c>
    </row>
    <row r="218" spans="1:6" ht="15">
      <c r="A218" s="86"/>
      <c r="B218" s="95"/>
      <c r="C218" s="86"/>
      <c r="D218" s="86"/>
      <c r="E218" s="89"/>
      <c r="F218" s="90">
        <f t="shared" si="4"/>
        <v>0</v>
      </c>
    </row>
    <row r="219" spans="1:6" ht="15">
      <c r="A219" s="86"/>
      <c r="B219" s="87" t="s">
        <v>66</v>
      </c>
      <c r="C219" s="86"/>
      <c r="D219" s="86"/>
      <c r="E219" s="89"/>
      <c r="F219" s="90">
        <f t="shared" si="4"/>
        <v>0</v>
      </c>
    </row>
    <row r="220" spans="1:6" ht="15">
      <c r="A220" s="86" t="s">
        <v>7</v>
      </c>
      <c r="B220" s="95" t="s">
        <v>214</v>
      </c>
      <c r="C220" s="86">
        <f>(182.7+18)*3.35*2</f>
        <v>1344.69</v>
      </c>
      <c r="D220" s="86" t="s">
        <v>78</v>
      </c>
      <c r="E220" s="89"/>
      <c r="F220" s="90">
        <f t="shared" si="4"/>
        <v>0</v>
      </c>
    </row>
    <row r="221" spans="1:6" ht="15">
      <c r="A221" s="86"/>
      <c r="B221" s="95"/>
      <c r="C221" s="86"/>
      <c r="D221" s="86"/>
      <c r="E221" s="89"/>
      <c r="F221" s="90"/>
    </row>
    <row r="222" spans="1:6" ht="15">
      <c r="A222" s="86" t="s">
        <v>8</v>
      </c>
      <c r="B222" s="95" t="s">
        <v>213</v>
      </c>
      <c r="C222" s="86">
        <f>SUM(C200)</f>
        <v>185.28</v>
      </c>
      <c r="D222" s="86" t="s">
        <v>78</v>
      </c>
      <c r="E222" s="89"/>
      <c r="F222" s="90">
        <f>+C222*E222</f>
        <v>0</v>
      </c>
    </row>
    <row r="223" spans="1:6" ht="15" thickBot="1">
      <c r="A223" s="103"/>
      <c r="B223" s="150"/>
      <c r="C223" s="103"/>
      <c r="D223" s="103"/>
      <c r="E223" s="105"/>
      <c r="F223" s="106">
        <f>+C223*E223</f>
        <v>0</v>
      </c>
    </row>
    <row r="224" spans="1:6" ht="15" thickBot="1">
      <c r="A224" s="107"/>
      <c r="B224" s="136" t="s">
        <v>197</v>
      </c>
      <c r="C224" s="107"/>
      <c r="D224" s="107"/>
      <c r="E224" s="109"/>
      <c r="F224" s="152">
        <f>SUM(F190:F223)</f>
        <v>0</v>
      </c>
    </row>
    <row r="225" spans="1:6" ht="15">
      <c r="A225" s="112"/>
      <c r="B225" s="149"/>
      <c r="C225" s="112"/>
      <c r="D225" s="112"/>
      <c r="E225" s="114"/>
      <c r="F225" s="151"/>
    </row>
    <row r="226" spans="1:6" ht="15">
      <c r="A226" s="86"/>
      <c r="B226" s="116" t="s">
        <v>215</v>
      </c>
      <c r="C226" s="86"/>
      <c r="D226" s="86"/>
      <c r="E226" s="89"/>
      <c r="F226" s="127"/>
    </row>
    <row r="227" spans="1:6" ht="15">
      <c r="A227" s="86"/>
      <c r="B227" s="116"/>
      <c r="C227" s="86"/>
      <c r="D227" s="86"/>
      <c r="E227" s="89"/>
      <c r="F227" s="127"/>
    </row>
    <row r="228" spans="1:6" s="81" customFormat="1" ht="30">
      <c r="A228" s="92" t="s">
        <v>6</v>
      </c>
      <c r="B228" s="185" t="s">
        <v>243</v>
      </c>
      <c r="C228" s="92">
        <v>1</v>
      </c>
      <c r="D228" s="92" t="s">
        <v>143</v>
      </c>
      <c r="E228" s="98"/>
      <c r="F228" s="128"/>
    </row>
    <row r="229" spans="1:6" ht="15">
      <c r="A229" s="88"/>
      <c r="B229" s="102"/>
      <c r="C229" s="88"/>
      <c r="D229" s="88"/>
      <c r="E229" s="89"/>
      <c r="F229" s="90"/>
    </row>
    <row r="230" spans="1:6" s="81" customFormat="1" ht="30">
      <c r="A230" s="92" t="s">
        <v>7</v>
      </c>
      <c r="B230" s="185" t="s">
        <v>580</v>
      </c>
      <c r="C230" s="92">
        <v>1</v>
      </c>
      <c r="D230" s="92" t="s">
        <v>143</v>
      </c>
      <c r="E230" s="98"/>
      <c r="F230" s="128"/>
    </row>
    <row r="231" spans="1:6" ht="15">
      <c r="A231" s="88"/>
      <c r="B231" s="102"/>
      <c r="C231" s="88"/>
      <c r="D231" s="88"/>
      <c r="E231" s="89"/>
      <c r="F231" s="90"/>
    </row>
    <row r="232" spans="1:6" ht="15.75" customHeight="1">
      <c r="A232" s="88" t="s">
        <v>8</v>
      </c>
      <c r="B232" s="130" t="s">
        <v>218</v>
      </c>
      <c r="C232" s="92">
        <v>1</v>
      </c>
      <c r="D232" s="92" t="s">
        <v>143</v>
      </c>
      <c r="E232" s="98"/>
      <c r="F232" s="94"/>
    </row>
    <row r="233" spans="1:6" ht="15" thickBot="1">
      <c r="A233" s="137"/>
      <c r="B233" s="153"/>
      <c r="C233" s="137"/>
      <c r="D233" s="137"/>
      <c r="E233" s="105"/>
      <c r="F233" s="106"/>
    </row>
    <row r="234" spans="1:6" ht="15" thickBot="1">
      <c r="A234" s="135"/>
      <c r="B234" s="154" t="s">
        <v>217</v>
      </c>
      <c r="C234" s="135"/>
      <c r="D234" s="135"/>
      <c r="E234" s="109"/>
      <c r="F234" s="110">
        <f>SUM(F228:F233)</f>
        <v>0</v>
      </c>
    </row>
    <row r="235" spans="1:6" ht="15">
      <c r="A235" s="133"/>
      <c r="B235" s="134"/>
      <c r="C235" s="133"/>
      <c r="D235" s="133"/>
      <c r="E235" s="114"/>
      <c r="F235" s="115"/>
    </row>
    <row r="236" spans="1:6" ht="15">
      <c r="A236" s="82" t="s">
        <v>0</v>
      </c>
      <c r="B236" s="82" t="s">
        <v>1</v>
      </c>
      <c r="C236" s="82"/>
      <c r="D236" s="82"/>
      <c r="E236" s="83"/>
      <c r="F236" s="84" t="s">
        <v>227</v>
      </c>
    </row>
    <row r="237" spans="1:6" ht="15">
      <c r="A237" s="82"/>
      <c r="B237" s="117" t="s">
        <v>226</v>
      </c>
      <c r="C237" s="82"/>
      <c r="D237" s="82"/>
      <c r="E237" s="83"/>
      <c r="F237" s="84"/>
    </row>
    <row r="238" spans="1:6" ht="15">
      <c r="A238" s="86"/>
      <c r="B238" s="95"/>
      <c r="C238" s="88"/>
      <c r="D238" s="88"/>
      <c r="E238" s="89"/>
      <c r="F238" s="90"/>
    </row>
    <row r="239" spans="1:6" ht="15">
      <c r="A239" s="86"/>
      <c r="B239" s="95"/>
      <c r="C239" s="88"/>
      <c r="D239" s="88"/>
      <c r="E239" s="89"/>
      <c r="F239" s="90"/>
    </row>
    <row r="240" spans="1:6" ht="15">
      <c r="A240" s="86"/>
      <c r="B240" s="87" t="s">
        <v>216</v>
      </c>
      <c r="C240" s="88"/>
      <c r="D240" s="88"/>
      <c r="E240" s="89"/>
      <c r="F240" s="90"/>
    </row>
    <row r="241" spans="1:6" ht="15">
      <c r="A241" s="86"/>
      <c r="B241" s="95"/>
      <c r="C241" s="88"/>
      <c r="D241" s="88"/>
      <c r="E241" s="89"/>
      <c r="F241" s="90"/>
    </row>
    <row r="242" spans="1:6" ht="15">
      <c r="A242" s="86"/>
      <c r="B242" s="117" t="s">
        <v>68</v>
      </c>
      <c r="C242" s="131" t="s">
        <v>69</v>
      </c>
      <c r="D242" s="131"/>
      <c r="E242" s="89"/>
      <c r="F242" s="90"/>
    </row>
    <row r="243" spans="1:6" ht="15">
      <c r="A243" s="86"/>
      <c r="B243" s="95"/>
      <c r="C243" s="88"/>
      <c r="D243" s="88"/>
      <c r="E243" s="89"/>
      <c r="F243" s="90"/>
    </row>
    <row r="244" spans="1:6" ht="15">
      <c r="A244" s="82" t="s">
        <v>6</v>
      </c>
      <c r="B244" s="117" t="s">
        <v>70</v>
      </c>
      <c r="C244" s="88">
        <v>1</v>
      </c>
      <c r="D244" s="88"/>
      <c r="E244" s="89"/>
      <c r="F244" s="90">
        <f>SUM(F61)</f>
        <v>0</v>
      </c>
    </row>
    <row r="245" spans="1:6" ht="15">
      <c r="A245" s="82"/>
      <c r="B245" s="117"/>
      <c r="C245" s="88"/>
      <c r="D245" s="88"/>
      <c r="E245" s="89"/>
      <c r="F245" s="90"/>
    </row>
    <row r="246" spans="1:6" ht="15">
      <c r="A246" s="82" t="s">
        <v>7</v>
      </c>
      <c r="B246" s="117" t="s">
        <v>71</v>
      </c>
      <c r="C246" s="86">
        <v>2</v>
      </c>
      <c r="D246" s="88"/>
      <c r="E246" s="89"/>
      <c r="F246" s="90">
        <f>+F84</f>
        <v>0</v>
      </c>
    </row>
    <row r="247" spans="1:6" ht="15">
      <c r="A247" s="82"/>
      <c r="B247" s="117"/>
      <c r="C247" s="86"/>
      <c r="D247" s="86"/>
      <c r="E247" s="89"/>
      <c r="F247" s="90"/>
    </row>
    <row r="248" spans="1:6" ht="15">
      <c r="A248" s="82" t="s">
        <v>8</v>
      </c>
      <c r="B248" s="117" t="s">
        <v>72</v>
      </c>
      <c r="C248" s="86">
        <v>3</v>
      </c>
      <c r="D248" s="88"/>
      <c r="E248" s="89"/>
      <c r="F248" s="90">
        <f>+F99</f>
        <v>0</v>
      </c>
    </row>
    <row r="249" spans="1:6" ht="15">
      <c r="A249" s="82"/>
      <c r="B249" s="87"/>
      <c r="C249" s="86"/>
      <c r="D249" s="86"/>
      <c r="E249" s="89"/>
      <c r="F249" s="90"/>
    </row>
    <row r="250" spans="1:6" ht="15">
      <c r="A250" s="82" t="s">
        <v>9</v>
      </c>
      <c r="B250" s="117" t="s">
        <v>73</v>
      </c>
      <c r="C250" s="86">
        <v>4</v>
      </c>
      <c r="D250" s="88"/>
      <c r="E250" s="89"/>
      <c r="F250" s="90">
        <f>F122</f>
        <v>0</v>
      </c>
    </row>
    <row r="251" spans="1:6" ht="15">
      <c r="A251" s="82"/>
      <c r="B251" s="117"/>
      <c r="C251" s="86"/>
      <c r="D251" s="86"/>
      <c r="E251" s="89"/>
      <c r="F251" s="90"/>
    </row>
    <row r="252" spans="1:6" ht="15">
      <c r="A252" s="82" t="s">
        <v>10</v>
      </c>
      <c r="B252" s="117" t="s">
        <v>74</v>
      </c>
      <c r="C252" s="86">
        <v>5</v>
      </c>
      <c r="D252" s="88"/>
      <c r="E252" s="89"/>
      <c r="F252" s="90">
        <f>SUM(F156)</f>
        <v>0</v>
      </c>
    </row>
    <row r="253" spans="1:6" ht="15">
      <c r="A253" s="82"/>
      <c r="B253" s="117"/>
      <c r="C253" s="86"/>
      <c r="D253" s="86"/>
      <c r="E253" s="89"/>
      <c r="F253" s="90"/>
    </row>
    <row r="254" spans="1:6" ht="15">
      <c r="A254" s="82" t="s">
        <v>11</v>
      </c>
      <c r="B254" s="117" t="s">
        <v>75</v>
      </c>
      <c r="C254" s="86">
        <v>6</v>
      </c>
      <c r="D254" s="88"/>
      <c r="E254" s="89"/>
      <c r="F254" s="90">
        <f>SUM(F184)</f>
        <v>0</v>
      </c>
    </row>
    <row r="255" spans="1:6" ht="15">
      <c r="A255" s="82"/>
      <c r="B255" s="117"/>
      <c r="C255" s="86"/>
      <c r="D255" s="86"/>
      <c r="E255" s="89"/>
      <c r="F255" s="90"/>
    </row>
    <row r="256" spans="1:6" ht="15">
      <c r="A256" s="82" t="s">
        <v>12</v>
      </c>
      <c r="B256" s="117" t="s">
        <v>76</v>
      </c>
      <c r="C256" s="86">
        <v>7</v>
      </c>
      <c r="D256" s="88"/>
      <c r="E256" s="89"/>
      <c r="F256" s="90">
        <f>SUM(F224)</f>
        <v>0</v>
      </c>
    </row>
    <row r="257" spans="1:6" ht="15">
      <c r="A257" s="82"/>
      <c r="B257" s="117"/>
      <c r="C257" s="86"/>
      <c r="D257" s="86"/>
      <c r="E257" s="89"/>
      <c r="F257" s="84"/>
    </row>
    <row r="258" spans="1:6" ht="15">
      <c r="A258" s="82" t="s">
        <v>13</v>
      </c>
      <c r="B258" s="117" t="s">
        <v>219</v>
      </c>
      <c r="C258" s="86"/>
      <c r="D258" s="86"/>
      <c r="E258" s="89"/>
      <c r="F258" s="90">
        <f>SUM(F234)</f>
        <v>0</v>
      </c>
    </row>
    <row r="259" spans="1:6" ht="15" thickBot="1">
      <c r="A259" s="155"/>
      <c r="B259" s="156"/>
      <c r="C259" s="103"/>
      <c r="D259" s="103"/>
      <c r="E259" s="105"/>
      <c r="F259" s="157"/>
    </row>
    <row r="260" spans="1:6" ht="15" thickBot="1">
      <c r="A260" s="135"/>
      <c r="B260" s="136" t="s">
        <v>199</v>
      </c>
      <c r="C260" s="135"/>
      <c r="D260" s="135"/>
      <c r="E260" s="109"/>
      <c r="F260" s="110">
        <f>SUM(F244:F258)</f>
        <v>0</v>
      </c>
    </row>
    <row r="261" spans="1:6" ht="15">
      <c r="A261" s="158"/>
      <c r="B261" s="158"/>
      <c r="C261" s="158"/>
      <c r="D261" s="158"/>
      <c r="E261" s="159"/>
      <c r="F261" s="15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54" r:id="rId1"/>
  <rowBreaks count="4" manualBreakCount="4">
    <brk id="62" max="5" man="1"/>
    <brk id="123" max="5" man="1"/>
    <brk id="185" max="5" man="1"/>
    <brk id="2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8"/>
  <sheetViews>
    <sheetView view="pageBreakPreview" zoomScale="98" zoomScaleSheetLayoutView="98" zoomScalePageLayoutView="0" workbookViewId="0" topLeftCell="A1">
      <selection activeCell="B7" sqref="B7"/>
    </sheetView>
  </sheetViews>
  <sheetFormatPr defaultColWidth="9.140625" defaultRowHeight="12.75"/>
  <cols>
    <col min="1" max="1" width="9.140625" style="85" customWidth="1"/>
    <col min="2" max="2" width="78.8515625" style="85" customWidth="1"/>
    <col min="3" max="3" width="13.140625" style="85" customWidth="1"/>
    <col min="4" max="4" width="11.8515625" style="85" customWidth="1"/>
    <col min="5" max="5" width="12.140625" style="132" customWidth="1"/>
    <col min="6" max="6" width="16.7109375" style="132" customWidth="1"/>
    <col min="7" max="7" width="12.8515625" style="85" bestFit="1" customWidth="1"/>
    <col min="8" max="16384" width="9.140625" style="85" customWidth="1"/>
  </cols>
  <sheetData>
    <row r="1" spans="1:6" s="81" customFormat="1" ht="20.25" customHeight="1">
      <c r="A1" s="267" t="s">
        <v>577</v>
      </c>
      <c r="B1" s="267"/>
      <c r="C1" s="267"/>
      <c r="D1" s="267"/>
      <c r="E1" s="267"/>
      <c r="F1" s="267"/>
    </row>
    <row r="2" spans="1:6" ht="15">
      <c r="A2" s="82" t="s">
        <v>0</v>
      </c>
      <c r="B2" s="82" t="s">
        <v>1</v>
      </c>
      <c r="C2" s="82" t="s">
        <v>2</v>
      </c>
      <c r="D2" s="82" t="s">
        <v>3</v>
      </c>
      <c r="E2" s="83" t="s">
        <v>4</v>
      </c>
      <c r="F2" s="84" t="s">
        <v>5</v>
      </c>
    </row>
    <row r="3" spans="1:6" ht="15">
      <c r="A3" s="86"/>
      <c r="B3" s="87" t="s">
        <v>22</v>
      </c>
      <c r="C3" s="88"/>
      <c r="D3" s="88"/>
      <c r="E3" s="89"/>
      <c r="F3" s="90"/>
    </row>
    <row r="4" spans="1:6" ht="15">
      <c r="A4" s="86"/>
      <c r="B4" s="87" t="s">
        <v>23</v>
      </c>
      <c r="C4" s="88"/>
      <c r="D4" s="88"/>
      <c r="E4" s="89"/>
      <c r="F4" s="90"/>
    </row>
    <row r="5" spans="1:6" ht="15">
      <c r="A5" s="86"/>
      <c r="B5" s="87"/>
      <c r="C5" s="88"/>
      <c r="D5" s="88"/>
      <c r="E5" s="89"/>
      <c r="F5" s="90"/>
    </row>
    <row r="6" spans="1:6" ht="15">
      <c r="A6" s="86"/>
      <c r="B6" s="87" t="s">
        <v>24</v>
      </c>
      <c r="C6" s="88"/>
      <c r="D6" s="88"/>
      <c r="E6" s="89"/>
      <c r="F6" s="90"/>
    </row>
    <row r="7" spans="1:6" ht="30">
      <c r="A7" s="86" t="s">
        <v>6</v>
      </c>
      <c r="B7" s="91" t="s">
        <v>183</v>
      </c>
      <c r="C7" s="92">
        <v>158</v>
      </c>
      <c r="D7" s="92" t="s">
        <v>78</v>
      </c>
      <c r="E7" s="93"/>
      <c r="F7" s="94">
        <f>+C7*E7</f>
        <v>0</v>
      </c>
    </row>
    <row r="8" spans="1:6" ht="15">
      <c r="A8" s="86"/>
      <c r="B8" s="95"/>
      <c r="C8" s="86"/>
      <c r="D8" s="86"/>
      <c r="E8" s="96"/>
      <c r="F8" s="90"/>
    </row>
    <row r="9" spans="1:6" ht="15">
      <c r="A9" s="86" t="s">
        <v>7</v>
      </c>
      <c r="B9" s="97" t="s">
        <v>184</v>
      </c>
      <c r="C9" s="86"/>
      <c r="D9" s="86"/>
      <c r="E9" s="89"/>
      <c r="F9" s="90"/>
    </row>
    <row r="10" spans="1:6" ht="15">
      <c r="A10" s="86"/>
      <c r="B10" s="95" t="s">
        <v>25</v>
      </c>
      <c r="C10" s="86">
        <f>32*1.5</f>
        <v>48</v>
      </c>
      <c r="D10" s="86" t="s">
        <v>79</v>
      </c>
      <c r="E10" s="96"/>
      <c r="F10" s="90">
        <f>+C10*E10</f>
        <v>0</v>
      </c>
    </row>
    <row r="11" spans="1:6" ht="15">
      <c r="A11" s="86"/>
      <c r="B11" s="95"/>
      <c r="C11" s="86"/>
      <c r="D11" s="86"/>
      <c r="E11" s="89"/>
      <c r="F11" s="90"/>
    </row>
    <row r="12" spans="1:6" ht="15">
      <c r="A12" s="86"/>
      <c r="B12" s="87" t="s">
        <v>26</v>
      </c>
      <c r="C12" s="86"/>
      <c r="D12" s="86"/>
      <c r="E12" s="89"/>
      <c r="F12" s="90"/>
    </row>
    <row r="13" spans="1:6" s="81" customFormat="1" ht="32.25" customHeight="1">
      <c r="A13" s="92" t="s">
        <v>9</v>
      </c>
      <c r="B13" s="91" t="s">
        <v>27</v>
      </c>
      <c r="C13" s="92">
        <f>SUM(C10)</f>
        <v>48</v>
      </c>
      <c r="D13" s="92" t="s">
        <v>79</v>
      </c>
      <c r="E13" s="98"/>
      <c r="F13" s="94">
        <f>+C13*E13</f>
        <v>0</v>
      </c>
    </row>
    <row r="14" spans="1:6" ht="18.75" customHeight="1">
      <c r="A14" s="86"/>
      <c r="B14" s="95"/>
      <c r="C14" s="86"/>
      <c r="D14" s="86"/>
      <c r="E14" s="89"/>
      <c r="F14" s="90"/>
    </row>
    <row r="15" spans="1:6" ht="18" customHeight="1">
      <c r="A15" s="86" t="s">
        <v>10</v>
      </c>
      <c r="B15" s="95" t="s">
        <v>28</v>
      </c>
      <c r="C15" s="86">
        <f>23*1.3</f>
        <v>29.900000000000002</v>
      </c>
      <c r="D15" s="86" t="s">
        <v>79</v>
      </c>
      <c r="E15" s="89"/>
      <c r="F15" s="90">
        <f>+C15*E15</f>
        <v>0</v>
      </c>
    </row>
    <row r="16" spans="1:6" ht="15">
      <c r="A16" s="86"/>
      <c r="B16" s="95"/>
      <c r="C16" s="88"/>
      <c r="D16" s="88"/>
      <c r="E16" s="89"/>
      <c r="F16" s="90"/>
    </row>
    <row r="17" spans="1:6" ht="15">
      <c r="A17" s="86"/>
      <c r="B17" s="87" t="s">
        <v>29</v>
      </c>
      <c r="C17" s="82"/>
      <c r="D17" s="82"/>
      <c r="E17" s="83"/>
      <c r="F17" s="84"/>
    </row>
    <row r="18" spans="1:6" ht="16.5" customHeight="1">
      <c r="A18" s="86" t="s">
        <v>11</v>
      </c>
      <c r="B18" s="95" t="s">
        <v>93</v>
      </c>
      <c r="C18" s="88"/>
      <c r="D18" s="88"/>
      <c r="E18" s="89"/>
      <c r="F18" s="90"/>
    </row>
    <row r="19" spans="1:6" ht="17.25" customHeight="1">
      <c r="A19" s="86"/>
      <c r="B19" s="95" t="s">
        <v>94</v>
      </c>
      <c r="C19" s="88">
        <f>116.37*0.3</f>
        <v>34.911</v>
      </c>
      <c r="D19" s="88" t="s">
        <v>79</v>
      </c>
      <c r="E19" s="89"/>
      <c r="F19" s="90">
        <f>+C19*E19</f>
        <v>0</v>
      </c>
    </row>
    <row r="20" spans="1:6" ht="18" customHeight="1">
      <c r="A20" s="86"/>
      <c r="B20" s="95"/>
      <c r="C20" s="88"/>
      <c r="D20" s="88"/>
      <c r="E20" s="89"/>
      <c r="F20" s="90">
        <f>+C20*E20</f>
        <v>0</v>
      </c>
    </row>
    <row r="21" spans="1:6" ht="15">
      <c r="A21" s="86" t="s">
        <v>12</v>
      </c>
      <c r="B21" s="95" t="s">
        <v>95</v>
      </c>
      <c r="C21" s="86">
        <v>116.37</v>
      </c>
      <c r="D21" s="88" t="s">
        <v>78</v>
      </c>
      <c r="E21" s="89"/>
      <c r="F21" s="90">
        <f>+C21*E21</f>
        <v>0</v>
      </c>
    </row>
    <row r="22" spans="1:6" ht="15">
      <c r="A22" s="86"/>
      <c r="B22" s="95"/>
      <c r="C22" s="88"/>
      <c r="D22" s="88"/>
      <c r="E22" s="89"/>
      <c r="F22" s="90"/>
    </row>
    <row r="23" spans="1:6" ht="15">
      <c r="A23" s="86"/>
      <c r="B23" s="87" t="s">
        <v>30</v>
      </c>
      <c r="C23" s="88"/>
      <c r="D23" s="88"/>
      <c r="E23" s="89"/>
      <c r="F23" s="90"/>
    </row>
    <row r="24" spans="1:6" ht="15">
      <c r="A24" s="86" t="s">
        <v>13</v>
      </c>
      <c r="B24" s="95" t="s">
        <v>31</v>
      </c>
      <c r="C24" s="88">
        <f>SUM(C21)</f>
        <v>116.37</v>
      </c>
      <c r="D24" s="88" t="s">
        <v>78</v>
      </c>
      <c r="E24" s="89"/>
      <c r="F24" s="90">
        <f>+C24*E24</f>
        <v>0</v>
      </c>
    </row>
    <row r="25" spans="1:6" ht="15">
      <c r="A25" s="86"/>
      <c r="B25" s="95"/>
      <c r="C25" s="88"/>
      <c r="D25" s="88"/>
      <c r="E25" s="89"/>
      <c r="F25" s="90"/>
    </row>
    <row r="26" spans="1:6" ht="15">
      <c r="A26" s="86" t="s">
        <v>16</v>
      </c>
      <c r="B26" s="95" t="s">
        <v>96</v>
      </c>
      <c r="C26" s="86">
        <f>SUM(C24)</f>
        <v>116.37</v>
      </c>
      <c r="D26" s="86" t="s">
        <v>78</v>
      </c>
      <c r="E26" s="89"/>
      <c r="F26" s="90">
        <f>+C26*E26</f>
        <v>0</v>
      </c>
    </row>
    <row r="27" spans="1:6" ht="15">
      <c r="A27" s="88"/>
      <c r="B27" s="99"/>
      <c r="C27" s="88"/>
      <c r="D27" s="88"/>
      <c r="E27" s="89"/>
      <c r="F27" s="90"/>
    </row>
    <row r="28" spans="1:6" ht="15">
      <c r="A28" s="86"/>
      <c r="B28" s="87" t="s">
        <v>166</v>
      </c>
      <c r="C28" s="86"/>
      <c r="D28" s="86"/>
      <c r="E28" s="89"/>
      <c r="F28" s="90"/>
    </row>
    <row r="29" spans="1:6" ht="15">
      <c r="A29" s="86"/>
      <c r="B29" s="87" t="s">
        <v>85</v>
      </c>
      <c r="C29" s="86"/>
      <c r="D29" s="86"/>
      <c r="E29" s="89"/>
      <c r="F29" s="90"/>
    </row>
    <row r="30" spans="1:6" ht="15">
      <c r="A30" s="86" t="s">
        <v>14</v>
      </c>
      <c r="B30" s="95" t="s">
        <v>92</v>
      </c>
      <c r="C30" s="86">
        <f>32*0.05</f>
        <v>1.6</v>
      </c>
      <c r="D30" s="86" t="s">
        <v>79</v>
      </c>
      <c r="E30" s="89"/>
      <c r="F30" s="90">
        <f>+C30*E30</f>
        <v>0</v>
      </c>
    </row>
    <row r="31" spans="1:6" ht="15">
      <c r="A31" s="86"/>
      <c r="B31" s="95"/>
      <c r="C31" s="86"/>
      <c r="D31" s="86"/>
      <c r="E31" s="89"/>
      <c r="F31" s="90"/>
    </row>
    <row r="32" spans="1:6" ht="15">
      <c r="A32" s="86"/>
      <c r="B32" s="87" t="s">
        <v>186</v>
      </c>
      <c r="C32" s="86"/>
      <c r="D32" s="86"/>
      <c r="E32" s="89"/>
      <c r="F32" s="90"/>
    </row>
    <row r="33" spans="1:6" ht="15">
      <c r="A33" s="86"/>
      <c r="B33" s="87" t="s">
        <v>85</v>
      </c>
      <c r="C33" s="86"/>
      <c r="D33" s="86"/>
      <c r="E33" s="89"/>
      <c r="F33" s="90"/>
    </row>
    <row r="34" spans="1:6" ht="15">
      <c r="A34" s="86" t="s">
        <v>15</v>
      </c>
      <c r="B34" s="95" t="s">
        <v>185</v>
      </c>
      <c r="C34" s="86">
        <f>32*0.2</f>
        <v>6.4</v>
      </c>
      <c r="D34" s="86" t="s">
        <v>79</v>
      </c>
      <c r="E34" s="89"/>
      <c r="F34" s="90">
        <f>+C34*E34</f>
        <v>0</v>
      </c>
    </row>
    <row r="35" spans="1:6" ht="15">
      <c r="A35" s="86"/>
      <c r="B35" s="95"/>
      <c r="C35" s="86"/>
      <c r="D35" s="86"/>
      <c r="E35" s="89"/>
      <c r="F35" s="90"/>
    </row>
    <row r="36" spans="1:6" ht="15">
      <c r="A36" s="86" t="s">
        <v>45</v>
      </c>
      <c r="B36" s="95" t="s">
        <v>97</v>
      </c>
      <c r="C36" s="100">
        <f>116.37*0.15</f>
        <v>17.4555</v>
      </c>
      <c r="D36" s="86" t="s">
        <v>79</v>
      </c>
      <c r="E36" s="89"/>
      <c r="F36" s="90">
        <f>+C36*E36</f>
        <v>0</v>
      </c>
    </row>
    <row r="37" spans="1:6" ht="15">
      <c r="A37" s="86"/>
      <c r="B37" s="95"/>
      <c r="C37" s="86"/>
      <c r="D37" s="86"/>
      <c r="E37" s="89"/>
      <c r="F37" s="90"/>
    </row>
    <row r="38" spans="1:6" ht="15">
      <c r="A38" s="86"/>
      <c r="B38" s="87" t="s">
        <v>167</v>
      </c>
      <c r="C38" s="86"/>
      <c r="D38" s="86"/>
      <c r="E38" s="89"/>
      <c r="F38" s="90"/>
    </row>
    <row r="39" spans="1:6" ht="15">
      <c r="A39" s="86"/>
      <c r="B39" s="87" t="s">
        <v>169</v>
      </c>
      <c r="C39" s="86"/>
      <c r="D39" s="86"/>
      <c r="E39" s="89"/>
      <c r="F39" s="90"/>
    </row>
    <row r="40" spans="1:6" ht="15">
      <c r="A40" s="86"/>
      <c r="B40" s="87" t="s">
        <v>168</v>
      </c>
      <c r="C40" s="86"/>
      <c r="D40" s="86"/>
      <c r="E40" s="89"/>
      <c r="F40" s="90"/>
    </row>
    <row r="41" spans="1:6" ht="15">
      <c r="A41" s="86" t="s">
        <v>62</v>
      </c>
      <c r="B41" s="95" t="s">
        <v>187</v>
      </c>
      <c r="C41" s="86">
        <f>46.6*1.2</f>
        <v>55.92</v>
      </c>
      <c r="D41" s="86" t="s">
        <v>78</v>
      </c>
      <c r="E41" s="89"/>
      <c r="F41" s="90">
        <f>+C41*E41</f>
        <v>0</v>
      </c>
    </row>
    <row r="42" spans="1:6" ht="15">
      <c r="A42" s="86"/>
      <c r="B42" s="95"/>
      <c r="C42" s="86"/>
      <c r="D42" s="86"/>
      <c r="E42" s="89"/>
      <c r="F42" s="90"/>
    </row>
    <row r="43" spans="1:6" ht="15">
      <c r="A43" s="82"/>
      <c r="B43" s="87" t="s">
        <v>171</v>
      </c>
      <c r="C43" s="82"/>
      <c r="D43" s="82"/>
      <c r="E43" s="83"/>
      <c r="F43" s="84"/>
    </row>
    <row r="44" spans="1:6" ht="15">
      <c r="A44" s="86"/>
      <c r="B44" s="87" t="s">
        <v>170</v>
      </c>
      <c r="C44" s="88"/>
      <c r="D44" s="88"/>
      <c r="E44" s="89"/>
      <c r="F44" s="90"/>
    </row>
    <row r="45" spans="1:6" ht="17.25" customHeight="1">
      <c r="A45" s="92" t="s">
        <v>131</v>
      </c>
      <c r="B45" s="101" t="s">
        <v>188</v>
      </c>
      <c r="C45" s="88">
        <f>0.8*0.8*0.45*8*1.2</f>
        <v>2.7648000000000006</v>
      </c>
      <c r="D45" s="88" t="s">
        <v>79</v>
      </c>
      <c r="E45" s="89"/>
      <c r="F45" s="90">
        <f>+C45*E45</f>
        <v>0</v>
      </c>
    </row>
    <row r="46" spans="1:6" ht="15">
      <c r="A46" s="86"/>
      <c r="B46" s="95"/>
      <c r="C46" s="88"/>
      <c r="D46" s="88"/>
      <c r="E46" s="89"/>
      <c r="F46" s="90"/>
    </row>
    <row r="47" spans="1:6" ht="15">
      <c r="A47" s="86" t="s">
        <v>134</v>
      </c>
      <c r="B47" s="95" t="s">
        <v>237</v>
      </c>
      <c r="C47" s="88">
        <f>0.2*0.4*3.5*24.5*1.2</f>
        <v>8.232</v>
      </c>
      <c r="D47" s="88" t="s">
        <v>79</v>
      </c>
      <c r="E47" s="89"/>
      <c r="F47" s="90">
        <f>E47*C47</f>
        <v>0</v>
      </c>
    </row>
    <row r="48" spans="1:6" ht="15">
      <c r="A48" s="86"/>
      <c r="B48" s="95"/>
      <c r="C48" s="88"/>
      <c r="D48" s="88"/>
      <c r="E48" s="89"/>
      <c r="F48" s="90"/>
    </row>
    <row r="49" spans="1:6" ht="15">
      <c r="A49" s="86"/>
      <c r="B49" s="87" t="s">
        <v>33</v>
      </c>
      <c r="C49" s="88"/>
      <c r="D49" s="88"/>
      <c r="E49" s="89"/>
      <c r="F49" s="90"/>
    </row>
    <row r="50" spans="1:6" ht="15">
      <c r="A50" s="86"/>
      <c r="B50" s="87" t="s">
        <v>34</v>
      </c>
      <c r="C50" s="88"/>
      <c r="D50" s="88"/>
      <c r="E50" s="89"/>
      <c r="F50" s="90"/>
    </row>
    <row r="51" spans="1:6" ht="15">
      <c r="A51" s="86"/>
      <c r="B51" s="95"/>
      <c r="C51" s="88"/>
      <c r="D51" s="88"/>
      <c r="E51" s="89"/>
      <c r="F51" s="90"/>
    </row>
    <row r="52" spans="1:6" ht="15">
      <c r="A52" s="86" t="s">
        <v>136</v>
      </c>
      <c r="B52" s="95" t="s">
        <v>172</v>
      </c>
      <c r="C52" s="88">
        <f>8*1.2*24.2*1.2*0.43</f>
        <v>119.87711999999999</v>
      </c>
      <c r="D52" s="88" t="s">
        <v>117</v>
      </c>
      <c r="E52" s="89"/>
      <c r="F52" s="90">
        <f>+C52*E52</f>
        <v>0</v>
      </c>
    </row>
    <row r="53" spans="1:6" ht="15">
      <c r="A53" s="86"/>
      <c r="B53" s="95"/>
      <c r="C53" s="88"/>
      <c r="D53" s="88"/>
      <c r="E53" s="89"/>
      <c r="F53" s="90"/>
    </row>
    <row r="54" spans="1:6" ht="15">
      <c r="A54" s="86" t="s">
        <v>137</v>
      </c>
      <c r="B54" s="95" t="s">
        <v>173</v>
      </c>
      <c r="C54" s="86">
        <f>3.5*3*4*8*1.2*0.63</f>
        <v>254.016</v>
      </c>
      <c r="D54" s="86" t="s">
        <v>117</v>
      </c>
      <c r="E54" s="89"/>
      <c r="F54" s="90">
        <f>+C54*E54</f>
        <v>0</v>
      </c>
    </row>
    <row r="55" spans="1:6" ht="15">
      <c r="A55" s="88"/>
      <c r="B55" s="102"/>
      <c r="C55" s="88"/>
      <c r="D55" s="88"/>
      <c r="E55" s="89"/>
      <c r="F55" s="90"/>
    </row>
    <row r="56" spans="1:6" ht="15">
      <c r="A56" s="86"/>
      <c r="B56" s="87" t="s">
        <v>174</v>
      </c>
      <c r="C56" s="86"/>
      <c r="D56" s="86"/>
      <c r="E56" s="89"/>
      <c r="F56" s="90">
        <f>+C56*E56</f>
        <v>0</v>
      </c>
    </row>
    <row r="57" spans="1:6" ht="15">
      <c r="A57" s="86"/>
      <c r="B57" s="87"/>
      <c r="C57" s="86"/>
      <c r="D57" s="86"/>
      <c r="E57" s="89"/>
      <c r="F57" s="90"/>
    </row>
    <row r="58" spans="1:6" ht="15">
      <c r="A58" s="86" t="s">
        <v>139</v>
      </c>
      <c r="B58" s="95" t="s">
        <v>175</v>
      </c>
      <c r="C58" s="184">
        <f>35*1.5</f>
        <v>52.5</v>
      </c>
      <c r="D58" s="86" t="s">
        <v>78</v>
      </c>
      <c r="E58" s="89"/>
      <c r="F58" s="90">
        <f>+C58*E58</f>
        <v>0</v>
      </c>
    </row>
    <row r="59" spans="1:6" ht="15" thickBot="1">
      <c r="A59" s="86"/>
      <c r="B59" s="95"/>
      <c r="C59" s="86"/>
      <c r="D59" s="86"/>
      <c r="E59" s="89"/>
      <c r="F59" s="90"/>
    </row>
    <row r="60" spans="1:7" ht="15" thickBot="1">
      <c r="A60" s="107"/>
      <c r="B60" s="108" t="s">
        <v>198</v>
      </c>
      <c r="C60" s="107"/>
      <c r="D60" s="107"/>
      <c r="E60" s="109"/>
      <c r="F60" s="110">
        <f>SUM(F7:F58)</f>
        <v>0</v>
      </c>
      <c r="G60" s="111"/>
    </row>
    <row r="61" spans="1:6" ht="15">
      <c r="A61" s="88"/>
      <c r="B61" s="116"/>
      <c r="C61" s="88"/>
      <c r="D61" s="88"/>
      <c r="E61" s="89"/>
      <c r="F61" s="84"/>
    </row>
    <row r="62" spans="1:6" ht="15">
      <c r="A62" s="82" t="s">
        <v>0</v>
      </c>
      <c r="B62" s="117" t="s">
        <v>1</v>
      </c>
      <c r="C62" s="82" t="s">
        <v>2</v>
      </c>
      <c r="D62" s="82" t="s">
        <v>3</v>
      </c>
      <c r="E62" s="83" t="s">
        <v>4</v>
      </c>
      <c r="F62" s="84" t="s">
        <v>5</v>
      </c>
    </row>
    <row r="63" spans="1:6" ht="15">
      <c r="A63" s="82"/>
      <c r="B63" s="87" t="s">
        <v>91</v>
      </c>
      <c r="C63" s="82"/>
      <c r="D63" s="82"/>
      <c r="E63" s="83"/>
      <c r="F63" s="84"/>
    </row>
    <row r="64" spans="1:6" ht="15">
      <c r="A64" s="86"/>
      <c r="B64" s="87" t="s">
        <v>17</v>
      </c>
      <c r="C64" s="88"/>
      <c r="D64" s="88"/>
      <c r="E64" s="89"/>
      <c r="F64" s="90"/>
    </row>
    <row r="65" spans="1:6" ht="15">
      <c r="A65" s="86"/>
      <c r="B65" s="87" t="s">
        <v>32</v>
      </c>
      <c r="C65" s="88"/>
      <c r="D65" s="88"/>
      <c r="E65" s="89"/>
      <c r="F65" s="90"/>
    </row>
    <row r="66" spans="1:6" ht="15">
      <c r="A66" s="86"/>
      <c r="B66" s="87"/>
      <c r="C66" s="88"/>
      <c r="D66" s="88"/>
      <c r="E66" s="89"/>
      <c r="F66" s="90"/>
    </row>
    <row r="67" spans="1:6" ht="15">
      <c r="A67" s="86"/>
      <c r="B67" s="87" t="s">
        <v>189</v>
      </c>
      <c r="C67" s="88"/>
      <c r="D67" s="88"/>
      <c r="E67" s="89"/>
      <c r="F67" s="90"/>
    </row>
    <row r="68" spans="1:6" ht="15">
      <c r="A68" s="86"/>
      <c r="B68" s="87"/>
      <c r="C68" s="88"/>
      <c r="D68" s="88"/>
      <c r="E68" s="89"/>
      <c r="F68" s="90"/>
    </row>
    <row r="69" spans="1:6" ht="15">
      <c r="A69" s="86" t="s">
        <v>6</v>
      </c>
      <c r="B69" s="95" t="s">
        <v>89</v>
      </c>
      <c r="C69" s="88">
        <f>(24*0.4*0.3)+(29*0.2*0.3)</f>
        <v>4.620000000000001</v>
      </c>
      <c r="D69" s="88" t="s">
        <v>79</v>
      </c>
      <c r="E69" s="89"/>
      <c r="F69" s="90">
        <f>+C69*E69</f>
        <v>0</v>
      </c>
    </row>
    <row r="70" spans="1:6" ht="15">
      <c r="A70" s="86"/>
      <c r="B70" s="87"/>
      <c r="C70" s="88"/>
      <c r="D70" s="88"/>
      <c r="E70" s="89"/>
      <c r="F70" s="90">
        <f>+C70*E70</f>
        <v>0</v>
      </c>
    </row>
    <row r="71" spans="1:6" ht="15">
      <c r="A71" s="86"/>
      <c r="B71" s="87" t="s">
        <v>33</v>
      </c>
      <c r="C71" s="86"/>
      <c r="D71" s="86"/>
      <c r="E71" s="89"/>
      <c r="F71" s="90"/>
    </row>
    <row r="72" spans="1:6" ht="15">
      <c r="A72" s="86"/>
      <c r="B72" s="87" t="s">
        <v>34</v>
      </c>
      <c r="C72" s="88"/>
      <c r="D72" s="88"/>
      <c r="E72" s="89"/>
      <c r="F72" s="90"/>
    </row>
    <row r="73" spans="1:6" ht="15">
      <c r="A73" s="86"/>
      <c r="B73" s="95"/>
      <c r="C73" s="88"/>
      <c r="D73" s="88"/>
      <c r="E73" s="89"/>
      <c r="F73" s="90"/>
    </row>
    <row r="74" spans="1:6" s="122" customFormat="1" ht="15">
      <c r="A74" s="100" t="s">
        <v>7</v>
      </c>
      <c r="B74" s="118" t="s">
        <v>172</v>
      </c>
      <c r="C74" s="119">
        <f>12*1.2*8*1.2*0.43</f>
        <v>59.44319999999999</v>
      </c>
      <c r="D74" s="119" t="s">
        <v>117</v>
      </c>
      <c r="E74" s="120"/>
      <c r="F74" s="121">
        <f>E74*C74</f>
        <v>0</v>
      </c>
    </row>
    <row r="75" spans="1:6" ht="15">
      <c r="A75" s="86"/>
      <c r="B75" s="87"/>
      <c r="C75" s="88"/>
      <c r="D75" s="88"/>
      <c r="E75" s="89"/>
      <c r="F75" s="90"/>
    </row>
    <row r="76" spans="1:6" s="122" customFormat="1" ht="15">
      <c r="A76" s="100" t="s">
        <v>8</v>
      </c>
      <c r="B76" s="118" t="s">
        <v>173</v>
      </c>
      <c r="C76" s="184">
        <f>46*2*1.2*0.63</f>
        <v>69.55199999999999</v>
      </c>
      <c r="D76" s="100" t="s">
        <v>117</v>
      </c>
      <c r="E76" s="120"/>
      <c r="F76" s="121">
        <f>E76*C76</f>
        <v>0</v>
      </c>
    </row>
    <row r="77" spans="1:6" ht="15">
      <c r="A77" s="86"/>
      <c r="B77" s="95"/>
      <c r="C77" s="88"/>
      <c r="D77" s="88"/>
      <c r="E77" s="89"/>
      <c r="F77" s="90">
        <f>+C77*E77</f>
        <v>0</v>
      </c>
    </row>
    <row r="78" spans="1:6" ht="15">
      <c r="A78" s="86"/>
      <c r="B78" s="87" t="s">
        <v>176</v>
      </c>
      <c r="C78" s="86"/>
      <c r="D78" s="86"/>
      <c r="E78" s="89"/>
      <c r="F78" s="90">
        <f>+C78*E78</f>
        <v>0</v>
      </c>
    </row>
    <row r="79" spans="1:6" ht="15">
      <c r="A79" s="86"/>
      <c r="B79" s="95"/>
      <c r="C79" s="86"/>
      <c r="D79" s="86"/>
      <c r="E79" s="89"/>
      <c r="F79" s="90">
        <f>+C79*E79</f>
        <v>0</v>
      </c>
    </row>
    <row r="80" spans="1:6" ht="15">
      <c r="A80" s="86" t="s">
        <v>9</v>
      </c>
      <c r="B80" s="95" t="s">
        <v>86</v>
      </c>
      <c r="C80" s="88">
        <f>(24*0.4*0*3)+(29*0.2*0.3)</f>
        <v>1.7400000000000002</v>
      </c>
      <c r="D80" s="86" t="s">
        <v>79</v>
      </c>
      <c r="E80" s="89"/>
      <c r="F80" s="90">
        <f>+C80*E80</f>
        <v>0</v>
      </c>
    </row>
    <row r="81" spans="1:6" ht="15" thickBot="1">
      <c r="A81" s="103"/>
      <c r="B81" s="104"/>
      <c r="C81" s="103"/>
      <c r="D81" s="103"/>
      <c r="E81" s="105"/>
      <c r="F81" s="106">
        <f>+C81*E81</f>
        <v>0</v>
      </c>
    </row>
    <row r="82" spans="1:6" ht="15" thickBot="1">
      <c r="A82" s="135"/>
      <c r="B82" s="136" t="s">
        <v>21</v>
      </c>
      <c r="C82" s="135"/>
      <c r="D82" s="135"/>
      <c r="E82" s="109"/>
      <c r="F82" s="110">
        <f>SUM(F69:F81)</f>
        <v>0</v>
      </c>
    </row>
    <row r="83" spans="1:6" ht="15">
      <c r="A83" s="133"/>
      <c r="B83" s="134"/>
      <c r="C83" s="133"/>
      <c r="D83" s="133"/>
      <c r="E83" s="114"/>
      <c r="F83" s="115"/>
    </row>
    <row r="84" spans="1:6" ht="15">
      <c r="A84" s="86"/>
      <c r="B84" s="87" t="s">
        <v>18</v>
      </c>
      <c r="C84" s="88"/>
      <c r="D84" s="88"/>
      <c r="E84" s="89"/>
      <c r="F84" s="90"/>
    </row>
    <row r="85" spans="1:6" ht="15">
      <c r="A85" s="86"/>
      <c r="B85" s="87" t="s">
        <v>35</v>
      </c>
      <c r="C85" s="88"/>
      <c r="D85" s="88"/>
      <c r="E85" s="89"/>
      <c r="F85" s="90"/>
    </row>
    <row r="86" spans="1:6" ht="15">
      <c r="A86" s="86"/>
      <c r="B86" s="87" t="s">
        <v>190</v>
      </c>
      <c r="C86" s="88"/>
      <c r="D86" s="88"/>
      <c r="E86" s="89"/>
      <c r="F86" s="90"/>
    </row>
    <row r="87" spans="1:6" ht="15">
      <c r="A87" s="86"/>
      <c r="B87" s="87"/>
      <c r="C87" s="88"/>
      <c r="D87" s="88"/>
      <c r="E87" s="89"/>
      <c r="F87" s="90"/>
    </row>
    <row r="88" spans="1:6" ht="15">
      <c r="A88" s="86"/>
      <c r="B88" s="87" t="s">
        <v>81</v>
      </c>
      <c r="C88" s="88"/>
      <c r="D88" s="88"/>
      <c r="E88" s="89"/>
      <c r="F88" s="90"/>
    </row>
    <row r="89" spans="1:6" ht="15">
      <c r="A89" s="86"/>
      <c r="B89" s="87"/>
      <c r="C89" s="88"/>
      <c r="D89" s="88"/>
      <c r="E89" s="89"/>
      <c r="F89" s="90"/>
    </row>
    <row r="90" spans="1:6" s="81" customFormat="1" ht="18" customHeight="1">
      <c r="A90" s="92" t="s">
        <v>6</v>
      </c>
      <c r="B90" s="101" t="s">
        <v>229</v>
      </c>
      <c r="C90" s="86">
        <f>46.6*3.35*0.2</f>
        <v>31.222000000000005</v>
      </c>
      <c r="D90" s="129" t="s">
        <v>79</v>
      </c>
      <c r="E90" s="98"/>
      <c r="F90" s="94">
        <f>+C90*E90</f>
        <v>0</v>
      </c>
    </row>
    <row r="91" spans="1:6" ht="15">
      <c r="A91" s="86"/>
      <c r="B91" s="95"/>
      <c r="C91" s="88"/>
      <c r="D91" s="88"/>
      <c r="E91" s="89"/>
      <c r="F91" s="90"/>
    </row>
    <row r="92" spans="1:6" ht="18.75" customHeight="1">
      <c r="A92" s="86"/>
      <c r="B92" s="87" t="s">
        <v>211</v>
      </c>
      <c r="C92" s="88"/>
      <c r="D92" s="88"/>
      <c r="E92" s="89"/>
      <c r="F92" s="90"/>
    </row>
    <row r="93" spans="1:6" ht="19.5" customHeight="1">
      <c r="A93" s="86"/>
      <c r="B93" s="95" t="s">
        <v>230</v>
      </c>
      <c r="C93" s="86">
        <f>46.6*1.2*0.2</f>
        <v>11.184000000000001</v>
      </c>
      <c r="D93" s="88" t="s">
        <v>79</v>
      </c>
      <c r="E93" s="89"/>
      <c r="F93" s="90"/>
    </row>
    <row r="94" spans="1:6" ht="18.75" customHeight="1">
      <c r="A94" s="86"/>
      <c r="B94" s="95"/>
      <c r="C94" s="88"/>
      <c r="D94" s="88"/>
      <c r="E94" s="89"/>
      <c r="F94" s="90"/>
    </row>
    <row r="95" spans="1:6" ht="15" thickBot="1">
      <c r="A95" s="137"/>
      <c r="B95" s="138"/>
      <c r="C95" s="137"/>
      <c r="D95" s="137"/>
      <c r="E95" s="105"/>
      <c r="F95" s="106">
        <f>+C95*E95</f>
        <v>0</v>
      </c>
    </row>
    <row r="96" spans="1:6" ht="15" thickBot="1">
      <c r="A96" s="135"/>
      <c r="B96" s="136" t="s">
        <v>21</v>
      </c>
      <c r="C96" s="135"/>
      <c r="D96" s="135"/>
      <c r="E96" s="109"/>
      <c r="F96" s="110">
        <f>SUM(F90:F95)</f>
        <v>0</v>
      </c>
    </row>
    <row r="97" spans="1:6" ht="15">
      <c r="A97" s="133"/>
      <c r="B97" s="134"/>
      <c r="C97" s="133"/>
      <c r="D97" s="133"/>
      <c r="E97" s="114"/>
      <c r="F97" s="115"/>
    </row>
    <row r="98" spans="1:6" ht="15">
      <c r="A98" s="86"/>
      <c r="B98" s="87" t="s">
        <v>36</v>
      </c>
      <c r="C98" s="88"/>
      <c r="D98" s="88"/>
      <c r="E98" s="89"/>
      <c r="F98" s="90"/>
    </row>
    <row r="99" spans="1:6" ht="15">
      <c r="A99" s="86"/>
      <c r="B99" s="87" t="s">
        <v>224</v>
      </c>
      <c r="C99" s="88"/>
      <c r="D99" s="88"/>
      <c r="E99" s="89"/>
      <c r="F99" s="90"/>
    </row>
    <row r="100" spans="1:6" ht="15">
      <c r="A100" s="86"/>
      <c r="B100" s="87" t="s">
        <v>98</v>
      </c>
      <c r="C100" s="88"/>
      <c r="D100" s="88"/>
      <c r="E100" s="89"/>
      <c r="F100" s="90"/>
    </row>
    <row r="101" spans="1:6" ht="15">
      <c r="A101" s="86"/>
      <c r="B101" s="87" t="s">
        <v>99</v>
      </c>
      <c r="C101" s="88"/>
      <c r="D101" s="88"/>
      <c r="E101" s="89"/>
      <c r="F101" s="90">
        <f>+C101*E101</f>
        <v>0</v>
      </c>
    </row>
    <row r="102" spans="1:6" ht="15">
      <c r="A102" s="86"/>
      <c r="B102" s="87"/>
      <c r="C102" s="88"/>
      <c r="D102" s="88"/>
      <c r="E102" s="89"/>
      <c r="F102" s="90"/>
    </row>
    <row r="103" spans="1:6" ht="15">
      <c r="A103" s="86" t="s">
        <v>6</v>
      </c>
      <c r="B103" s="95" t="s">
        <v>100</v>
      </c>
      <c r="C103" s="88">
        <f>116.37*0.15</f>
        <v>17.4555</v>
      </c>
      <c r="D103" s="88" t="s">
        <v>79</v>
      </c>
      <c r="E103" s="89"/>
      <c r="F103" s="90">
        <f>+C103*E103</f>
        <v>0</v>
      </c>
    </row>
    <row r="104" spans="1:6" ht="15">
      <c r="A104" s="86"/>
      <c r="B104" s="95"/>
      <c r="C104" s="88"/>
      <c r="D104" s="88"/>
      <c r="E104" s="89"/>
      <c r="F104" s="90"/>
    </row>
    <row r="105" spans="1:6" ht="15">
      <c r="A105" s="86"/>
      <c r="B105" s="87" t="s">
        <v>33</v>
      </c>
      <c r="C105" s="86"/>
      <c r="D105" s="86"/>
      <c r="E105" s="89"/>
      <c r="F105" s="90">
        <f aca="true" t="shared" si="0" ref="F105:F117">+C105*E105</f>
        <v>0</v>
      </c>
    </row>
    <row r="106" spans="1:6" ht="15">
      <c r="A106" s="86"/>
      <c r="B106" s="87" t="s">
        <v>34</v>
      </c>
      <c r="C106" s="88"/>
      <c r="D106" s="88"/>
      <c r="E106" s="89">
        <v>0</v>
      </c>
      <c r="F106" s="90">
        <f t="shared" si="0"/>
        <v>0</v>
      </c>
    </row>
    <row r="107" spans="1:6" ht="15">
      <c r="A107" s="86"/>
      <c r="B107" s="95"/>
      <c r="C107" s="88"/>
      <c r="D107" s="88"/>
      <c r="E107" s="89"/>
      <c r="F107" s="90">
        <f t="shared" si="0"/>
        <v>0</v>
      </c>
    </row>
    <row r="108" spans="1:6" s="122" customFormat="1" ht="15">
      <c r="A108" s="100" t="s">
        <v>12</v>
      </c>
      <c r="B108" s="118" t="s">
        <v>106</v>
      </c>
      <c r="C108" s="119">
        <f>80*5*0.63*1.2</f>
        <v>302.4</v>
      </c>
      <c r="D108" s="119" t="s">
        <v>117</v>
      </c>
      <c r="E108" s="120"/>
      <c r="F108" s="121">
        <f t="shared" si="0"/>
        <v>0</v>
      </c>
    </row>
    <row r="109" spans="1:6" ht="15">
      <c r="A109" s="86"/>
      <c r="B109" s="87"/>
      <c r="C109" s="88"/>
      <c r="D109" s="88"/>
      <c r="E109" s="89"/>
      <c r="F109" s="90">
        <f t="shared" si="0"/>
        <v>0</v>
      </c>
    </row>
    <row r="110" spans="1:6" s="122" customFormat="1" ht="15">
      <c r="A110" s="100"/>
      <c r="B110" s="118" t="s">
        <v>173</v>
      </c>
      <c r="C110" s="100">
        <f>45*13*0.63*1.2</f>
        <v>442.26</v>
      </c>
      <c r="D110" s="100" t="s">
        <v>117</v>
      </c>
      <c r="E110" s="120"/>
      <c r="F110" s="121">
        <f t="shared" si="0"/>
        <v>0</v>
      </c>
    </row>
    <row r="111" spans="1:6" ht="15">
      <c r="A111" s="86"/>
      <c r="B111" s="117"/>
      <c r="C111" s="86"/>
      <c r="D111" s="86"/>
      <c r="E111" s="89"/>
      <c r="F111" s="90">
        <f t="shared" si="0"/>
        <v>0</v>
      </c>
    </row>
    <row r="112" spans="1:6" ht="15">
      <c r="A112" s="86"/>
      <c r="B112" s="87" t="s">
        <v>177</v>
      </c>
      <c r="C112" s="86"/>
      <c r="D112" s="86"/>
      <c r="E112" s="89"/>
      <c r="F112" s="90">
        <f>+C112*E112</f>
        <v>0</v>
      </c>
    </row>
    <row r="113" spans="1:6" ht="15">
      <c r="A113" s="86" t="s">
        <v>7</v>
      </c>
      <c r="B113" s="123" t="s">
        <v>101</v>
      </c>
      <c r="C113" s="86">
        <v>116.37</v>
      </c>
      <c r="D113" s="86" t="s">
        <v>78</v>
      </c>
      <c r="E113" s="89"/>
      <c r="F113" s="90">
        <f>+C113*E113</f>
        <v>0</v>
      </c>
    </row>
    <row r="114" spans="1:6" ht="15">
      <c r="A114" s="86"/>
      <c r="B114" s="124"/>
      <c r="C114" s="86"/>
      <c r="D114" s="86"/>
      <c r="E114" s="89"/>
      <c r="F114" s="90">
        <f>+C114*E114</f>
        <v>0</v>
      </c>
    </row>
    <row r="115" spans="1:6" ht="15">
      <c r="A115" s="86" t="s">
        <v>8</v>
      </c>
      <c r="B115" s="123" t="s">
        <v>102</v>
      </c>
      <c r="C115" s="86">
        <f>(14.5*6)+(2.6*7.2)</f>
        <v>105.72</v>
      </c>
      <c r="D115" s="86" t="s">
        <v>78</v>
      </c>
      <c r="E115" s="89">
        <f>SUM(E113)</f>
        <v>0</v>
      </c>
      <c r="F115" s="90">
        <f>+C115*E115</f>
        <v>0</v>
      </c>
    </row>
    <row r="116" spans="1:6" ht="15">
      <c r="A116" s="86"/>
      <c r="B116" s="123"/>
      <c r="C116" s="86"/>
      <c r="D116" s="86"/>
      <c r="E116" s="89"/>
      <c r="F116" s="90"/>
    </row>
    <row r="117" spans="1:6" ht="15" thickBot="1">
      <c r="A117" s="137"/>
      <c r="B117" s="138"/>
      <c r="C117" s="137"/>
      <c r="D117" s="137"/>
      <c r="E117" s="105"/>
      <c r="F117" s="106">
        <f t="shared" si="0"/>
        <v>0</v>
      </c>
    </row>
    <row r="118" spans="1:6" ht="15" thickBot="1">
      <c r="A118" s="135"/>
      <c r="B118" s="136" t="s">
        <v>20</v>
      </c>
      <c r="C118" s="135"/>
      <c r="D118" s="135"/>
      <c r="E118" s="109"/>
      <c r="F118" s="110">
        <f>SUM(F99:F117)</f>
        <v>0</v>
      </c>
    </row>
    <row r="119" spans="1:6" ht="15">
      <c r="A119" s="133"/>
      <c r="B119" s="134"/>
      <c r="C119" s="133"/>
      <c r="D119" s="133"/>
      <c r="E119" s="114"/>
      <c r="F119" s="115"/>
    </row>
    <row r="120" spans="1:6" ht="15">
      <c r="A120" s="82" t="s">
        <v>0</v>
      </c>
      <c r="B120" s="117" t="s">
        <v>1</v>
      </c>
      <c r="C120" s="82" t="s">
        <v>2</v>
      </c>
      <c r="D120" s="82" t="s">
        <v>3</v>
      </c>
      <c r="E120" s="83" t="s">
        <v>4</v>
      </c>
      <c r="F120" s="84" t="s">
        <v>5</v>
      </c>
    </row>
    <row r="121" spans="1:6" ht="15">
      <c r="A121" s="82"/>
      <c r="B121" s="87" t="s">
        <v>91</v>
      </c>
      <c r="C121" s="82"/>
      <c r="D121" s="82"/>
      <c r="E121" s="83"/>
      <c r="F121" s="84"/>
    </row>
    <row r="122" spans="1:6" ht="15">
      <c r="A122" s="86"/>
      <c r="B122" s="87" t="s">
        <v>38</v>
      </c>
      <c r="C122" s="88"/>
      <c r="D122" s="88"/>
      <c r="E122" s="89"/>
      <c r="F122" s="90"/>
    </row>
    <row r="123" spans="1:6" ht="15">
      <c r="A123" s="86"/>
      <c r="B123" s="87" t="s">
        <v>19</v>
      </c>
      <c r="C123" s="88"/>
      <c r="D123" s="88"/>
      <c r="E123" s="89"/>
      <c r="F123" s="90"/>
    </row>
    <row r="124" spans="1:6" ht="15">
      <c r="A124" s="86"/>
      <c r="B124" s="87" t="s">
        <v>42</v>
      </c>
      <c r="C124" s="86"/>
      <c r="D124" s="86"/>
      <c r="E124" s="89"/>
      <c r="F124" s="90">
        <f aca="true" t="shared" si="1" ref="F124:F138">+C124*E124</f>
        <v>0</v>
      </c>
    </row>
    <row r="125" spans="1:6" ht="15">
      <c r="A125" s="86"/>
      <c r="B125" s="87" t="s">
        <v>43</v>
      </c>
      <c r="C125" s="86"/>
      <c r="D125" s="86"/>
      <c r="E125" s="89"/>
      <c r="F125" s="90">
        <f t="shared" si="1"/>
        <v>0</v>
      </c>
    </row>
    <row r="126" spans="1:6" ht="15">
      <c r="A126" s="86"/>
      <c r="B126" s="87" t="s">
        <v>44</v>
      </c>
      <c r="C126" s="86"/>
      <c r="D126" s="86"/>
      <c r="E126" s="89"/>
      <c r="F126" s="90">
        <f t="shared" si="1"/>
        <v>0</v>
      </c>
    </row>
    <row r="127" spans="1:6" ht="15">
      <c r="A127" s="86"/>
      <c r="B127" s="87"/>
      <c r="C127" s="86"/>
      <c r="D127" s="86"/>
      <c r="E127" s="89"/>
      <c r="F127" s="90"/>
    </row>
    <row r="128" spans="1:6" ht="15">
      <c r="A128" s="92" t="s">
        <v>6</v>
      </c>
      <c r="B128" s="91" t="s">
        <v>238</v>
      </c>
      <c r="C128" s="88">
        <v>6</v>
      </c>
      <c r="D128" s="88" t="s">
        <v>77</v>
      </c>
      <c r="E128" s="89"/>
      <c r="F128" s="90">
        <f t="shared" si="1"/>
        <v>0</v>
      </c>
    </row>
    <row r="129" spans="1:6" ht="15">
      <c r="A129" s="92"/>
      <c r="B129" s="91"/>
      <c r="C129" s="88"/>
      <c r="D129" s="88"/>
      <c r="E129" s="89"/>
      <c r="F129" s="90"/>
    </row>
    <row r="130" spans="1:6" ht="15">
      <c r="A130" s="92"/>
      <c r="B130" s="91" t="s">
        <v>234</v>
      </c>
      <c r="C130" s="88">
        <v>4</v>
      </c>
      <c r="D130" s="88" t="s">
        <v>77</v>
      </c>
      <c r="E130" s="89"/>
      <c r="F130" s="90"/>
    </row>
    <row r="131" spans="1:6" ht="15">
      <c r="A131" s="92"/>
      <c r="B131" s="91"/>
      <c r="C131" s="88"/>
      <c r="D131" s="88"/>
      <c r="E131" s="89"/>
      <c r="F131" s="90"/>
    </row>
    <row r="132" spans="1:6" ht="15">
      <c r="A132" s="92"/>
      <c r="B132" s="91" t="s">
        <v>231</v>
      </c>
      <c r="C132" s="88">
        <v>8</v>
      </c>
      <c r="D132" s="88" t="s">
        <v>77</v>
      </c>
      <c r="E132" s="89"/>
      <c r="F132" s="90">
        <f>E132*C132</f>
        <v>0</v>
      </c>
    </row>
    <row r="133" spans="1:6" ht="15">
      <c r="A133" s="86"/>
      <c r="B133" s="95"/>
      <c r="C133" s="88"/>
      <c r="D133" s="88"/>
      <c r="E133" s="89"/>
      <c r="F133" s="90"/>
    </row>
    <row r="134" spans="1:6" ht="15">
      <c r="A134" s="86"/>
      <c r="B134" s="87" t="s">
        <v>39</v>
      </c>
      <c r="C134" s="86"/>
      <c r="D134" s="86"/>
      <c r="E134" s="89"/>
      <c r="F134" s="90">
        <f t="shared" si="1"/>
        <v>0</v>
      </c>
    </row>
    <row r="135" spans="1:6" ht="15">
      <c r="A135" s="86" t="s">
        <v>7</v>
      </c>
      <c r="B135" s="95" t="s">
        <v>40</v>
      </c>
      <c r="C135" s="86"/>
      <c r="D135" s="86"/>
      <c r="E135" s="89"/>
      <c r="F135" s="90">
        <f t="shared" si="1"/>
        <v>0</v>
      </c>
    </row>
    <row r="136" spans="1:6" ht="15">
      <c r="A136" s="86"/>
      <c r="B136" s="95" t="s">
        <v>41</v>
      </c>
      <c r="C136" s="86">
        <v>10</v>
      </c>
      <c r="D136" s="86" t="s">
        <v>77</v>
      </c>
      <c r="E136" s="89"/>
      <c r="F136" s="90">
        <f t="shared" si="1"/>
        <v>0</v>
      </c>
    </row>
    <row r="137" spans="1:6" ht="15">
      <c r="A137" s="86"/>
      <c r="B137" s="95"/>
      <c r="C137" s="86"/>
      <c r="D137" s="86"/>
      <c r="E137" s="89"/>
      <c r="F137" s="90">
        <f t="shared" si="1"/>
        <v>0</v>
      </c>
    </row>
    <row r="138" spans="1:6" ht="15">
      <c r="A138" s="86"/>
      <c r="B138" s="95" t="s">
        <v>88</v>
      </c>
      <c r="C138" s="86">
        <v>10</v>
      </c>
      <c r="D138" s="86" t="s">
        <v>77</v>
      </c>
      <c r="E138" s="89"/>
      <c r="F138" s="90">
        <f t="shared" si="1"/>
        <v>0</v>
      </c>
    </row>
    <row r="139" spans="1:6" ht="15">
      <c r="A139" s="86"/>
      <c r="B139" s="95"/>
      <c r="C139" s="86"/>
      <c r="D139" s="86"/>
      <c r="E139" s="89"/>
      <c r="F139" s="90"/>
    </row>
    <row r="140" spans="1:6" ht="15">
      <c r="A140" s="82"/>
      <c r="B140" s="87" t="s">
        <v>46</v>
      </c>
      <c r="C140" s="82"/>
      <c r="D140" s="82"/>
      <c r="E140" s="83"/>
      <c r="F140" s="84"/>
    </row>
    <row r="141" spans="1:6" ht="15">
      <c r="A141" s="86" t="s">
        <v>8</v>
      </c>
      <c r="B141" s="95" t="s">
        <v>47</v>
      </c>
      <c r="C141" s="88"/>
      <c r="D141" s="88"/>
      <c r="E141" s="89"/>
      <c r="F141" s="90"/>
    </row>
    <row r="142" spans="1:6" ht="15">
      <c r="A142" s="86"/>
      <c r="B142" s="95" t="s">
        <v>48</v>
      </c>
      <c r="C142" s="88">
        <f>(6*1.8)+(4*0.9)</f>
        <v>14.4</v>
      </c>
      <c r="D142" s="88" t="s">
        <v>80</v>
      </c>
      <c r="E142" s="89"/>
      <c r="F142" s="90">
        <f aca="true" t="shared" si="2" ref="F142:F151">+C142*E142</f>
        <v>0</v>
      </c>
    </row>
    <row r="143" spans="1:6" ht="15">
      <c r="A143" s="86"/>
      <c r="B143" s="95"/>
      <c r="C143" s="88"/>
      <c r="D143" s="88"/>
      <c r="E143" s="89"/>
      <c r="F143" s="90">
        <f t="shared" si="2"/>
        <v>0</v>
      </c>
    </row>
    <row r="144" spans="1:6" ht="15">
      <c r="A144" s="86"/>
      <c r="B144" s="87" t="s">
        <v>49</v>
      </c>
      <c r="C144" s="86"/>
      <c r="D144" s="86"/>
      <c r="E144" s="89"/>
      <c r="F144" s="90">
        <f t="shared" si="2"/>
        <v>0</v>
      </c>
    </row>
    <row r="145" spans="1:6" ht="15">
      <c r="A145" s="86" t="s">
        <v>9</v>
      </c>
      <c r="B145" s="91" t="s">
        <v>50</v>
      </c>
      <c r="C145" s="86"/>
      <c r="D145" s="86"/>
      <c r="E145" s="89"/>
      <c r="F145" s="90">
        <f t="shared" si="2"/>
        <v>0</v>
      </c>
    </row>
    <row r="146" spans="1:6" ht="15">
      <c r="A146" s="86"/>
      <c r="B146" s="95" t="s">
        <v>51</v>
      </c>
      <c r="C146" s="86">
        <f>8*1.5</f>
        <v>12</v>
      </c>
      <c r="D146" s="86" t="s">
        <v>78</v>
      </c>
      <c r="E146" s="89"/>
      <c r="F146" s="90">
        <f t="shared" si="2"/>
        <v>0</v>
      </c>
    </row>
    <row r="147" spans="1:6" ht="15">
      <c r="A147" s="86"/>
      <c r="B147" s="95"/>
      <c r="C147" s="86"/>
      <c r="D147" s="86"/>
      <c r="E147" s="89"/>
      <c r="F147" s="90">
        <f t="shared" si="2"/>
        <v>0</v>
      </c>
    </row>
    <row r="148" spans="1:6" ht="15">
      <c r="A148" s="86"/>
      <c r="B148" s="87" t="s">
        <v>37</v>
      </c>
      <c r="C148" s="86"/>
      <c r="D148" s="86"/>
      <c r="E148" s="89"/>
      <c r="F148" s="90">
        <f t="shared" si="2"/>
        <v>0</v>
      </c>
    </row>
    <row r="149" spans="1:6" ht="15">
      <c r="A149" s="86"/>
      <c r="B149" s="87" t="s">
        <v>52</v>
      </c>
      <c r="C149" s="86"/>
      <c r="D149" s="86"/>
      <c r="E149" s="89"/>
      <c r="F149" s="90">
        <f t="shared" si="2"/>
        <v>0</v>
      </c>
    </row>
    <row r="150" spans="1:6" ht="15">
      <c r="A150" s="86"/>
      <c r="B150" s="87"/>
      <c r="C150" s="86"/>
      <c r="D150" s="86"/>
      <c r="E150" s="89"/>
      <c r="F150" s="90"/>
    </row>
    <row r="151" spans="1:6" ht="15">
      <c r="A151" s="86" t="s">
        <v>10</v>
      </c>
      <c r="B151" s="95" t="s">
        <v>53</v>
      </c>
      <c r="C151" s="88">
        <f>((6*1.8)+(4*0.9))*2</f>
        <v>28.8</v>
      </c>
      <c r="D151" s="86" t="s">
        <v>80</v>
      </c>
      <c r="E151" s="89"/>
      <c r="F151" s="90">
        <f t="shared" si="2"/>
        <v>0</v>
      </c>
    </row>
    <row r="152" spans="1:6" ht="15" thickBot="1">
      <c r="A152" s="103"/>
      <c r="B152" s="104"/>
      <c r="C152" s="103"/>
      <c r="D152" s="103"/>
      <c r="E152" s="105"/>
      <c r="F152" s="106"/>
    </row>
    <row r="153" spans="1:6" s="81" customFormat="1" ht="18.75" customHeight="1" thickBot="1">
      <c r="A153" s="143"/>
      <c r="B153" s="144" t="s">
        <v>195</v>
      </c>
      <c r="C153" s="145"/>
      <c r="D153" s="146"/>
      <c r="E153" s="147"/>
      <c r="F153" s="148">
        <f>SUM(F128:F152)</f>
        <v>0</v>
      </c>
    </row>
    <row r="154" spans="1:6" ht="15">
      <c r="A154" s="139"/>
      <c r="B154" s="140"/>
      <c r="C154" s="139"/>
      <c r="D154" s="139"/>
      <c r="E154" s="141"/>
      <c r="F154" s="142"/>
    </row>
    <row r="155" spans="1:6" ht="15">
      <c r="A155" s="82"/>
      <c r="B155" s="87" t="s">
        <v>91</v>
      </c>
      <c r="C155" s="82"/>
      <c r="D155" s="82"/>
      <c r="E155" s="83"/>
      <c r="F155" s="84"/>
    </row>
    <row r="156" spans="1:6" ht="15">
      <c r="A156" s="86"/>
      <c r="B156" s="87" t="s">
        <v>54</v>
      </c>
      <c r="C156" s="88"/>
      <c r="D156" s="88"/>
      <c r="E156" s="89"/>
      <c r="F156" s="90"/>
    </row>
    <row r="157" spans="1:6" ht="15">
      <c r="A157" s="86"/>
      <c r="B157" s="87" t="s">
        <v>55</v>
      </c>
      <c r="C157" s="88"/>
      <c r="D157" s="88"/>
      <c r="E157" s="89"/>
      <c r="F157" s="90"/>
    </row>
    <row r="158" spans="1:6" ht="15">
      <c r="A158" s="86"/>
      <c r="B158" s="87" t="s">
        <v>56</v>
      </c>
      <c r="C158" s="88"/>
      <c r="D158" s="88"/>
      <c r="E158" s="89"/>
      <c r="F158" s="90"/>
    </row>
    <row r="159" spans="1:6" ht="15">
      <c r="A159" s="86"/>
      <c r="B159" s="87" t="s">
        <v>233</v>
      </c>
      <c r="C159" s="88"/>
      <c r="D159" s="88"/>
      <c r="E159" s="89"/>
      <c r="F159" s="90"/>
    </row>
    <row r="160" spans="1:6" ht="15">
      <c r="A160" s="86"/>
      <c r="B160" s="87"/>
      <c r="C160" s="88"/>
      <c r="D160" s="88"/>
      <c r="E160" s="89"/>
      <c r="F160" s="90"/>
    </row>
    <row r="161" spans="1:6" ht="15">
      <c r="A161" s="86" t="s">
        <v>6</v>
      </c>
      <c r="B161" s="95" t="s">
        <v>232</v>
      </c>
      <c r="C161" s="88">
        <v>1</v>
      </c>
      <c r="D161" s="88" t="s">
        <v>77</v>
      </c>
      <c r="E161" s="89"/>
      <c r="F161" s="90">
        <f aca="true" t="shared" si="3" ref="F161:F171">+C161*E161</f>
        <v>0</v>
      </c>
    </row>
    <row r="162" spans="1:6" ht="15">
      <c r="A162" s="86"/>
      <c r="B162" s="95"/>
      <c r="C162" s="88"/>
      <c r="D162" s="88"/>
      <c r="E162" s="89"/>
      <c r="F162" s="90"/>
    </row>
    <row r="163" spans="1:6" ht="15">
      <c r="A163" s="86"/>
      <c r="B163" s="87" t="s">
        <v>57</v>
      </c>
      <c r="C163" s="86"/>
      <c r="D163" s="86"/>
      <c r="E163" s="89"/>
      <c r="F163" s="90">
        <f t="shared" si="3"/>
        <v>0</v>
      </c>
    </row>
    <row r="164" spans="1:6" ht="15">
      <c r="A164" s="86" t="s">
        <v>7</v>
      </c>
      <c r="B164" s="95" t="s">
        <v>58</v>
      </c>
      <c r="C164" s="86">
        <v>2</v>
      </c>
      <c r="D164" s="86" t="s">
        <v>77</v>
      </c>
      <c r="E164" s="89"/>
      <c r="F164" s="90">
        <f t="shared" si="3"/>
        <v>0</v>
      </c>
    </row>
    <row r="165" spans="1:6" ht="15">
      <c r="A165" s="86"/>
      <c r="B165" s="95"/>
      <c r="C165" s="86"/>
      <c r="D165" s="86"/>
      <c r="E165" s="89"/>
      <c r="F165" s="90"/>
    </row>
    <row r="166" spans="1:6" ht="15">
      <c r="A166" s="86" t="s">
        <v>8</v>
      </c>
      <c r="B166" s="95" t="s">
        <v>59</v>
      </c>
      <c r="C166" s="86">
        <v>2</v>
      </c>
      <c r="D166" s="86" t="s">
        <v>77</v>
      </c>
      <c r="E166" s="89"/>
      <c r="F166" s="90">
        <f t="shared" si="3"/>
        <v>0</v>
      </c>
    </row>
    <row r="167" spans="1:6" ht="15">
      <c r="A167" s="86"/>
      <c r="B167" s="95"/>
      <c r="C167" s="86"/>
      <c r="D167" s="86"/>
      <c r="E167" s="89">
        <v>0</v>
      </c>
      <c r="F167" s="90">
        <f t="shared" si="3"/>
        <v>0</v>
      </c>
    </row>
    <row r="168" spans="1:6" ht="15">
      <c r="A168" s="86"/>
      <c r="B168" s="87" t="s">
        <v>60</v>
      </c>
      <c r="C168" s="86"/>
      <c r="D168" s="86"/>
      <c r="E168" s="89"/>
      <c r="F168" s="90">
        <f t="shared" si="3"/>
        <v>0</v>
      </c>
    </row>
    <row r="169" spans="1:6" ht="15">
      <c r="A169" s="86"/>
      <c r="B169" s="87" t="s">
        <v>61</v>
      </c>
      <c r="C169" s="86"/>
      <c r="D169" s="86"/>
      <c r="E169" s="89"/>
      <c r="F169" s="90">
        <f t="shared" si="3"/>
        <v>0</v>
      </c>
    </row>
    <row r="170" spans="1:6" ht="15">
      <c r="A170" s="86"/>
      <c r="B170" s="87"/>
      <c r="C170" s="86"/>
      <c r="D170" s="86"/>
      <c r="E170" s="89"/>
      <c r="F170" s="90"/>
    </row>
    <row r="171" spans="1:6" ht="15">
      <c r="A171" s="86" t="s">
        <v>9</v>
      </c>
      <c r="B171" s="95" t="s">
        <v>192</v>
      </c>
      <c r="C171" s="86">
        <f>(1.8*2.4)*2</f>
        <v>8.64</v>
      </c>
      <c r="D171" s="86" t="s">
        <v>78</v>
      </c>
      <c r="E171" s="89"/>
      <c r="F171" s="90">
        <f t="shared" si="3"/>
        <v>0</v>
      </c>
    </row>
    <row r="172" spans="1:6" ht="15" thickBot="1">
      <c r="A172" s="86"/>
      <c r="B172" s="87"/>
      <c r="C172" s="86"/>
      <c r="D172" s="86"/>
      <c r="E172" s="89"/>
      <c r="F172" s="90"/>
    </row>
    <row r="173" spans="1:6" ht="15" thickBot="1">
      <c r="A173" s="135"/>
      <c r="B173" s="136" t="s">
        <v>196</v>
      </c>
      <c r="C173" s="135"/>
      <c r="D173" s="135"/>
      <c r="E173" s="109"/>
      <c r="F173" s="110">
        <f>SUM(F161:F172)</f>
        <v>0</v>
      </c>
    </row>
    <row r="174" spans="1:6" ht="15">
      <c r="A174" s="133"/>
      <c r="B174" s="149"/>
      <c r="C174" s="133"/>
      <c r="D174" s="133"/>
      <c r="E174" s="114"/>
      <c r="F174" s="142"/>
    </row>
    <row r="175" spans="1:6" ht="15">
      <c r="A175" s="82" t="s">
        <v>0</v>
      </c>
      <c r="B175" s="117" t="s">
        <v>1</v>
      </c>
      <c r="C175" s="82" t="s">
        <v>2</v>
      </c>
      <c r="D175" s="82" t="s">
        <v>3</v>
      </c>
      <c r="E175" s="83" t="s">
        <v>4</v>
      </c>
      <c r="F175" s="84" t="s">
        <v>5</v>
      </c>
    </row>
    <row r="176" spans="1:6" ht="15">
      <c r="A176" s="82"/>
      <c r="B176" s="87" t="s">
        <v>91</v>
      </c>
      <c r="C176" s="82"/>
      <c r="D176" s="82"/>
      <c r="E176" s="83"/>
      <c r="F176" s="84"/>
    </row>
    <row r="177" spans="1:6" ht="15">
      <c r="A177" s="86"/>
      <c r="B177" s="87" t="s">
        <v>63</v>
      </c>
      <c r="C177" s="88"/>
      <c r="D177" s="88"/>
      <c r="E177" s="89"/>
      <c r="F177" s="90"/>
    </row>
    <row r="178" spans="1:6" ht="15">
      <c r="A178" s="86"/>
      <c r="B178" s="87" t="s">
        <v>64</v>
      </c>
      <c r="C178" s="88"/>
      <c r="D178" s="88"/>
      <c r="E178" s="89"/>
      <c r="F178" s="90"/>
    </row>
    <row r="179" spans="1:6" ht="15">
      <c r="A179" s="86"/>
      <c r="B179" s="117" t="s">
        <v>178</v>
      </c>
      <c r="C179" s="88"/>
      <c r="D179" s="88"/>
      <c r="E179" s="89"/>
      <c r="F179" s="90">
        <f aca="true" t="shared" si="4" ref="F179:F201">+C179*E179</f>
        <v>0</v>
      </c>
    </row>
    <row r="180" spans="1:6" ht="15">
      <c r="A180" s="86"/>
      <c r="B180" s="117"/>
      <c r="C180" s="88"/>
      <c r="D180" s="88"/>
      <c r="E180" s="89"/>
      <c r="F180" s="90"/>
    </row>
    <row r="181" spans="1:6" ht="15">
      <c r="A181" s="86" t="s">
        <v>6</v>
      </c>
      <c r="B181" s="95" t="s">
        <v>179</v>
      </c>
      <c r="C181" s="88">
        <v>116.37</v>
      </c>
      <c r="D181" s="88" t="s">
        <v>78</v>
      </c>
      <c r="E181" s="89"/>
      <c r="F181" s="90">
        <f t="shared" si="4"/>
        <v>0</v>
      </c>
    </row>
    <row r="182" spans="1:6" ht="15">
      <c r="A182" s="86"/>
      <c r="B182" s="95"/>
      <c r="C182" s="88"/>
      <c r="D182" s="88"/>
      <c r="E182" s="89"/>
      <c r="F182" s="90">
        <f t="shared" si="4"/>
        <v>0</v>
      </c>
    </row>
    <row r="183" spans="1:6" ht="15">
      <c r="A183" s="86"/>
      <c r="B183" s="87" t="s">
        <v>65</v>
      </c>
      <c r="C183" s="86"/>
      <c r="D183" s="86"/>
      <c r="E183" s="89"/>
      <c r="F183" s="90">
        <f t="shared" si="4"/>
        <v>0</v>
      </c>
    </row>
    <row r="184" spans="1:6" ht="15">
      <c r="A184" s="86"/>
      <c r="B184" s="87"/>
      <c r="C184" s="86"/>
      <c r="D184" s="86"/>
      <c r="E184" s="89"/>
      <c r="F184" s="90"/>
    </row>
    <row r="185" spans="1:6" ht="15">
      <c r="A185" s="86" t="s">
        <v>7</v>
      </c>
      <c r="B185" s="95" t="s">
        <v>193</v>
      </c>
      <c r="C185" s="86">
        <f>46.6*3.35*2</f>
        <v>312.22</v>
      </c>
      <c r="D185" s="86" t="s">
        <v>78</v>
      </c>
      <c r="E185" s="89"/>
      <c r="F185" s="90">
        <f t="shared" si="4"/>
        <v>0</v>
      </c>
    </row>
    <row r="186" spans="1:6" ht="15">
      <c r="A186" s="86"/>
      <c r="B186" s="95"/>
      <c r="C186" s="86"/>
      <c r="D186" s="86"/>
      <c r="E186" s="89"/>
      <c r="F186" s="90">
        <f t="shared" si="4"/>
        <v>0</v>
      </c>
    </row>
    <row r="187" spans="1:6" ht="15">
      <c r="A187" s="86" t="s">
        <v>8</v>
      </c>
      <c r="B187" s="95" t="s">
        <v>90</v>
      </c>
      <c r="C187" s="88">
        <f>((24*0.3)+(29*0.3))*2</f>
        <v>31.799999999999997</v>
      </c>
      <c r="D187" s="86" t="s">
        <v>78</v>
      </c>
      <c r="E187" s="89"/>
      <c r="F187" s="90">
        <f t="shared" si="4"/>
        <v>0</v>
      </c>
    </row>
    <row r="188" spans="1:6" ht="15">
      <c r="A188" s="82"/>
      <c r="B188" s="95"/>
      <c r="C188" s="86"/>
      <c r="D188" s="86"/>
      <c r="E188" s="89"/>
      <c r="F188" s="90">
        <f t="shared" si="4"/>
        <v>0</v>
      </c>
    </row>
    <row r="189" spans="1:6" ht="15">
      <c r="A189" s="86" t="s">
        <v>9</v>
      </c>
      <c r="B189" s="95" t="s">
        <v>212</v>
      </c>
      <c r="C189" s="86">
        <f>46.6*1.2*2</f>
        <v>111.84</v>
      </c>
      <c r="D189" s="86" t="s">
        <v>78</v>
      </c>
      <c r="E189" s="89"/>
      <c r="F189" s="90">
        <f t="shared" si="4"/>
        <v>0</v>
      </c>
    </row>
    <row r="190" spans="1:6" ht="15">
      <c r="A190" s="86"/>
      <c r="B190" s="87"/>
      <c r="C190" s="86"/>
      <c r="D190" s="86"/>
      <c r="E190" s="89"/>
      <c r="F190" s="90"/>
    </row>
    <row r="191" spans="1:6" ht="15">
      <c r="A191" s="86"/>
      <c r="B191" s="87" t="s">
        <v>87</v>
      </c>
      <c r="C191" s="86"/>
      <c r="D191" s="86"/>
      <c r="E191" s="89"/>
      <c r="F191" s="90">
        <f t="shared" si="4"/>
        <v>0</v>
      </c>
    </row>
    <row r="192" spans="1:6" ht="15">
      <c r="A192" s="86"/>
      <c r="B192" s="87"/>
      <c r="C192" s="86"/>
      <c r="D192" s="86"/>
      <c r="E192" s="89"/>
      <c r="F192" s="90"/>
    </row>
    <row r="193" spans="1:6" ht="15">
      <c r="A193" s="86" t="s">
        <v>10</v>
      </c>
      <c r="B193" s="95" t="s">
        <v>82</v>
      </c>
      <c r="C193" s="86">
        <f>SUM(C181)</f>
        <v>116.37</v>
      </c>
      <c r="D193" s="86" t="s">
        <v>78</v>
      </c>
      <c r="E193" s="89"/>
      <c r="F193" s="90">
        <f t="shared" si="4"/>
        <v>0</v>
      </c>
    </row>
    <row r="194" spans="1:6" ht="15">
      <c r="A194" s="86"/>
      <c r="B194" s="95"/>
      <c r="C194" s="86"/>
      <c r="D194" s="86"/>
      <c r="E194" s="89"/>
      <c r="F194" s="90">
        <f t="shared" si="4"/>
        <v>0</v>
      </c>
    </row>
    <row r="195" spans="1:6" ht="15">
      <c r="A195" s="86"/>
      <c r="B195" s="87" t="s">
        <v>67</v>
      </c>
      <c r="C195" s="88"/>
      <c r="D195" s="88"/>
      <c r="E195" s="89"/>
      <c r="F195" s="90">
        <f t="shared" si="4"/>
        <v>0</v>
      </c>
    </row>
    <row r="196" spans="1:6" ht="15">
      <c r="A196" s="86"/>
      <c r="B196" s="87"/>
      <c r="C196" s="88"/>
      <c r="D196" s="88"/>
      <c r="E196" s="89"/>
      <c r="F196" s="90"/>
    </row>
    <row r="197" spans="1:6" ht="15">
      <c r="A197" s="86" t="s">
        <v>11</v>
      </c>
      <c r="B197" s="95" t="s">
        <v>104</v>
      </c>
      <c r="C197" s="88">
        <f>SUM(C193)</f>
        <v>116.37</v>
      </c>
      <c r="D197" s="88" t="s">
        <v>78</v>
      </c>
      <c r="E197" s="89"/>
      <c r="F197" s="90">
        <f t="shared" si="4"/>
        <v>0</v>
      </c>
    </row>
    <row r="198" spans="1:6" ht="15">
      <c r="A198" s="86"/>
      <c r="B198" s="95"/>
      <c r="C198" s="88"/>
      <c r="D198" s="88"/>
      <c r="E198" s="89"/>
      <c r="F198" s="90"/>
    </row>
    <row r="199" spans="1:6" ht="50.25" customHeight="1">
      <c r="A199" s="86"/>
      <c r="B199" s="126" t="s">
        <v>182</v>
      </c>
      <c r="C199" s="88"/>
      <c r="D199" s="88"/>
      <c r="E199" s="89"/>
      <c r="F199" s="90">
        <f t="shared" si="4"/>
        <v>0</v>
      </c>
    </row>
    <row r="200" spans="1:6" ht="15">
      <c r="A200" s="86"/>
      <c r="B200" s="95"/>
      <c r="C200" s="88"/>
      <c r="D200" s="88"/>
      <c r="E200" s="89"/>
      <c r="F200" s="90">
        <f t="shared" si="4"/>
        <v>0</v>
      </c>
    </row>
    <row r="201" spans="1:6" ht="15">
      <c r="A201" s="86" t="s">
        <v>13</v>
      </c>
      <c r="B201" s="95" t="s">
        <v>105</v>
      </c>
      <c r="C201" s="86">
        <f>SUM(C197)</f>
        <v>116.37</v>
      </c>
      <c r="D201" s="86" t="s">
        <v>78</v>
      </c>
      <c r="E201" s="89"/>
      <c r="F201" s="90">
        <f t="shared" si="4"/>
        <v>0</v>
      </c>
    </row>
    <row r="202" spans="1:6" ht="15">
      <c r="A202" s="88"/>
      <c r="B202" s="102"/>
      <c r="C202" s="88"/>
      <c r="D202" s="88"/>
      <c r="E202" s="89"/>
      <c r="F202" s="90"/>
    </row>
    <row r="203" spans="1:6" ht="15">
      <c r="A203" s="86"/>
      <c r="B203" s="87" t="s">
        <v>84</v>
      </c>
      <c r="C203" s="86"/>
      <c r="D203" s="86"/>
      <c r="E203" s="89"/>
      <c r="F203" s="90">
        <f aca="true" t="shared" si="5" ref="F203:F209">+C203*E203</f>
        <v>0</v>
      </c>
    </row>
    <row r="204" spans="1:6" ht="15">
      <c r="A204" s="86"/>
      <c r="B204" s="87" t="s">
        <v>83</v>
      </c>
      <c r="C204" s="86"/>
      <c r="D204" s="86"/>
      <c r="E204" s="89"/>
      <c r="F204" s="90">
        <f t="shared" si="5"/>
        <v>0</v>
      </c>
    </row>
    <row r="205" spans="1:6" ht="15">
      <c r="A205" s="86"/>
      <c r="B205" s="87"/>
      <c r="C205" s="86"/>
      <c r="D205" s="86"/>
      <c r="E205" s="89"/>
      <c r="F205" s="90"/>
    </row>
    <row r="206" spans="1:6" ht="15">
      <c r="A206" s="86" t="s">
        <v>6</v>
      </c>
      <c r="B206" s="95" t="s">
        <v>194</v>
      </c>
      <c r="C206" s="86">
        <f>SUM(C187)</f>
        <v>31.799999999999997</v>
      </c>
      <c r="D206" s="86" t="s">
        <v>78</v>
      </c>
      <c r="E206" s="89"/>
      <c r="F206" s="90">
        <f t="shared" si="5"/>
        <v>0</v>
      </c>
    </row>
    <row r="207" spans="1:6" ht="15">
      <c r="A207" s="86"/>
      <c r="B207" s="95"/>
      <c r="C207" s="86"/>
      <c r="D207" s="86"/>
      <c r="E207" s="89"/>
      <c r="F207" s="90">
        <f t="shared" si="5"/>
        <v>0</v>
      </c>
    </row>
    <row r="208" spans="1:6" ht="15">
      <c r="A208" s="86"/>
      <c r="B208" s="87" t="s">
        <v>66</v>
      </c>
      <c r="C208" s="86"/>
      <c r="D208" s="86"/>
      <c r="E208" s="89"/>
      <c r="F208" s="90">
        <f t="shared" si="5"/>
        <v>0</v>
      </c>
    </row>
    <row r="209" spans="1:6" ht="15">
      <c r="A209" s="86" t="s">
        <v>7</v>
      </c>
      <c r="B209" s="95" t="s">
        <v>214</v>
      </c>
      <c r="C209" s="86">
        <f>SUM(C185)</f>
        <v>312.22</v>
      </c>
      <c r="D209" s="86" t="s">
        <v>78</v>
      </c>
      <c r="E209" s="89"/>
      <c r="F209" s="90">
        <f t="shared" si="5"/>
        <v>0</v>
      </c>
    </row>
    <row r="210" spans="1:6" ht="15">
      <c r="A210" s="86"/>
      <c r="B210" s="95"/>
      <c r="C210" s="86"/>
      <c r="D210" s="86"/>
      <c r="E210" s="89"/>
      <c r="F210" s="90"/>
    </row>
    <row r="211" spans="1:6" ht="15">
      <c r="A211" s="86" t="s">
        <v>8</v>
      </c>
      <c r="B211" s="95" t="s">
        <v>213</v>
      </c>
      <c r="C211" s="86">
        <f>SUM(C189)</f>
        <v>111.84</v>
      </c>
      <c r="D211" s="86" t="s">
        <v>78</v>
      </c>
      <c r="E211" s="89"/>
      <c r="F211" s="90">
        <f>+C211*E211</f>
        <v>0</v>
      </c>
    </row>
    <row r="212" spans="1:6" ht="15" thickBot="1">
      <c r="A212" s="103"/>
      <c r="B212" s="150"/>
      <c r="C212" s="103"/>
      <c r="D212" s="103"/>
      <c r="E212" s="105"/>
      <c r="F212" s="106">
        <f>+C212*E212</f>
        <v>0</v>
      </c>
    </row>
    <row r="213" spans="1:6" ht="15" thickBot="1">
      <c r="A213" s="107"/>
      <c r="B213" s="136" t="s">
        <v>197</v>
      </c>
      <c r="C213" s="107"/>
      <c r="D213" s="107"/>
      <c r="E213" s="109"/>
      <c r="F213" s="152">
        <f>SUM(F179:F212)</f>
        <v>0</v>
      </c>
    </row>
    <row r="214" spans="1:6" ht="15">
      <c r="A214" s="112"/>
      <c r="B214" s="149"/>
      <c r="C214" s="112"/>
      <c r="D214" s="112"/>
      <c r="E214" s="114"/>
      <c r="F214" s="151"/>
    </row>
    <row r="215" spans="1:6" ht="15">
      <c r="A215" s="86"/>
      <c r="B215" s="116" t="s">
        <v>215</v>
      </c>
      <c r="C215" s="86"/>
      <c r="D215" s="86"/>
      <c r="E215" s="89"/>
      <c r="F215" s="127"/>
    </row>
    <row r="216" spans="1:6" ht="15">
      <c r="A216" s="88"/>
      <c r="B216" s="102"/>
      <c r="C216" s="88"/>
      <c r="D216" s="88"/>
      <c r="E216" s="89"/>
      <c r="F216" s="90"/>
    </row>
    <row r="217" spans="1:6" s="81" customFormat="1" ht="19.5" customHeight="1">
      <c r="A217" s="129" t="s">
        <v>6</v>
      </c>
      <c r="B217" s="130" t="s">
        <v>239</v>
      </c>
      <c r="C217" s="92">
        <v>1</v>
      </c>
      <c r="D217" s="92" t="s">
        <v>143</v>
      </c>
      <c r="E217" s="98"/>
      <c r="F217" s="94"/>
    </row>
    <row r="218" spans="1:6" ht="18" customHeight="1" thickBot="1">
      <c r="A218" s="137"/>
      <c r="B218" s="153"/>
      <c r="C218" s="137"/>
      <c r="D218" s="137"/>
      <c r="E218" s="105"/>
      <c r="F218" s="106"/>
    </row>
    <row r="219" spans="1:6" ht="15" thickBot="1">
      <c r="A219" s="135"/>
      <c r="B219" s="154" t="s">
        <v>217</v>
      </c>
      <c r="C219" s="135"/>
      <c r="D219" s="135"/>
      <c r="E219" s="109"/>
      <c r="F219" s="110">
        <f>SUM(F216:F218)</f>
        <v>0</v>
      </c>
    </row>
    <row r="220" spans="1:6" ht="15">
      <c r="A220" s="133"/>
      <c r="B220" s="134"/>
      <c r="C220" s="133"/>
      <c r="D220" s="133"/>
      <c r="E220" s="114"/>
      <c r="F220" s="115"/>
    </row>
    <row r="221" spans="1:6" ht="15">
      <c r="A221" s="82" t="s">
        <v>0</v>
      </c>
      <c r="B221" s="82" t="s">
        <v>1</v>
      </c>
      <c r="C221" s="82"/>
      <c r="D221" s="82"/>
      <c r="E221" s="83"/>
      <c r="F221" s="84" t="s">
        <v>227</v>
      </c>
    </row>
    <row r="222" spans="1:6" ht="15">
      <c r="A222" s="82"/>
      <c r="B222" s="117" t="s">
        <v>226</v>
      </c>
      <c r="C222" s="82"/>
      <c r="D222" s="82"/>
      <c r="E222" s="83"/>
      <c r="F222" s="84"/>
    </row>
    <row r="223" spans="1:6" ht="15">
      <c r="A223" s="86"/>
      <c r="B223" s="95"/>
      <c r="C223" s="88"/>
      <c r="D223" s="88"/>
      <c r="E223" s="89"/>
      <c r="F223" s="90"/>
    </row>
    <row r="224" spans="1:6" ht="15">
      <c r="A224" s="86"/>
      <c r="B224" s="95"/>
      <c r="C224" s="88"/>
      <c r="D224" s="88"/>
      <c r="E224" s="89"/>
      <c r="F224" s="90"/>
    </row>
    <row r="225" spans="1:6" ht="15">
      <c r="A225" s="86"/>
      <c r="B225" s="87" t="s">
        <v>216</v>
      </c>
      <c r="C225" s="88"/>
      <c r="D225" s="88"/>
      <c r="E225" s="89"/>
      <c r="F225" s="90"/>
    </row>
    <row r="226" spans="1:6" ht="15">
      <c r="A226" s="86"/>
      <c r="B226" s="95"/>
      <c r="C226" s="88"/>
      <c r="D226" s="88"/>
      <c r="E226" s="89"/>
      <c r="F226" s="90"/>
    </row>
    <row r="227" spans="1:6" ht="15">
      <c r="A227" s="86"/>
      <c r="B227" s="117" t="s">
        <v>68</v>
      </c>
      <c r="C227" s="131" t="s">
        <v>69</v>
      </c>
      <c r="D227" s="131"/>
      <c r="E227" s="89"/>
      <c r="F227" s="90"/>
    </row>
    <row r="228" spans="1:6" ht="15">
      <c r="A228" s="86"/>
      <c r="B228" s="95"/>
      <c r="C228" s="88"/>
      <c r="D228" s="88"/>
      <c r="E228" s="89"/>
      <c r="F228" s="90"/>
    </row>
    <row r="229" spans="1:6" ht="15">
      <c r="A229" s="82" t="s">
        <v>6</v>
      </c>
      <c r="B229" s="117" t="s">
        <v>70</v>
      </c>
      <c r="C229" s="88">
        <v>1</v>
      </c>
      <c r="D229" s="88"/>
      <c r="E229" s="89"/>
      <c r="F229" s="90">
        <f>SUM(F60)</f>
        <v>0</v>
      </c>
    </row>
    <row r="230" spans="1:6" ht="15">
      <c r="A230" s="82"/>
      <c r="B230" s="117"/>
      <c r="C230" s="88"/>
      <c r="D230" s="88"/>
      <c r="E230" s="89"/>
      <c r="F230" s="90"/>
    </row>
    <row r="231" spans="1:6" ht="15">
      <c r="A231" s="82" t="s">
        <v>7</v>
      </c>
      <c r="B231" s="117" t="s">
        <v>71</v>
      </c>
      <c r="C231" s="86">
        <v>2</v>
      </c>
      <c r="D231" s="88"/>
      <c r="E231" s="89"/>
      <c r="F231" s="90">
        <f>+F82</f>
        <v>0</v>
      </c>
    </row>
    <row r="232" spans="1:6" ht="15">
      <c r="A232" s="82"/>
      <c r="B232" s="117"/>
      <c r="C232" s="86"/>
      <c r="D232" s="86"/>
      <c r="E232" s="89"/>
      <c r="F232" s="90"/>
    </row>
    <row r="233" spans="1:6" ht="15">
      <c r="A233" s="82" t="s">
        <v>8</v>
      </c>
      <c r="B233" s="117" t="s">
        <v>72</v>
      </c>
      <c r="C233" s="86">
        <v>3</v>
      </c>
      <c r="D233" s="88"/>
      <c r="E233" s="89"/>
      <c r="F233" s="90">
        <f>+F96</f>
        <v>0</v>
      </c>
    </row>
    <row r="234" spans="1:6" ht="15">
      <c r="A234" s="82"/>
      <c r="B234" s="87"/>
      <c r="C234" s="86"/>
      <c r="D234" s="86"/>
      <c r="E234" s="89"/>
      <c r="F234" s="90"/>
    </row>
    <row r="235" spans="1:6" ht="15">
      <c r="A235" s="82" t="s">
        <v>9</v>
      </c>
      <c r="B235" s="117" t="s">
        <v>73</v>
      </c>
      <c r="C235" s="86">
        <v>4</v>
      </c>
      <c r="D235" s="88"/>
      <c r="E235" s="89"/>
      <c r="F235" s="90">
        <f>F118</f>
        <v>0</v>
      </c>
    </row>
    <row r="236" spans="1:6" ht="15">
      <c r="A236" s="82"/>
      <c r="B236" s="117"/>
      <c r="C236" s="86"/>
      <c r="D236" s="86"/>
      <c r="E236" s="89"/>
      <c r="F236" s="90"/>
    </row>
    <row r="237" spans="1:6" ht="15">
      <c r="A237" s="82" t="s">
        <v>10</v>
      </c>
      <c r="B237" s="117" t="s">
        <v>74</v>
      </c>
      <c r="C237" s="86">
        <v>5</v>
      </c>
      <c r="D237" s="88"/>
      <c r="E237" s="89"/>
      <c r="F237" s="90">
        <f>SUM(F153)</f>
        <v>0</v>
      </c>
    </row>
    <row r="238" spans="1:6" ht="15">
      <c r="A238" s="82"/>
      <c r="B238" s="117"/>
      <c r="C238" s="86"/>
      <c r="D238" s="86"/>
      <c r="E238" s="89"/>
      <c r="F238" s="90"/>
    </row>
    <row r="239" spans="1:6" ht="15">
      <c r="A239" s="82" t="s">
        <v>11</v>
      </c>
      <c r="B239" s="117" t="s">
        <v>75</v>
      </c>
      <c r="C239" s="86">
        <v>6</v>
      </c>
      <c r="D239" s="88"/>
      <c r="E239" s="89"/>
      <c r="F239" s="90">
        <f>SUM(F173)</f>
        <v>0</v>
      </c>
    </row>
    <row r="240" spans="1:6" ht="15">
      <c r="A240" s="82"/>
      <c r="B240" s="117"/>
      <c r="C240" s="86"/>
      <c r="D240" s="86"/>
      <c r="E240" s="89"/>
      <c r="F240" s="90"/>
    </row>
    <row r="241" spans="1:6" ht="15">
      <c r="A241" s="82" t="s">
        <v>12</v>
      </c>
      <c r="B241" s="117" t="s">
        <v>76</v>
      </c>
      <c r="C241" s="86">
        <v>7</v>
      </c>
      <c r="D241" s="88"/>
      <c r="E241" s="89"/>
      <c r="F241" s="90">
        <f>SUM(F213)</f>
        <v>0</v>
      </c>
    </row>
    <row r="242" spans="1:6" ht="15">
      <c r="A242" s="82"/>
      <c r="B242" s="117"/>
      <c r="C242" s="86"/>
      <c r="D242" s="86"/>
      <c r="E242" s="89"/>
      <c r="F242" s="84"/>
    </row>
    <row r="243" spans="1:6" ht="15">
      <c r="A243" s="82" t="s">
        <v>13</v>
      </c>
      <c r="B243" s="117" t="s">
        <v>219</v>
      </c>
      <c r="C243" s="86"/>
      <c r="D243" s="86"/>
      <c r="E243" s="89"/>
      <c r="F243" s="90">
        <f>SUM(F219)</f>
        <v>0</v>
      </c>
    </row>
    <row r="244" spans="1:6" ht="15" thickBot="1">
      <c r="A244" s="155"/>
      <c r="B244" s="156"/>
      <c r="C244" s="103"/>
      <c r="D244" s="103"/>
      <c r="E244" s="105"/>
      <c r="F244" s="157"/>
    </row>
    <row r="245" spans="1:6" ht="15" thickBot="1">
      <c r="A245" s="135"/>
      <c r="B245" s="136" t="s">
        <v>199</v>
      </c>
      <c r="C245" s="135"/>
      <c r="D245" s="135"/>
      <c r="E245" s="109"/>
      <c r="F245" s="110">
        <f>SUM(F229:F243)</f>
        <v>0</v>
      </c>
    </row>
    <row r="246" spans="1:6" ht="15">
      <c r="A246" s="158"/>
      <c r="B246" s="158"/>
      <c r="C246" s="158"/>
      <c r="D246" s="158"/>
      <c r="E246" s="159"/>
      <c r="F246" s="159"/>
    </row>
    <row r="248" ht="15">
      <c r="F248" s="19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scale="61" r:id="rId1"/>
  <rowBreaks count="3" manualBreakCount="3">
    <brk id="60" max="255" man="1"/>
    <brk id="118" max="255" man="1"/>
    <brk id="1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110" zoomScaleSheetLayoutView="110" zoomScalePageLayoutView="0" workbookViewId="0" topLeftCell="A49">
      <selection activeCell="F65" sqref="F65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0.421875" style="0" customWidth="1"/>
    <col min="4" max="4" width="10.28125" style="0" customWidth="1"/>
    <col min="5" max="5" width="10.421875" style="0" customWidth="1"/>
    <col min="6" max="6" width="10.57421875" style="0" customWidth="1"/>
  </cols>
  <sheetData>
    <row r="1" spans="1:6" ht="12.75">
      <c r="A1" s="32"/>
      <c r="B1" s="32"/>
      <c r="C1" s="34" t="s">
        <v>164</v>
      </c>
      <c r="D1" s="34" t="s">
        <v>165</v>
      </c>
      <c r="E1" s="34" t="s">
        <v>160</v>
      </c>
      <c r="F1" s="34" t="s">
        <v>180</v>
      </c>
    </row>
    <row r="2" spans="1:6" ht="29.25" customHeight="1">
      <c r="A2" s="33" t="s">
        <v>143</v>
      </c>
      <c r="B2" s="33" t="s">
        <v>156</v>
      </c>
      <c r="C2" s="32"/>
      <c r="D2" s="32"/>
      <c r="E2" s="32"/>
      <c r="F2" s="32"/>
    </row>
    <row r="3" spans="1:6" ht="39">
      <c r="A3" s="1"/>
      <c r="B3" s="2" t="s">
        <v>107</v>
      </c>
      <c r="C3" s="3"/>
      <c r="D3" s="1"/>
      <c r="E3" s="3"/>
      <c r="F3" s="1"/>
    </row>
    <row r="4" spans="1:6" ht="52.5">
      <c r="A4" s="1" t="s">
        <v>6</v>
      </c>
      <c r="B4" s="2" t="s">
        <v>108</v>
      </c>
      <c r="C4" s="6">
        <v>22.5</v>
      </c>
      <c r="D4" s="5" t="s">
        <v>109</v>
      </c>
      <c r="E4" s="6">
        <v>2</v>
      </c>
      <c r="F4" s="6">
        <f>C4*E4</f>
        <v>45</v>
      </c>
    </row>
    <row r="5" spans="1:6" ht="12.75">
      <c r="A5" s="1"/>
      <c r="B5" s="2"/>
      <c r="C5" s="7"/>
      <c r="D5" s="1"/>
      <c r="E5" s="7"/>
      <c r="F5" s="6">
        <f aca="true" t="shared" si="0" ref="F5:F61">C5*E5</f>
        <v>0</v>
      </c>
    </row>
    <row r="6" spans="1:6" ht="54.75" customHeight="1">
      <c r="A6" s="8" t="s">
        <v>7</v>
      </c>
      <c r="B6" s="2" t="s">
        <v>110</v>
      </c>
      <c r="C6" s="6">
        <v>15</v>
      </c>
      <c r="D6" s="5" t="s">
        <v>109</v>
      </c>
      <c r="E6" s="6">
        <v>2</v>
      </c>
      <c r="F6" s="6">
        <f t="shared" si="0"/>
        <v>30</v>
      </c>
    </row>
    <row r="7" spans="1:6" ht="12.75">
      <c r="A7" s="1"/>
      <c r="B7" s="2"/>
      <c r="C7" s="7"/>
      <c r="D7" s="1"/>
      <c r="E7" s="7"/>
      <c r="F7" s="6">
        <f t="shared" si="0"/>
        <v>0</v>
      </c>
    </row>
    <row r="8" spans="1:6" ht="12.75">
      <c r="A8" s="1"/>
      <c r="B8" s="2" t="s">
        <v>111</v>
      </c>
      <c r="C8" s="9"/>
      <c r="D8" s="1"/>
      <c r="E8" s="9"/>
      <c r="F8" s="6">
        <f t="shared" si="0"/>
        <v>0</v>
      </c>
    </row>
    <row r="9" spans="1:6" ht="12.75">
      <c r="A9" s="1"/>
      <c r="B9" s="10"/>
      <c r="C9" s="7"/>
      <c r="D9" s="1"/>
      <c r="E9" s="7"/>
      <c r="F9" s="6">
        <f t="shared" si="0"/>
        <v>0</v>
      </c>
    </row>
    <row r="10" spans="1:6" ht="26.25">
      <c r="A10" s="1" t="s">
        <v>8</v>
      </c>
      <c r="B10" s="2" t="s">
        <v>112</v>
      </c>
      <c r="C10" s="6">
        <v>1.88</v>
      </c>
      <c r="D10" s="5" t="s">
        <v>109</v>
      </c>
      <c r="E10" s="6">
        <v>122</v>
      </c>
      <c r="F10" s="6">
        <f t="shared" si="0"/>
        <v>229.35999999999999</v>
      </c>
    </row>
    <row r="11" spans="1:6" ht="12.75">
      <c r="A11" s="1"/>
      <c r="B11" s="2" t="s">
        <v>113</v>
      </c>
      <c r="C11" s="3"/>
      <c r="D11" s="1"/>
      <c r="E11" s="3"/>
      <c r="F11" s="6">
        <f t="shared" si="0"/>
        <v>0</v>
      </c>
    </row>
    <row r="12" spans="1:6" ht="26.25">
      <c r="A12" s="11"/>
      <c r="B12" s="12" t="s">
        <v>114</v>
      </c>
      <c r="C12" s="13"/>
      <c r="D12" s="11"/>
      <c r="E12" s="13"/>
      <c r="F12" s="6">
        <f t="shared" si="0"/>
        <v>0</v>
      </c>
    </row>
    <row r="13" spans="1:6" ht="26.25">
      <c r="A13" s="1"/>
      <c r="B13" s="10" t="s">
        <v>115</v>
      </c>
      <c r="C13" s="7"/>
      <c r="D13" s="1"/>
      <c r="E13" s="7"/>
      <c r="F13" s="6">
        <f t="shared" si="0"/>
        <v>0</v>
      </c>
    </row>
    <row r="14" spans="1:6" ht="12.75">
      <c r="A14" s="1"/>
      <c r="B14" s="14"/>
      <c r="C14" s="7"/>
      <c r="D14" s="1"/>
      <c r="E14" s="7"/>
      <c r="F14" s="6">
        <f t="shared" si="0"/>
        <v>0</v>
      </c>
    </row>
    <row r="15" spans="1:6" ht="66">
      <c r="A15" s="1" t="s">
        <v>9</v>
      </c>
      <c r="B15" s="2" t="s">
        <v>116</v>
      </c>
      <c r="C15" s="6">
        <v>130</v>
      </c>
      <c r="D15" s="5" t="s">
        <v>117</v>
      </c>
      <c r="E15" s="6">
        <v>3</v>
      </c>
      <c r="F15" s="6">
        <f t="shared" si="0"/>
        <v>390</v>
      </c>
    </row>
    <row r="16" spans="1:6" ht="26.25">
      <c r="A16" s="15" t="s">
        <v>10</v>
      </c>
      <c r="B16" s="30" t="s">
        <v>118</v>
      </c>
      <c r="C16" s="4"/>
      <c r="D16" s="4"/>
      <c r="E16" s="4"/>
      <c r="F16" s="6">
        <f t="shared" si="0"/>
        <v>0</v>
      </c>
    </row>
    <row r="17" spans="1:6" ht="12.75">
      <c r="A17" s="4"/>
      <c r="B17" s="4"/>
      <c r="C17" s="4"/>
      <c r="D17" s="4"/>
      <c r="E17" s="4"/>
      <c r="F17" s="6">
        <f t="shared" si="0"/>
        <v>0</v>
      </c>
    </row>
    <row r="18" spans="1:6" ht="69" customHeight="1">
      <c r="A18" s="17"/>
      <c r="B18" s="17" t="s">
        <v>119</v>
      </c>
      <c r="C18" s="17"/>
      <c r="D18" s="17"/>
      <c r="E18" s="17"/>
      <c r="F18" s="6">
        <f t="shared" si="0"/>
        <v>0</v>
      </c>
    </row>
    <row r="19" spans="1:6" ht="12.75">
      <c r="A19" s="4"/>
      <c r="B19" s="4"/>
      <c r="C19" s="4"/>
      <c r="D19" s="4"/>
      <c r="E19" s="4"/>
      <c r="F19" s="6">
        <f t="shared" si="0"/>
        <v>0</v>
      </c>
    </row>
    <row r="20" spans="1:6" ht="12.75">
      <c r="A20" s="18" t="s">
        <v>11</v>
      </c>
      <c r="B20" s="4" t="s">
        <v>120</v>
      </c>
      <c r="C20" s="6">
        <v>43.75</v>
      </c>
      <c r="D20" s="5" t="s">
        <v>121</v>
      </c>
      <c r="E20" s="6">
        <v>18</v>
      </c>
      <c r="F20" s="6">
        <f t="shared" si="0"/>
        <v>787.5</v>
      </c>
    </row>
    <row r="21" spans="1:6" ht="12.75">
      <c r="A21" s="4"/>
      <c r="B21" s="4"/>
      <c r="C21" s="4"/>
      <c r="D21" s="4"/>
      <c r="E21" s="4"/>
      <c r="F21" s="6">
        <f t="shared" si="0"/>
        <v>0</v>
      </c>
    </row>
    <row r="22" spans="1:6" ht="26.25">
      <c r="A22" s="4"/>
      <c r="B22" s="17" t="s">
        <v>122</v>
      </c>
      <c r="C22" s="4"/>
      <c r="D22" s="4"/>
      <c r="E22" s="4"/>
      <c r="F22" s="6">
        <f t="shared" si="0"/>
        <v>0</v>
      </c>
    </row>
    <row r="23" spans="1:6" ht="12.75">
      <c r="A23" s="4"/>
      <c r="B23" s="4"/>
      <c r="C23" s="4"/>
      <c r="D23" s="4"/>
      <c r="E23" s="4"/>
      <c r="F23" s="6">
        <f t="shared" si="0"/>
        <v>0</v>
      </c>
    </row>
    <row r="24" spans="1:6" ht="52.5">
      <c r="A24" s="19" t="s">
        <v>12</v>
      </c>
      <c r="B24" s="17" t="s">
        <v>123</v>
      </c>
      <c r="C24" s="6">
        <v>62.5</v>
      </c>
      <c r="D24" s="5" t="s">
        <v>121</v>
      </c>
      <c r="E24" s="6">
        <v>5</v>
      </c>
      <c r="F24" s="6">
        <f t="shared" si="0"/>
        <v>312.5</v>
      </c>
    </row>
    <row r="25" spans="1:6" ht="12.75">
      <c r="A25" s="4"/>
      <c r="B25" s="4" t="s">
        <v>111</v>
      </c>
      <c r="C25" s="4"/>
      <c r="D25" s="4"/>
      <c r="E25" s="4"/>
      <c r="F25" s="6">
        <f t="shared" si="0"/>
        <v>0</v>
      </c>
    </row>
    <row r="26" spans="1:6" ht="52.5">
      <c r="A26" s="19" t="s">
        <v>13</v>
      </c>
      <c r="B26" s="17" t="s">
        <v>124</v>
      </c>
      <c r="C26" s="6">
        <v>1.6</v>
      </c>
      <c r="D26" s="5" t="s">
        <v>109</v>
      </c>
      <c r="E26" s="6">
        <v>122</v>
      </c>
      <c r="F26" s="6">
        <f t="shared" si="0"/>
        <v>195.20000000000002</v>
      </c>
    </row>
    <row r="27" spans="1:6" ht="12.75">
      <c r="A27" s="4"/>
      <c r="B27" s="4"/>
      <c r="C27" s="4"/>
      <c r="D27" s="4"/>
      <c r="E27" s="4"/>
      <c r="F27" s="6">
        <f t="shared" si="0"/>
        <v>0</v>
      </c>
    </row>
    <row r="28" spans="1:6" ht="26.25">
      <c r="A28" s="4"/>
      <c r="B28" s="31" t="s">
        <v>114</v>
      </c>
      <c r="C28" s="4"/>
      <c r="D28" s="4"/>
      <c r="E28" s="4"/>
      <c r="F28" s="6">
        <f t="shared" si="0"/>
        <v>0</v>
      </c>
    </row>
    <row r="29" spans="1:6" ht="12.75">
      <c r="A29" s="4"/>
      <c r="B29" s="4"/>
      <c r="C29" s="4"/>
      <c r="D29" s="4"/>
      <c r="E29" s="4"/>
      <c r="F29" s="6">
        <f t="shared" si="0"/>
        <v>0</v>
      </c>
    </row>
    <row r="30" spans="1:6" ht="26.25">
      <c r="A30" s="4"/>
      <c r="B30" s="17" t="s">
        <v>115</v>
      </c>
      <c r="C30" s="4"/>
      <c r="D30" s="4"/>
      <c r="E30" s="4"/>
      <c r="F30" s="6">
        <f t="shared" si="0"/>
        <v>0</v>
      </c>
    </row>
    <row r="31" spans="1:6" ht="12.75">
      <c r="A31" s="4"/>
      <c r="B31" s="4"/>
      <c r="C31" s="4"/>
      <c r="D31" s="4"/>
      <c r="E31" s="4"/>
      <c r="F31" s="6">
        <f t="shared" si="0"/>
        <v>0</v>
      </c>
    </row>
    <row r="32" spans="1:6" ht="52.5">
      <c r="A32" s="19" t="s">
        <v>16</v>
      </c>
      <c r="B32" s="20" t="s">
        <v>125</v>
      </c>
      <c r="C32" s="6">
        <v>130</v>
      </c>
      <c r="D32" s="5" t="s">
        <v>117</v>
      </c>
      <c r="E32" s="6">
        <v>3</v>
      </c>
      <c r="F32" s="6">
        <f t="shared" si="0"/>
        <v>390</v>
      </c>
    </row>
    <row r="33" spans="1:6" ht="26.25">
      <c r="A33" s="18" t="s">
        <v>14</v>
      </c>
      <c r="B33" s="20" t="s">
        <v>118</v>
      </c>
      <c r="C33" s="6">
        <v>12.5</v>
      </c>
      <c r="D33" s="5" t="s">
        <v>126</v>
      </c>
      <c r="E33" s="6">
        <v>2</v>
      </c>
      <c r="F33" s="6">
        <f t="shared" si="0"/>
        <v>25</v>
      </c>
    </row>
    <row r="34" spans="1:6" ht="12.75">
      <c r="A34" s="4"/>
      <c r="B34" s="4"/>
      <c r="C34" s="6"/>
      <c r="D34" s="5"/>
      <c r="E34" s="6"/>
      <c r="F34" s="6">
        <f t="shared" si="0"/>
        <v>0</v>
      </c>
    </row>
    <row r="35" spans="1:6" ht="26.25">
      <c r="A35" s="19" t="s">
        <v>15</v>
      </c>
      <c r="B35" s="20" t="s">
        <v>127</v>
      </c>
      <c r="C35" s="22">
        <v>12.5</v>
      </c>
      <c r="D35" s="23" t="s">
        <v>121</v>
      </c>
      <c r="E35" s="22">
        <v>4</v>
      </c>
      <c r="F35" s="6">
        <f t="shared" si="0"/>
        <v>50</v>
      </c>
    </row>
    <row r="36" spans="1:6" ht="26.25">
      <c r="A36" s="18" t="s">
        <v>45</v>
      </c>
      <c r="B36" s="20" t="s">
        <v>128</v>
      </c>
      <c r="C36" s="24">
        <v>3</v>
      </c>
      <c r="D36" s="5" t="s">
        <v>121</v>
      </c>
      <c r="E36" s="24">
        <v>122</v>
      </c>
      <c r="F36" s="6">
        <f t="shared" si="0"/>
        <v>366</v>
      </c>
    </row>
    <row r="37" spans="1:6" ht="12.75">
      <c r="A37" s="18" t="s">
        <v>62</v>
      </c>
      <c r="B37" s="21" t="s">
        <v>129</v>
      </c>
      <c r="C37" s="6">
        <v>4</v>
      </c>
      <c r="D37" s="5" t="s">
        <v>130</v>
      </c>
      <c r="E37" s="6">
        <v>14</v>
      </c>
      <c r="F37" s="6">
        <f t="shared" si="0"/>
        <v>56</v>
      </c>
    </row>
    <row r="38" spans="1:6" ht="12.75">
      <c r="A38" s="18"/>
      <c r="B38" s="4"/>
      <c r="C38" s="4"/>
      <c r="D38" s="4"/>
      <c r="E38" s="4"/>
      <c r="F38" s="6">
        <f t="shared" si="0"/>
        <v>0</v>
      </c>
    </row>
    <row r="39" spans="1:6" ht="66">
      <c r="A39" s="19" t="s">
        <v>131</v>
      </c>
      <c r="B39" s="20" t="s">
        <v>132</v>
      </c>
      <c r="C39" s="24">
        <v>1</v>
      </c>
      <c r="D39" s="24" t="s">
        <v>133</v>
      </c>
      <c r="E39" s="24">
        <v>100</v>
      </c>
      <c r="F39" s="6">
        <f t="shared" si="0"/>
        <v>100</v>
      </c>
    </row>
    <row r="40" spans="1:6" ht="39">
      <c r="A40" s="19" t="s">
        <v>134</v>
      </c>
      <c r="B40" s="20" t="s">
        <v>135</v>
      </c>
      <c r="C40" s="6">
        <v>12</v>
      </c>
      <c r="D40" s="5" t="s">
        <v>126</v>
      </c>
      <c r="E40" s="6">
        <v>15</v>
      </c>
      <c r="F40" s="6">
        <f t="shared" si="0"/>
        <v>180</v>
      </c>
    </row>
    <row r="41" spans="1:6" ht="12.75">
      <c r="A41" s="18"/>
      <c r="B41" s="4"/>
      <c r="C41" s="4"/>
      <c r="D41" s="4"/>
      <c r="E41" s="4"/>
      <c r="F41" s="6">
        <f t="shared" si="0"/>
        <v>0</v>
      </c>
    </row>
    <row r="42" spans="1:6" ht="12.75">
      <c r="A42" s="18"/>
      <c r="B42" s="15" t="s">
        <v>111</v>
      </c>
      <c r="C42" s="18"/>
      <c r="D42" s="18"/>
      <c r="E42" s="18"/>
      <c r="F42" s="6">
        <f t="shared" si="0"/>
        <v>0</v>
      </c>
    </row>
    <row r="43" spans="1:6" ht="12.75">
      <c r="A43" s="18"/>
      <c r="B43" s="4"/>
      <c r="C43" s="4"/>
      <c r="D43" s="4"/>
      <c r="E43" s="4"/>
      <c r="F43" s="6">
        <f t="shared" si="0"/>
        <v>0</v>
      </c>
    </row>
    <row r="44" spans="1:6" ht="39">
      <c r="A44" s="19" t="s">
        <v>136</v>
      </c>
      <c r="B44" s="20" t="s">
        <v>135</v>
      </c>
      <c r="C44" s="24">
        <v>12</v>
      </c>
      <c r="D44" s="24" t="s">
        <v>126</v>
      </c>
      <c r="E44" s="24">
        <v>15</v>
      </c>
      <c r="F44" s="6">
        <f t="shared" si="0"/>
        <v>180</v>
      </c>
    </row>
    <row r="45" spans="1:6" ht="12.75">
      <c r="A45" s="4"/>
      <c r="B45" s="4"/>
      <c r="C45" s="4"/>
      <c r="D45" s="4"/>
      <c r="E45" s="4"/>
      <c r="F45" s="6">
        <f t="shared" si="0"/>
        <v>0</v>
      </c>
    </row>
    <row r="46" spans="1:6" ht="12.75">
      <c r="A46" s="18"/>
      <c r="B46" s="15" t="s">
        <v>111</v>
      </c>
      <c r="C46" s="18"/>
      <c r="D46" s="18"/>
      <c r="E46" s="18"/>
      <c r="F46" s="6">
        <f t="shared" si="0"/>
        <v>0</v>
      </c>
    </row>
    <row r="47" spans="1:6" ht="39">
      <c r="A47" s="19" t="s">
        <v>137</v>
      </c>
      <c r="B47" s="20" t="s">
        <v>138</v>
      </c>
      <c r="C47" s="6">
        <v>0.3</v>
      </c>
      <c r="D47" s="5" t="s">
        <v>109</v>
      </c>
      <c r="E47" s="6">
        <v>200</v>
      </c>
      <c r="F47" s="6">
        <f t="shared" si="0"/>
        <v>60</v>
      </c>
    </row>
    <row r="48" spans="1:6" ht="66">
      <c r="A48" s="19" t="s">
        <v>139</v>
      </c>
      <c r="B48" s="17" t="s">
        <v>140</v>
      </c>
      <c r="C48" s="6">
        <v>22</v>
      </c>
      <c r="D48" s="5" t="s">
        <v>117</v>
      </c>
      <c r="E48" s="6">
        <v>2</v>
      </c>
      <c r="F48" s="6">
        <f t="shared" si="0"/>
        <v>44</v>
      </c>
    </row>
    <row r="49" spans="1:6" ht="66">
      <c r="A49" s="19" t="s">
        <v>141</v>
      </c>
      <c r="B49" s="17" t="s">
        <v>142</v>
      </c>
      <c r="C49" s="6">
        <v>1</v>
      </c>
      <c r="D49" s="5" t="s">
        <v>143</v>
      </c>
      <c r="E49" s="6">
        <v>50</v>
      </c>
      <c r="F49" s="6">
        <f t="shared" si="0"/>
        <v>50</v>
      </c>
    </row>
    <row r="50" spans="1:6" ht="12.75">
      <c r="A50" s="4"/>
      <c r="B50" s="4"/>
      <c r="C50" s="4"/>
      <c r="D50" s="4"/>
      <c r="E50" s="4"/>
      <c r="F50" s="6">
        <f t="shared" si="0"/>
        <v>0</v>
      </c>
    </row>
    <row r="51" spans="1:6" s="27" customFormat="1" ht="12.75">
      <c r="A51" s="26"/>
      <c r="B51" s="26" t="s">
        <v>144</v>
      </c>
      <c r="C51" s="26"/>
      <c r="D51" s="26"/>
      <c r="E51" s="26"/>
      <c r="F51" s="6">
        <f t="shared" si="0"/>
        <v>0</v>
      </c>
    </row>
    <row r="52" spans="1:6" ht="12.75">
      <c r="A52" s="4"/>
      <c r="B52" s="4"/>
      <c r="C52" s="4"/>
      <c r="D52" s="4"/>
      <c r="E52" s="4"/>
      <c r="F52" s="6">
        <f t="shared" si="0"/>
        <v>0</v>
      </c>
    </row>
    <row r="53" spans="1:6" ht="12.75">
      <c r="A53" s="4"/>
      <c r="B53" s="16" t="s">
        <v>145</v>
      </c>
      <c r="C53" s="4"/>
      <c r="D53" s="4"/>
      <c r="E53" s="4"/>
      <c r="F53" s="6">
        <f t="shared" si="0"/>
        <v>0</v>
      </c>
    </row>
    <row r="54" spans="1:6" ht="12.75">
      <c r="A54" s="4"/>
      <c r="B54" s="4"/>
      <c r="C54" s="4"/>
      <c r="D54" s="4"/>
      <c r="E54" s="4"/>
      <c r="F54" s="6">
        <f t="shared" si="0"/>
        <v>0</v>
      </c>
    </row>
    <row r="55" spans="1:6" ht="12.75">
      <c r="A55" s="18" t="s">
        <v>146</v>
      </c>
      <c r="B55" s="4" t="s">
        <v>147</v>
      </c>
      <c r="C55" s="6">
        <v>5.5</v>
      </c>
      <c r="D55" s="5" t="s">
        <v>109</v>
      </c>
      <c r="E55" s="6">
        <v>12</v>
      </c>
      <c r="F55" s="6">
        <f t="shared" si="0"/>
        <v>66</v>
      </c>
    </row>
    <row r="56" spans="1:6" ht="12.75">
      <c r="A56" s="4"/>
      <c r="B56" s="4"/>
      <c r="C56" s="4"/>
      <c r="D56" s="4"/>
      <c r="E56" s="4"/>
      <c r="F56" s="6">
        <f t="shared" si="0"/>
        <v>0</v>
      </c>
    </row>
    <row r="57" spans="1:6" ht="26.25">
      <c r="A57" s="18" t="s">
        <v>148</v>
      </c>
      <c r="B57" s="17" t="s">
        <v>149</v>
      </c>
      <c r="C57" s="6">
        <v>3.5</v>
      </c>
      <c r="D57" s="5" t="s">
        <v>109</v>
      </c>
      <c r="E57" s="6">
        <v>20</v>
      </c>
      <c r="F57" s="6">
        <f t="shared" si="0"/>
        <v>70</v>
      </c>
    </row>
    <row r="58" spans="1:6" ht="12.75">
      <c r="A58" s="4"/>
      <c r="B58" s="4"/>
      <c r="C58" s="4"/>
      <c r="D58" s="4"/>
      <c r="E58" s="4"/>
      <c r="F58" s="6">
        <f t="shared" si="0"/>
        <v>0</v>
      </c>
    </row>
    <row r="59" spans="1:6" ht="12.75">
      <c r="A59" s="18" t="s">
        <v>150</v>
      </c>
      <c r="B59" s="4" t="s">
        <v>151</v>
      </c>
      <c r="C59" s="6">
        <v>2</v>
      </c>
      <c r="D59" s="5" t="s">
        <v>121</v>
      </c>
      <c r="E59" s="6">
        <v>6</v>
      </c>
      <c r="F59" s="6">
        <f t="shared" si="0"/>
        <v>12</v>
      </c>
    </row>
    <row r="60" spans="1:6" ht="12.75">
      <c r="A60" s="4"/>
      <c r="B60" s="4"/>
      <c r="C60" s="4"/>
      <c r="D60" s="4"/>
      <c r="E60" s="4"/>
      <c r="F60" s="6">
        <f t="shared" si="0"/>
        <v>0</v>
      </c>
    </row>
    <row r="61" spans="1:6" ht="12.75">
      <c r="A61" s="18" t="s">
        <v>152</v>
      </c>
      <c r="B61" s="4" t="s">
        <v>153</v>
      </c>
      <c r="C61" s="6">
        <v>0.4</v>
      </c>
      <c r="D61" s="5" t="s">
        <v>109</v>
      </c>
      <c r="E61" s="6">
        <v>20</v>
      </c>
      <c r="F61" s="6">
        <f t="shared" si="0"/>
        <v>8</v>
      </c>
    </row>
    <row r="62" spans="1:6" ht="12.75">
      <c r="A62" s="4"/>
      <c r="B62" s="4"/>
      <c r="C62" s="4"/>
      <c r="D62" s="4"/>
      <c r="E62" s="4"/>
      <c r="F62" s="4"/>
    </row>
    <row r="63" spans="1:6" s="27" customFormat="1" ht="12.75">
      <c r="A63" s="26"/>
      <c r="B63" s="28" t="s">
        <v>154</v>
      </c>
      <c r="C63" s="26"/>
      <c r="D63" s="26"/>
      <c r="E63" s="26"/>
      <c r="F63" s="26"/>
    </row>
    <row r="64" spans="1:6" ht="12.75">
      <c r="A64" s="25"/>
      <c r="B64" s="25"/>
      <c r="C64" s="25"/>
      <c r="D64" s="25"/>
      <c r="E64" s="25"/>
      <c r="F64" s="25"/>
    </row>
    <row r="65" spans="1:6" s="27" customFormat="1" ht="12.75">
      <c r="A65" s="29"/>
      <c r="B65" s="35" t="s">
        <v>155</v>
      </c>
      <c r="C65" s="36"/>
      <c r="D65" s="36"/>
      <c r="E65" s="36"/>
      <c r="F65" s="37">
        <f>SUM(F4:F64)</f>
        <v>3646.5600000000004</v>
      </c>
    </row>
  </sheetData>
  <sheetProtection/>
  <printOptions/>
  <pageMargins left="0.7" right="0.7" top="0.75" bottom="0.75" header="0.3" footer="0.3"/>
  <pageSetup horizontalDpi="300" verticalDpi="300" orientation="portrait" scale="84" r:id="rId1"/>
  <rowBreaks count="1" manualBreakCount="1">
    <brk id="2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5.28125" style="160" bestFit="1" customWidth="1"/>
    <col min="2" max="2" width="48.140625" style="160" customWidth="1"/>
    <col min="3" max="3" width="10.8515625" style="183" customWidth="1"/>
    <col min="4" max="4" width="11.00390625" style="160" customWidth="1"/>
    <col min="5" max="5" width="12.57421875" style="160" customWidth="1"/>
    <col min="6" max="6" width="13.57421875" style="183" customWidth="1"/>
    <col min="7" max="16384" width="9.140625" style="160" customWidth="1"/>
  </cols>
  <sheetData>
    <row r="1" spans="1:6" ht="23.25" customHeight="1">
      <c r="A1" s="267" t="s">
        <v>577</v>
      </c>
      <c r="B1" s="267"/>
      <c r="C1" s="267"/>
      <c r="D1" s="267"/>
      <c r="E1" s="267"/>
      <c r="F1" s="267"/>
    </row>
    <row r="2" spans="1:6" ht="13.5">
      <c r="A2" s="168" t="s">
        <v>143</v>
      </c>
      <c r="B2" s="169" t="s">
        <v>157</v>
      </c>
      <c r="C2" s="169" t="s">
        <v>158</v>
      </c>
      <c r="D2" s="170" t="s">
        <v>159</v>
      </c>
      <c r="E2" s="171" t="s">
        <v>160</v>
      </c>
      <c r="F2" s="172" t="s">
        <v>161</v>
      </c>
    </row>
    <row r="3" spans="1:6" ht="82.5">
      <c r="A3" s="173"/>
      <c r="B3" s="174" t="s">
        <v>220</v>
      </c>
      <c r="C3" s="175"/>
      <c r="D3" s="176"/>
      <c r="E3" s="173"/>
      <c r="F3" s="191"/>
    </row>
    <row r="4" spans="1:6" ht="138">
      <c r="A4" s="173"/>
      <c r="B4" s="177" t="s">
        <v>235</v>
      </c>
      <c r="C4" s="178" t="s">
        <v>162</v>
      </c>
      <c r="D4" s="179">
        <v>1</v>
      </c>
      <c r="E4" s="180"/>
      <c r="F4" s="190">
        <f>D4*E4</f>
        <v>0</v>
      </c>
    </row>
    <row r="5" spans="1:6" ht="14.25" thickBot="1">
      <c r="A5" s="173"/>
      <c r="B5" s="173"/>
      <c r="C5" s="175"/>
      <c r="D5" s="176"/>
      <c r="E5" s="181"/>
      <c r="F5" s="192"/>
    </row>
    <row r="6" spans="1:6" s="182" customFormat="1" ht="14.25" thickBot="1">
      <c r="A6" s="268" t="s">
        <v>163</v>
      </c>
      <c r="B6" s="269"/>
      <c r="C6" s="269"/>
      <c r="D6" s="269"/>
      <c r="E6" s="269"/>
      <c r="F6" s="193">
        <f>SUM(F4:F5)</f>
        <v>0</v>
      </c>
    </row>
  </sheetData>
  <sheetProtection/>
  <mergeCells count="2">
    <mergeCell ref="A6:E6"/>
    <mergeCell ref="A1:F1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106" zoomScaleSheetLayoutView="106" zoomScalePageLayoutView="0" workbookViewId="0" topLeftCell="A1">
      <selection activeCell="A1" sqref="A1:F1"/>
    </sheetView>
  </sheetViews>
  <sheetFormatPr defaultColWidth="9.140625" defaultRowHeight="12.75"/>
  <cols>
    <col min="1" max="1" width="9.140625" style="45" customWidth="1"/>
    <col min="2" max="2" width="60.140625" style="45" customWidth="1"/>
    <col min="3" max="3" width="9.140625" style="194" customWidth="1"/>
    <col min="4" max="4" width="13.57421875" style="45" customWidth="1"/>
    <col min="5" max="5" width="19.421875" style="45" customWidth="1"/>
    <col min="6" max="16384" width="9.140625" style="45" customWidth="1"/>
  </cols>
  <sheetData>
    <row r="1" spans="1:7" ht="26.25" customHeight="1">
      <c r="A1" s="267" t="s">
        <v>577</v>
      </c>
      <c r="B1" s="267"/>
      <c r="C1" s="267"/>
      <c r="D1" s="267"/>
      <c r="E1" s="267"/>
      <c r="F1" s="267"/>
      <c r="G1" s="77"/>
    </row>
    <row r="2" spans="1:7" ht="27">
      <c r="A2" s="42" t="s">
        <v>202</v>
      </c>
      <c r="B2" s="42" t="s">
        <v>1</v>
      </c>
      <c r="C2" s="42" t="s">
        <v>3</v>
      </c>
      <c r="D2" s="43" t="s">
        <v>203</v>
      </c>
      <c r="E2" s="44" t="s">
        <v>204</v>
      </c>
      <c r="F2" s="78"/>
      <c r="G2" s="79"/>
    </row>
    <row r="3" spans="1:5" ht="13.5">
      <c r="A3" s="38"/>
      <c r="B3" s="41"/>
      <c r="C3" s="38"/>
      <c r="D3" s="39"/>
      <c r="E3" s="40"/>
    </row>
    <row r="4" spans="1:5" ht="13.5">
      <c r="A4" s="47"/>
      <c r="B4" s="46" t="s">
        <v>205</v>
      </c>
      <c r="C4" s="48"/>
      <c r="D4" s="49"/>
      <c r="E4" s="50"/>
    </row>
    <row r="5" spans="1:5" ht="13.5">
      <c r="A5" s="47"/>
      <c r="B5" s="51"/>
      <c r="C5" s="48"/>
      <c r="D5" s="49"/>
      <c r="E5" s="50"/>
    </row>
    <row r="6" spans="1:5" ht="19.5" customHeight="1">
      <c r="A6" s="47"/>
      <c r="B6" s="80" t="s">
        <v>206</v>
      </c>
      <c r="C6" s="52"/>
      <c r="D6" s="53"/>
      <c r="E6" s="54"/>
    </row>
    <row r="7" spans="1:5" ht="13.5" customHeight="1">
      <c r="A7" s="47"/>
      <c r="B7" s="47"/>
      <c r="C7" s="48"/>
      <c r="D7" s="55"/>
      <c r="E7" s="50"/>
    </row>
    <row r="8" spans="1:5" ht="35.25" customHeight="1">
      <c r="A8" s="47"/>
      <c r="B8" s="56" t="s">
        <v>207</v>
      </c>
      <c r="C8" s="57"/>
      <c r="D8" s="58"/>
      <c r="E8" s="59"/>
    </row>
    <row r="9" spans="1:5" ht="13.5">
      <c r="A9" s="47"/>
      <c r="B9" s="60"/>
      <c r="C9" s="48"/>
      <c r="D9" s="49"/>
      <c r="E9" s="50"/>
    </row>
    <row r="10" spans="1:5" ht="24" customHeight="1">
      <c r="A10" s="47" t="s">
        <v>6</v>
      </c>
      <c r="B10" s="61" t="s">
        <v>208</v>
      </c>
      <c r="C10" s="62">
        <v>1</v>
      </c>
      <c r="D10" s="63" t="s">
        <v>143</v>
      </c>
      <c r="E10" s="74"/>
    </row>
    <row r="11" spans="1:5" ht="23.25" customHeight="1">
      <c r="A11" s="65" t="s">
        <v>7</v>
      </c>
      <c r="B11" s="66" t="s">
        <v>236</v>
      </c>
      <c r="C11" s="62">
        <v>1</v>
      </c>
      <c r="D11" s="63" t="s">
        <v>143</v>
      </c>
      <c r="E11" s="74"/>
    </row>
    <row r="12" spans="1:5" s="188" customFormat="1" ht="30" customHeight="1">
      <c r="A12" s="65" t="s">
        <v>8</v>
      </c>
      <c r="B12" s="186" t="s">
        <v>209</v>
      </c>
      <c r="C12" s="62">
        <v>1</v>
      </c>
      <c r="D12" s="63" t="s">
        <v>143</v>
      </c>
      <c r="E12" s="187"/>
    </row>
    <row r="13" spans="1:5" ht="13.5">
      <c r="A13" s="47"/>
      <c r="B13" s="67"/>
      <c r="C13" s="57"/>
      <c r="D13" s="64"/>
      <c r="E13" s="59"/>
    </row>
    <row r="14" spans="1:5" ht="17.25" customHeight="1">
      <c r="A14" s="47"/>
      <c r="B14" s="76" t="s">
        <v>210</v>
      </c>
      <c r="C14" s="57"/>
      <c r="D14" s="64"/>
      <c r="E14" s="75">
        <f>SUM(E10:E13)</f>
        <v>0</v>
      </c>
    </row>
    <row r="15" spans="1:5" ht="13.5">
      <c r="A15" s="47"/>
      <c r="B15" s="67"/>
      <c r="C15" s="57"/>
      <c r="D15" s="64"/>
      <c r="E15" s="69"/>
    </row>
    <row r="16" spans="1:5" ht="13.5">
      <c r="A16" s="47"/>
      <c r="B16" s="67"/>
      <c r="C16" s="57"/>
      <c r="D16" s="64"/>
      <c r="E16" s="59"/>
    </row>
    <row r="17" spans="1:5" ht="13.5">
      <c r="A17" s="47"/>
      <c r="B17" s="67"/>
      <c r="C17" s="57"/>
      <c r="D17" s="70"/>
      <c r="E17" s="69"/>
    </row>
    <row r="18" spans="1:5" ht="13.5">
      <c r="A18" s="47"/>
      <c r="B18" s="68"/>
      <c r="C18" s="57"/>
      <c r="D18" s="70"/>
      <c r="E18" s="69"/>
    </row>
    <row r="19" spans="1:5" ht="13.5">
      <c r="A19" s="47"/>
      <c r="B19" s="68"/>
      <c r="C19" s="57"/>
      <c r="D19" s="70"/>
      <c r="E19" s="69"/>
    </row>
    <row r="20" spans="1:5" ht="13.5">
      <c r="A20" s="47"/>
      <c r="B20" s="68"/>
      <c r="C20" s="57"/>
      <c r="D20" s="70"/>
      <c r="E20" s="69"/>
    </row>
    <row r="21" spans="1:5" ht="13.5">
      <c r="A21" s="47"/>
      <c r="B21" s="68"/>
      <c r="C21" s="57"/>
      <c r="D21" s="70"/>
      <c r="E21" s="69"/>
    </row>
    <row r="22" spans="1:5" ht="13.5">
      <c r="A22" s="47"/>
      <c r="B22" s="68"/>
      <c r="C22" s="57"/>
      <c r="D22" s="70"/>
      <c r="E22" s="69"/>
    </row>
    <row r="23" spans="1:5" ht="13.5">
      <c r="A23" s="71"/>
      <c r="B23" s="72"/>
      <c r="C23" s="57"/>
      <c r="D23" s="64"/>
      <c r="E23" s="59"/>
    </row>
    <row r="24" spans="1:5" ht="13.5">
      <c r="A24" s="73"/>
      <c r="B24" s="72"/>
      <c r="C24" s="57"/>
      <c r="D24" s="64"/>
      <c r="E24" s="5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scale="82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10.8515625" style="160" customWidth="1"/>
    <col min="2" max="2" width="35.28125" style="160" customWidth="1"/>
    <col min="3" max="3" width="40.00390625" style="160" customWidth="1"/>
    <col min="4" max="4" width="14.8515625" style="160" bestFit="1" customWidth="1"/>
    <col min="5" max="16384" width="9.140625" style="160" customWidth="1"/>
  </cols>
  <sheetData>
    <row r="1" spans="1:3" ht="15">
      <c r="A1" s="270" t="s">
        <v>578</v>
      </c>
      <c r="B1" s="270"/>
      <c r="C1" s="270"/>
    </row>
    <row r="2" spans="1:3" ht="30">
      <c r="A2" s="161" t="s">
        <v>68</v>
      </c>
      <c r="B2" s="162" t="s">
        <v>1</v>
      </c>
      <c r="C2" s="163" t="s">
        <v>181</v>
      </c>
    </row>
    <row r="3" spans="1:3" ht="15">
      <c r="A3" s="161"/>
      <c r="B3" s="162"/>
      <c r="C3" s="163"/>
    </row>
    <row r="4" spans="1:3" ht="15">
      <c r="A4" s="165">
        <v>1</v>
      </c>
      <c r="B4" s="166" t="s">
        <v>245</v>
      </c>
      <c r="C4" s="163">
        <f>SUM(PRELIMINARIES!K546)</f>
        <v>0</v>
      </c>
    </row>
    <row r="5" spans="1:3" ht="15">
      <c r="A5" s="161"/>
      <c r="B5" s="164"/>
      <c r="C5" s="163"/>
    </row>
    <row r="6" spans="1:3" ht="15" customHeight="1">
      <c r="A6" s="165">
        <v>2</v>
      </c>
      <c r="B6" s="166" t="s">
        <v>221</v>
      </c>
      <c r="C6" s="167">
        <f>SUM('MAIN BUILDING'!F260)</f>
        <v>0</v>
      </c>
    </row>
    <row r="7" spans="1:3" ht="15">
      <c r="A7" s="165"/>
      <c r="B7" s="166"/>
      <c r="C7" s="167"/>
    </row>
    <row r="8" spans="1:3" ht="18" customHeight="1">
      <c r="A8" s="165">
        <v>3</v>
      </c>
      <c r="B8" s="166" t="s">
        <v>228</v>
      </c>
      <c r="C8" s="167">
        <f>SUM('MEETING HALL BLOCK'!F245)</f>
        <v>0</v>
      </c>
    </row>
    <row r="9" spans="1:3" ht="15">
      <c r="A9" s="165"/>
      <c r="B9" s="166"/>
      <c r="C9" s="167"/>
    </row>
    <row r="10" spans="1:3" ht="17.25" customHeight="1">
      <c r="A10" s="165">
        <v>4</v>
      </c>
      <c r="B10" s="166" t="s">
        <v>222</v>
      </c>
      <c r="C10" s="167">
        <f>SUM(WASHROOMS!F6)</f>
        <v>0</v>
      </c>
    </row>
    <row r="11" spans="1:3" ht="15">
      <c r="A11" s="165"/>
      <c r="B11" s="166"/>
      <c r="C11" s="167"/>
    </row>
    <row r="12" spans="1:3" ht="15">
      <c r="A12" s="165">
        <v>5</v>
      </c>
      <c r="B12" s="166" t="s">
        <v>223</v>
      </c>
      <c r="C12" s="167">
        <f>SUM('PC SUMS'!E14)</f>
        <v>0</v>
      </c>
    </row>
    <row r="13" spans="1:3" ht="15">
      <c r="A13" s="165"/>
      <c r="B13" s="166"/>
      <c r="C13" s="167"/>
    </row>
    <row r="14" spans="1:4" s="85" customFormat="1" ht="21" customHeight="1">
      <c r="A14" s="165"/>
      <c r="B14" s="166" t="s">
        <v>225</v>
      </c>
      <c r="C14" s="167">
        <f>SUM(C6:C13)</f>
        <v>0</v>
      </c>
      <c r="D14" s="18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WANJA David</cp:lastModifiedBy>
  <cp:lastPrinted>2018-01-09T11:38:11Z</cp:lastPrinted>
  <dcterms:created xsi:type="dcterms:W3CDTF">2004-01-20T16:46:19Z</dcterms:created>
  <dcterms:modified xsi:type="dcterms:W3CDTF">2018-06-04T06:09:24Z</dcterms:modified>
  <cp:category/>
  <cp:version/>
  <cp:contentType/>
  <cp:contentStatus/>
</cp:coreProperties>
</file>