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ckup\PRD\AFDB\Assessments\Boreholes\Balanbal borehole\RFQ\"/>
    </mc:Choice>
  </mc:AlternateContent>
  <bookViews>
    <workbookView xWindow="240" yWindow="72" windowWidth="20112" windowHeight="7992" tabRatio="756" firstSheet="2" activeTab="8"/>
  </bookViews>
  <sheets>
    <sheet name="Preliminaries" sheetId="8" r:id="rId1"/>
    <sheet name="Elevated water tank" sheetId="15" r:id="rId2"/>
    <sheet name="Generator shed" sheetId="6" r:id="rId3"/>
    <sheet name="Generator installation" sheetId="14" r:id="rId4"/>
    <sheet name="Borehole" sheetId="10" r:id="rId5"/>
    <sheet name="Piping" sheetId="7" r:id="rId6"/>
    <sheet name="Caretakers room" sheetId="13" r:id="rId7"/>
    <sheet name="Water kiosk" sheetId="12" r:id="rId8"/>
    <sheet name="Fence" sheetId="16" r:id="rId9"/>
    <sheet name="Water troughs" sheetId="18" r:id="rId10"/>
    <sheet name="Grand summary" sheetId="17" r:id="rId11"/>
  </sheets>
  <calcPr calcId="152511"/>
</workbook>
</file>

<file path=xl/calcChain.xml><?xml version="1.0" encoding="utf-8"?>
<calcChain xmlns="http://schemas.openxmlformats.org/spreadsheetml/2006/main">
  <c r="B39" i="17" l="1"/>
  <c r="B241" i="18"/>
  <c r="B238" i="18"/>
  <c r="G148" i="18"/>
  <c r="G139" i="18"/>
  <c r="G111" i="18"/>
  <c r="G98" i="18"/>
  <c r="G96" i="18"/>
  <c r="G87" i="18"/>
  <c r="G83" i="18"/>
  <c r="G79" i="18"/>
  <c r="G62" i="18"/>
  <c r="G53" i="18"/>
  <c r="G47" i="18"/>
  <c r="G43" i="18"/>
  <c r="G12" i="18"/>
  <c r="D254" i="18"/>
  <c r="D252" i="18"/>
  <c r="D250" i="18"/>
  <c r="D248" i="18"/>
  <c r="B191" i="18"/>
  <c r="B188" i="18"/>
  <c r="B129" i="18"/>
  <c r="B126" i="18"/>
  <c r="B35" i="18"/>
  <c r="B32" i="18"/>
  <c r="B4" i="18"/>
  <c r="B33" i="18" s="1"/>
  <c r="B4" i="17"/>
  <c r="B3" i="17"/>
  <c r="B36" i="17"/>
  <c r="B142" i="16"/>
  <c r="B69" i="16"/>
  <c r="B4" i="16"/>
  <c r="B3" i="16"/>
  <c r="B33" i="17"/>
  <c r="B621" i="12"/>
  <c r="B5" i="12"/>
  <c r="B619" i="12" s="1"/>
  <c r="B4" i="12"/>
  <c r="B618" i="12" s="1"/>
  <c r="B30" i="17"/>
  <c r="B27" i="17"/>
  <c r="B24" i="17"/>
  <c r="D458" i="13"/>
  <c r="D456" i="13"/>
  <c r="D454" i="13"/>
  <c r="D452" i="13"/>
  <c r="D450" i="13"/>
  <c r="D446" i="13"/>
  <c r="D448" i="13"/>
  <c r="B35" i="13"/>
  <c r="B32" i="13"/>
  <c r="B4" i="13"/>
  <c r="B33" i="13" s="1"/>
  <c r="B103" i="7"/>
  <c r="B79" i="7"/>
  <c r="B40" i="7"/>
  <c r="B5" i="7"/>
  <c r="B38" i="7" s="1"/>
  <c r="B4" i="7"/>
  <c r="B37" i="7" s="1"/>
  <c r="D48" i="10"/>
  <c r="B40" i="10"/>
  <c r="B5" i="10"/>
  <c r="B38" i="10" s="1"/>
  <c r="B4" i="10"/>
  <c r="B37" i="10" s="1"/>
  <c r="B21" i="17"/>
  <c r="B90" i="14"/>
  <c r="B66" i="14"/>
  <c r="B36" i="14"/>
  <c r="B6" i="14"/>
  <c r="B34" i="14" s="1"/>
  <c r="B5" i="14"/>
  <c r="B33" i="14" s="1"/>
  <c r="B18" i="17"/>
  <c r="B39" i="6"/>
  <c r="B4" i="6"/>
  <c r="B37" i="6" s="1"/>
  <c r="B3" i="6"/>
  <c r="B36" i="6" s="1"/>
  <c r="B468" i="15"/>
  <c r="B279" i="15"/>
  <c r="B15" i="17"/>
  <c r="B459" i="6" l="1"/>
  <c r="G75" i="18"/>
  <c r="G68" i="18"/>
  <c r="G106" i="18" s="1"/>
  <c r="G57" i="18"/>
  <c r="B239" i="18"/>
  <c r="B189" i="18"/>
  <c r="G209" i="18"/>
  <c r="B127" i="18"/>
  <c r="G199" i="18"/>
  <c r="B221" i="12"/>
  <c r="B437" i="13"/>
  <c r="B366" i="13"/>
  <c r="B304" i="13"/>
  <c r="B253" i="13"/>
  <c r="B198" i="13"/>
  <c r="B136" i="13"/>
  <c r="B101" i="7"/>
  <c r="B100" i="7"/>
  <c r="B76" i="7"/>
  <c r="B77" i="7"/>
  <c r="B63" i="14"/>
  <c r="B64" i="14"/>
  <c r="B87" i="14"/>
  <c r="B88" i="14"/>
  <c r="B384" i="6"/>
  <c r="B318" i="6"/>
  <c r="B266" i="6"/>
  <c r="B141" i="6"/>
  <c r="B210" i="6"/>
  <c r="G111" i="16"/>
  <c r="G109" i="16"/>
  <c r="G90" i="16"/>
  <c r="G93" i="16" s="1"/>
  <c r="G85" i="16"/>
  <c r="G82" i="16"/>
  <c r="C152" i="16"/>
  <c r="C150" i="16"/>
  <c r="G27" i="16"/>
  <c r="G24" i="16"/>
  <c r="G18" i="16"/>
  <c r="B140" i="16"/>
  <c r="B66" i="16"/>
  <c r="G216" i="18" l="1"/>
  <c r="G203" i="18"/>
  <c r="G121" i="16"/>
  <c r="G100" i="16"/>
  <c r="B139" i="16"/>
  <c r="B67" i="16"/>
  <c r="G221" i="18" l="1"/>
  <c r="G19" i="7" l="1"/>
  <c r="G16" i="7"/>
  <c r="G343" i="15"/>
  <c r="G341" i="15"/>
  <c r="G337" i="15"/>
  <c r="G330" i="15"/>
  <c r="G250" i="15"/>
  <c r="G247" i="15"/>
  <c r="G269" i="15"/>
  <c r="G265" i="15"/>
  <c r="G267" i="15" s="1"/>
  <c r="G206" i="15"/>
  <c r="G196" i="15"/>
  <c r="G203" i="15"/>
  <c r="G193" i="15"/>
  <c r="G188" i="15"/>
  <c r="G166" i="15"/>
  <c r="G172" i="15" s="1"/>
  <c r="G179" i="15" s="1"/>
  <c r="G163" i="15"/>
  <c r="G170" i="15" s="1"/>
  <c r="G177" i="15" s="1"/>
  <c r="G142" i="15"/>
  <c r="G148" i="15" s="1"/>
  <c r="G135" i="15"/>
  <c r="G133" i="15"/>
  <c r="G263" i="15"/>
  <c r="G72" i="15"/>
  <c r="G234" i="15"/>
  <c r="G241" i="15" s="1"/>
  <c r="G231" i="15"/>
  <c r="G238" i="15" s="1"/>
  <c r="G217" i="15"/>
  <c r="G214" i="15"/>
  <c r="G221" i="15" s="1"/>
  <c r="G356" i="15" l="1"/>
  <c r="G352" i="15"/>
  <c r="G339" i="15"/>
  <c r="G365" i="15" s="1"/>
  <c r="G371" i="15" s="1"/>
  <c r="G292" i="15"/>
  <c r="G224" i="15"/>
  <c r="G131" i="15"/>
  <c r="G122" i="15"/>
  <c r="G115" i="15"/>
  <c r="G79" i="15"/>
  <c r="G51" i="15"/>
  <c r="G61" i="15" s="1"/>
  <c r="C489" i="15"/>
  <c r="C487" i="15"/>
  <c r="C485" i="15"/>
  <c r="C483" i="15"/>
  <c r="C481" i="15"/>
  <c r="C479" i="15"/>
  <c r="C477" i="15"/>
  <c r="B435" i="15"/>
  <c r="B393" i="15"/>
  <c r="B321" i="15"/>
  <c r="B282" i="15"/>
  <c r="G146" i="15"/>
  <c r="B106" i="15"/>
  <c r="B32" i="15"/>
  <c r="G12" i="15"/>
  <c r="B465" i="15"/>
  <c r="B278" i="15"/>
  <c r="G287" i="13"/>
  <c r="G224" i="13"/>
  <c r="G214" i="13"/>
  <c r="G212" i="13"/>
  <c r="G210" i="13"/>
  <c r="G157" i="13"/>
  <c r="G62" i="13"/>
  <c r="G148" i="13"/>
  <c r="G122" i="13"/>
  <c r="G120" i="13"/>
  <c r="G117" i="13"/>
  <c r="G103" i="13"/>
  <c r="G105" i="13"/>
  <c r="G97" i="13"/>
  <c r="G99" i="13"/>
  <c r="G43" i="13"/>
  <c r="G53" i="13"/>
  <c r="G47" i="13"/>
  <c r="G83" i="13"/>
  <c r="G88" i="13"/>
  <c r="G85" i="13"/>
  <c r="G79" i="13"/>
  <c r="G12" i="13"/>
  <c r="F425" i="13"/>
  <c r="B306" i="13"/>
  <c r="B368" i="13" s="1"/>
  <c r="B439" i="13" s="1"/>
  <c r="B303" i="13"/>
  <c r="B365" i="13" s="1"/>
  <c r="B436" i="13" s="1"/>
  <c r="B255" i="13"/>
  <c r="B252" i="13"/>
  <c r="B200" i="13"/>
  <c r="B197" i="13"/>
  <c r="B138" i="13"/>
  <c r="B135" i="13"/>
  <c r="C116" i="7"/>
  <c r="C114" i="7"/>
  <c r="C112" i="7"/>
  <c r="B131" i="14"/>
  <c r="B129" i="14"/>
  <c r="B127" i="14"/>
  <c r="B125" i="14"/>
  <c r="G354" i="15" l="1"/>
  <c r="G126" i="15"/>
  <c r="G124" i="15"/>
  <c r="G65" i="15"/>
  <c r="G42" i="15"/>
  <c r="B432" i="15"/>
  <c r="B464" i="15"/>
  <c r="B102" i="15"/>
  <c r="B390" i="15"/>
  <c r="B103" i="15"/>
  <c r="B29" i="15"/>
  <c r="B317" i="15"/>
  <c r="B30" i="15"/>
  <c r="B318" i="15"/>
  <c r="B391" i="15"/>
  <c r="B433" i="15"/>
  <c r="G263" i="13"/>
  <c r="G267" i="13" s="1"/>
  <c r="G75" i="13"/>
  <c r="G68" i="13"/>
  <c r="G57" i="13"/>
  <c r="G70" i="15" l="1"/>
  <c r="G45" i="15"/>
  <c r="G112" i="13"/>
  <c r="G280" i="13"/>
  <c r="G285" i="13"/>
  <c r="G273" i="13" l="1"/>
  <c r="G14" i="6"/>
  <c r="G131" i="6"/>
  <c r="G118" i="6"/>
  <c r="G154" i="6"/>
  <c r="G86" i="15" l="1"/>
  <c r="G113" i="15" s="1"/>
  <c r="C724" i="12"/>
  <c r="C722" i="12"/>
  <c r="B562" i="12"/>
  <c r="G352" i="12"/>
  <c r="G348" i="12"/>
  <c r="G135" i="12"/>
  <c r="G139" i="12" s="1"/>
  <c r="G336" i="12" s="1"/>
  <c r="G143" i="12"/>
  <c r="G255" i="12"/>
  <c r="G247" i="12"/>
  <c r="G245" i="12"/>
  <c r="G236" i="12"/>
  <c r="G233" i="12"/>
  <c r="G209" i="12"/>
  <c r="G205" i="12"/>
  <c r="G207" i="12"/>
  <c r="G192" i="12"/>
  <c r="G182" i="12"/>
  <c r="G189" i="12"/>
  <c r="G179" i="12"/>
  <c r="G174" i="12"/>
  <c r="G166" i="12"/>
  <c r="G164" i="12"/>
  <c r="G160" i="12"/>
  <c r="G157" i="12"/>
  <c r="G145" i="12"/>
  <c r="G141" i="12"/>
  <c r="G128" i="12"/>
  <c r="G126" i="12"/>
  <c r="G124" i="12"/>
  <c r="G119" i="12"/>
  <c r="G117" i="12"/>
  <c r="G111" i="12"/>
  <c r="G59" i="12"/>
  <c r="G49" i="12"/>
  <c r="G12" i="12"/>
  <c r="G259" i="15" l="1"/>
  <c r="G332" i="12"/>
  <c r="G538" i="12"/>
  <c r="G541" i="12"/>
  <c r="C720" i="12" l="1"/>
  <c r="C718" i="12"/>
  <c r="C716" i="12"/>
  <c r="C714" i="12"/>
  <c r="C712" i="12"/>
  <c r="C710" i="12"/>
  <c r="C708" i="12"/>
  <c r="C706" i="12"/>
  <c r="C704" i="12"/>
  <c r="B499" i="12"/>
  <c r="B465" i="12"/>
  <c r="B398" i="12"/>
  <c r="B695" i="12" s="1"/>
  <c r="G362" i="12"/>
  <c r="G345" i="12"/>
  <c r="B322" i="12"/>
  <c r="B277" i="12"/>
  <c r="B224" i="12"/>
  <c r="G354" i="12"/>
  <c r="B104" i="12"/>
  <c r="G42" i="12"/>
  <c r="G68" i="12" s="1"/>
  <c r="B32" i="12"/>
  <c r="B101" i="12" l="1"/>
  <c r="B560" i="12"/>
  <c r="B394" i="12"/>
  <c r="B559" i="12"/>
  <c r="G367" i="12"/>
  <c r="G373" i="12"/>
  <c r="G63" i="12"/>
  <c r="B30" i="12"/>
  <c r="B395" i="12"/>
  <c r="B318" i="12"/>
  <c r="B692" i="12"/>
  <c r="B274" i="12"/>
  <c r="B29" i="12"/>
  <c r="B693" i="12"/>
  <c r="G70" i="12"/>
  <c r="G77" i="12"/>
  <c r="B220" i="12"/>
  <c r="B463" i="12"/>
  <c r="B100" i="12"/>
  <c r="B319" i="12"/>
  <c r="B462" i="12"/>
  <c r="B496" i="12"/>
  <c r="B497" i="12"/>
  <c r="B273" i="12"/>
  <c r="G84" i="12" l="1"/>
  <c r="G201" i="12" l="1"/>
  <c r="G21" i="7" l="1"/>
  <c r="G84" i="7" l="1"/>
  <c r="D481" i="6" l="1"/>
  <c r="D479" i="6"/>
  <c r="D477" i="6"/>
  <c r="D475" i="6"/>
  <c r="D473" i="6"/>
  <c r="D471" i="6"/>
  <c r="D469" i="6"/>
  <c r="F447" i="6"/>
  <c r="B320" i="6"/>
  <c r="B386" i="6" s="1"/>
  <c r="B461" i="6" s="1"/>
  <c r="B317" i="6"/>
  <c r="B383" i="6" s="1"/>
  <c r="B458" i="6" s="1"/>
  <c r="B268" i="6"/>
  <c r="B265" i="6"/>
  <c r="B212" i="6"/>
  <c r="B209" i="6"/>
  <c r="G165" i="6"/>
  <c r="G163" i="6"/>
  <c r="B143" i="6"/>
  <c r="B140" i="6"/>
  <c r="G109" i="6"/>
  <c r="G107" i="6"/>
  <c r="G103" i="6"/>
  <c r="G101" i="6"/>
  <c r="G92" i="6"/>
  <c r="G90" i="6"/>
  <c r="G85" i="6"/>
  <c r="G81" i="6"/>
  <c r="G77" i="6"/>
  <c r="G70" i="6"/>
  <c r="G55" i="6"/>
  <c r="G49" i="6"/>
  <c r="G169" i="6" l="1"/>
  <c r="G59" i="6"/>
  <c r="G277" i="6"/>
  <c r="G281" i="6" l="1"/>
  <c r="G294" i="6"/>
  <c r="G299" i="6" l="1"/>
</calcChain>
</file>

<file path=xl/sharedStrings.xml><?xml version="1.0" encoding="utf-8"?>
<sst xmlns="http://schemas.openxmlformats.org/spreadsheetml/2006/main" count="2282" uniqueCount="1000">
  <si>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</si>
  <si>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</si>
  <si>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</si>
  <si>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</si>
  <si>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</si>
  <si>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</si>
  <si>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</si>
  <si>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</si>
  <si>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</si>
  <si>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</si>
  <si>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</si>
  <si>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</si>
  <si>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</si>
  <si>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Backfill around foundation</t>
  </si>
  <si>
    <t>Ground beam</t>
  </si>
  <si>
    <t>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</si>
  <si>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</si>
  <si>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</si>
  <si>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</si>
  <si>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</si>
  <si>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</si>
  <si>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</si>
  <si>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</si>
  <si>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</si>
  <si>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</si>
  <si>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</si>
  <si>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</si>
  <si>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t>WINDOWS</t>
  </si>
  <si>
    <r>
      <t>m</t>
    </r>
    <r>
      <rPr>
        <vertAlign val="superscript"/>
        <sz val="10"/>
        <color indexed="8"/>
        <rFont val="Arial"/>
        <family val="2"/>
      </rPr>
      <t>2</t>
    </r>
  </si>
  <si>
    <t>High tensile reinforcement bars in assorted sizes</t>
  </si>
  <si>
    <t>50mm thick walls</t>
  </si>
  <si>
    <r>
      <t>m</t>
    </r>
    <r>
      <rPr>
        <vertAlign val="superscript"/>
        <sz val="10"/>
        <color indexed="8"/>
        <rFont val="Arial"/>
        <family val="2"/>
      </rPr>
      <t>3</t>
    </r>
  </si>
  <si>
    <t>100mm thick base slab</t>
  </si>
  <si>
    <t>300mm thick cover slab</t>
  </si>
  <si>
    <t>Rubble stone fill</t>
  </si>
  <si>
    <t>Ditto 1.50 - 3.00 metres deep</t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</si>
  <si>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</si>
  <si>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</si>
  <si>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</si>
  <si>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</si>
  <si>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</si>
  <si>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</si>
  <si>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</si>
  <si>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</si>
  <si>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</si>
  <si>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</si>
  <si>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</si>
  <si>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</si>
  <si>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</si>
  <si>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</si>
  <si>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</si>
  <si>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</si>
  <si>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</si>
  <si>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</si>
  <si>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</si>
  <si>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</si>
  <si>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</si>
  <si>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</si>
  <si>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</si>
  <si>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</si>
  <si>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</si>
  <si>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</si>
  <si>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</si>
  <si>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</si>
  <si>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</si>
  <si>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</si>
  <si>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</si>
  <si>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</si>
  <si>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</si>
  <si>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</si>
  <si>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</si>
  <si>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</si>
  <si>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</si>
  <si>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</si>
  <si>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</si>
  <si>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</si>
  <si>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</si>
  <si>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</si>
  <si>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</si>
  <si>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</si>
  <si>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</si>
  <si>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</si>
  <si>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</si>
  <si>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</si>
  <si>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</si>
  <si>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</si>
  <si>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</si>
  <si>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</si>
  <si>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</si>
  <si>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</si>
  <si>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</si>
  <si>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</si>
  <si>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</si>
  <si>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</si>
  <si>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</si>
  <si>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</si>
  <si>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</si>
  <si>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</si>
  <si>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</si>
  <si>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</si>
  <si>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</si>
  <si>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</si>
  <si>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</si>
  <si>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</si>
  <si>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</si>
  <si>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</si>
  <si>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</si>
  <si>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</si>
  <si>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</si>
  <si>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</si>
  <si>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</si>
  <si>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</si>
  <si>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</si>
  <si>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</si>
  <si>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</si>
  <si>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</si>
  <si>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</si>
  <si>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</si>
  <si>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</si>
  <si>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</si>
  <si>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</si>
  <si>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</si>
  <si>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</si>
  <si>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</si>
  <si>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</si>
  <si>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</si>
  <si>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</si>
  <si>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</si>
  <si>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</si>
  <si>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</si>
  <si>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</si>
  <si>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</si>
  <si>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</si>
  <si>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</si>
  <si>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</si>
  <si>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</si>
  <si>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</si>
  <si>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</si>
  <si>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</si>
  <si>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</si>
  <si>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</si>
  <si>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</si>
  <si>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</si>
  <si>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</si>
  <si>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</si>
  <si>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</si>
  <si>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</si>
  <si>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</si>
  <si>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</si>
  <si>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</si>
  <si>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</si>
  <si>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</si>
  <si>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</si>
  <si>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</si>
  <si>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</si>
  <si>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</si>
  <si>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</si>
  <si>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</si>
  <si>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</si>
  <si>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</si>
  <si>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</si>
  <si>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</si>
  <si>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</si>
  <si>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</si>
  <si>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</si>
  <si>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</si>
  <si>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</si>
  <si>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</si>
  <si>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</si>
  <si>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</si>
  <si>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Allow for 600 x 600mm manholes</t>
  </si>
  <si>
    <t>Allow for 3" brass gate valve complete with fittings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</si>
  <si>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</si>
  <si>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</si>
  <si>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</si>
  <si>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</si>
  <si>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</si>
  <si>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</si>
  <si>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</si>
  <si>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</si>
  <si>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</si>
  <si>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</si>
  <si>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</si>
  <si>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</si>
  <si>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</si>
  <si>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</si>
  <si>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</si>
  <si>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</si>
  <si>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</si>
  <si>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</si>
  <si>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</si>
  <si>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</si>
  <si>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</si>
  <si>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</si>
  <si>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</si>
  <si>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</si>
  <si>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</si>
  <si>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</si>
  <si>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</si>
  <si>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</si>
  <si>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</si>
  <si>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</si>
  <si>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</si>
  <si>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</si>
  <si>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</si>
  <si>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</si>
  <si>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</si>
  <si>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</si>
  <si>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</si>
  <si>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</si>
  <si>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</si>
  <si>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</si>
  <si>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</si>
  <si>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</si>
  <si>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</si>
  <si>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</si>
  <si>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</si>
  <si>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</si>
  <si>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</si>
  <si>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</si>
  <si>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</si>
  <si>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</si>
  <si>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</si>
  <si>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</si>
  <si>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</si>
  <si>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</si>
  <si>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</si>
  <si>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</si>
  <si>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</si>
  <si>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</si>
  <si>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</si>
  <si>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</si>
  <si>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</si>
  <si>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</si>
  <si>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</si>
  <si>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</si>
  <si>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</si>
  <si>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</si>
  <si>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</si>
  <si>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</si>
  <si>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</si>
  <si>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</si>
  <si>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</si>
  <si>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</si>
  <si>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</si>
  <si>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</si>
  <si>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</si>
  <si>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</si>
  <si>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</si>
  <si>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</si>
  <si>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</si>
  <si>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</si>
  <si>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</si>
  <si>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</si>
  <si>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</si>
  <si>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</si>
  <si>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</si>
  <si>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</si>
  <si>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</si>
  <si>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</si>
  <si>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</si>
  <si>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</si>
  <si>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</si>
  <si>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</si>
  <si>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</si>
  <si>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</si>
  <si>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</si>
  <si>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</si>
  <si>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</si>
  <si>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</si>
  <si>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</si>
  <si>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</si>
  <si>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</si>
  <si>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</si>
  <si>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</si>
  <si>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</si>
  <si>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</si>
  <si>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</si>
  <si>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</si>
  <si>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</si>
  <si>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</si>
  <si>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</si>
  <si>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</si>
  <si>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</si>
  <si>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</si>
  <si>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</si>
  <si>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</si>
  <si>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</si>
  <si>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</si>
  <si>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</si>
  <si>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</si>
  <si>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</si>
  <si>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</si>
  <si>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</si>
  <si>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</si>
  <si>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</si>
  <si>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</si>
  <si>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</si>
  <si>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</si>
  <si>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</si>
  <si>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</si>
  <si>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</si>
  <si>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</si>
  <si>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</si>
  <si>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</si>
  <si>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</si>
  <si>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</si>
  <si>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</si>
  <si>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</si>
  <si>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</si>
  <si>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</si>
  <si>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</si>
  <si>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</si>
  <si>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</si>
  <si>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</si>
  <si>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</si>
  <si>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</si>
  <si>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</si>
  <si>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</si>
  <si>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</si>
  <si>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</si>
  <si>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</si>
  <si>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</si>
  <si>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</si>
  <si>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</si>
  <si>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</si>
  <si>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</si>
  <si>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</si>
  <si>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</si>
  <si>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</si>
  <si>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</si>
  <si>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</si>
  <si>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</si>
  <si>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</si>
  <si>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</si>
  <si>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</si>
  <si>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</si>
  <si>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</si>
  <si>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</si>
  <si>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</si>
  <si>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</si>
  <si>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</si>
  <si>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</si>
  <si>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</si>
  <si>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</si>
  <si>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</si>
  <si>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</si>
  <si>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</si>
  <si>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</si>
  <si>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</si>
  <si>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</si>
  <si>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</si>
  <si>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</si>
  <si>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</si>
  <si>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</si>
  <si>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</si>
  <si>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</si>
  <si>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</si>
  <si>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</si>
  <si>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</si>
  <si>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</si>
  <si>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</si>
  <si>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</si>
  <si>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</si>
  <si>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</si>
  <si>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</si>
  <si>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</si>
  <si>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</si>
  <si>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</si>
  <si>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</si>
  <si>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</si>
  <si>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</si>
  <si>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</si>
  <si>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</si>
  <si>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</si>
  <si>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</si>
  <si>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</si>
  <si>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</si>
  <si>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</si>
  <si>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</si>
  <si>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</si>
  <si>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</si>
  <si>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</si>
  <si>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</si>
  <si>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</si>
  <si>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</si>
  <si>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</si>
  <si>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</si>
  <si>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</si>
  <si>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</si>
  <si>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</si>
  <si>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</si>
  <si>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</si>
  <si>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</si>
  <si>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</si>
  <si>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</si>
  <si>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</si>
  <si>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</si>
  <si>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</si>
  <si>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</si>
  <si>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</si>
  <si>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</si>
  <si>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</si>
  <si>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</si>
  <si>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</si>
  <si>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</si>
  <si>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</si>
  <si>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</si>
  <si>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</si>
  <si>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</si>
  <si>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</si>
  <si>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</si>
  <si>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</si>
  <si>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</si>
  <si>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</si>
  <si>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</si>
  <si>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</si>
  <si>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</si>
  <si>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</si>
  <si>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</si>
  <si>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</si>
  <si>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</si>
  <si>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</si>
  <si>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</si>
  <si>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</si>
  <si>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</si>
  <si>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</si>
  <si>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</si>
  <si>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</si>
  <si>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</si>
  <si>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</si>
  <si>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</si>
  <si>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</si>
  <si>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</si>
  <si>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</si>
  <si>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</si>
  <si>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</si>
  <si>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</si>
  <si>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</si>
  <si>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</si>
  <si>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</si>
  <si>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</si>
  <si>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</si>
  <si>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</si>
  <si>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</si>
  <si>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</si>
  <si>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</si>
  <si>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</si>
  <si>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</si>
  <si>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</si>
  <si>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</si>
  <si>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</si>
  <si>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</si>
  <si>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</si>
  <si>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</si>
  <si>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</si>
  <si>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</si>
  <si>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</si>
  <si>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</si>
  <si>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</si>
  <si>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</si>
  <si>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</si>
  <si>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</si>
  <si>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</si>
  <si>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</si>
  <si>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</si>
  <si>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</si>
  <si>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</si>
  <si>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</si>
  <si>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</si>
  <si>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</si>
  <si>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</si>
  <si>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</si>
  <si>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</si>
  <si>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</si>
  <si>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</si>
  <si>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</si>
  <si>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</si>
  <si>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</si>
  <si>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</si>
  <si>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</si>
  <si>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</si>
  <si>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</si>
  <si>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</si>
  <si>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</si>
  <si>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</si>
  <si>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</si>
  <si>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</si>
  <si>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</si>
  <si>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</si>
  <si>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</si>
  <si>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</si>
  <si>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</si>
  <si>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</si>
  <si>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</si>
  <si>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</si>
  <si>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</si>
  <si>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</si>
  <si>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</si>
  <si>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</si>
  <si>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</si>
  <si>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AFMADHOW BOREHOLE REHABILITATION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</si>
  <si>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</si>
  <si>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</si>
  <si>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</si>
  <si>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</si>
  <si>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</si>
  <si>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</si>
  <si>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</si>
  <si>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</si>
  <si>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</si>
  <si>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</si>
  <si>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</si>
  <si>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 xml:space="preserve">Excavate trench for foundation not exceeding 1.50 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</si>
  <si>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</si>
  <si>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</si>
  <si>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</si>
  <si>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</si>
  <si>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</si>
  <si>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</si>
  <si>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</si>
  <si>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</si>
  <si>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</si>
  <si>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</si>
  <si>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</si>
  <si>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 xml:space="preserve">50mm blinding </t>
  </si>
  <si>
    <t xml:space="preserve">Insitu concrete class 25/20 , vibrated and reinforced as described, in:- </t>
  </si>
  <si>
    <t>BEAMS</t>
  </si>
  <si>
    <t>Ring beam 1</t>
  </si>
  <si>
    <t>COLUMNS</t>
  </si>
  <si>
    <t>Columns bases</t>
  </si>
  <si>
    <t>Starter columns</t>
  </si>
  <si>
    <t>Columns (Height 3m)</t>
  </si>
  <si>
    <t>SLABS</t>
  </si>
  <si>
    <t xml:space="preserve">200mm thick surface bed laid in bays including all </t>
  </si>
  <si>
    <t>GROUND BEAM</t>
  </si>
  <si>
    <t xml:space="preserve">Y12 (Nominal Diameter 12mm) bars as main bars, </t>
  </si>
  <si>
    <t>Cross-Sectional Area (113mm2), Mass per unit length (0.888kg/m)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</si>
  <si>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</si>
  <si>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</si>
  <si>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</si>
  <si>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</si>
  <si>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</si>
  <si>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COLUMN BASES</t>
  </si>
  <si>
    <t>STARTER COLUMNS</t>
  </si>
  <si>
    <t>3m HIGH COLUMNS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</si>
  <si>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</si>
  <si>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</si>
  <si>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</si>
  <si>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>To edge of floor slab</t>
  </si>
  <si>
    <t>Ditto to sides and soffits of roof slab</t>
  </si>
  <si>
    <t>Ditto to sides of steps</t>
  </si>
  <si>
    <t>ELEMENT NO. 4 : WALLING</t>
  </si>
  <si>
    <t>SUB-STRUCTURE WALLING</t>
  </si>
  <si>
    <t xml:space="preserve">Approved compacted hardcore fill bedded and jointed in </t>
  </si>
  <si>
    <t>cement sand mortar (1:4)</t>
  </si>
  <si>
    <t>400mm thick rubble stone foundation walling</t>
  </si>
  <si>
    <t>SUPER-STRUCTURE WALLING</t>
  </si>
  <si>
    <t xml:space="preserve">200 mm thick reinforced in every third course </t>
  </si>
  <si>
    <t>Horizontal Damp Proof Course:one layer of 3-ply bituminous felt</t>
  </si>
  <si>
    <t>or other equal approved (measured nett-allow for laps)</t>
  </si>
  <si>
    <t xml:space="preserve">200mm wide; B.S. 743 Type A bitumen hessian base 150 mm laps </t>
  </si>
  <si>
    <t xml:space="preserve">(no allowance made for laps); horizontal, 1 no. layer, bedded in </t>
  </si>
  <si>
    <t>cement sand (1:3) mortar</t>
  </si>
  <si>
    <t>PCC coping above parapet wall</t>
  </si>
  <si>
    <t>ELEMENT NO. 5 :  ROOF FINISHES</t>
  </si>
  <si>
    <t>ROOF STRUCTURE (CONCRETE FLAT ROOF AREA)</t>
  </si>
  <si>
    <t xml:space="preserve">Prepare and apply APP high performance waterproofing </t>
  </si>
  <si>
    <t xml:space="preserve">membrane obtained from an approved manufacturer and </t>
  </si>
  <si>
    <t>applied according to the manufacturer's instructions</t>
  </si>
  <si>
    <t>4mm  APP membrane applied to roof slabs and gutters</t>
  </si>
  <si>
    <t>Dress membrane round 100mm rainwater outlet (provisional)</t>
  </si>
  <si>
    <t>Rain water goods</t>
  </si>
  <si>
    <t>as storm water drainage</t>
  </si>
  <si>
    <t>ELEMENT NO. 6 : FINISHES</t>
  </si>
  <si>
    <t xml:space="preserve">25mm Thick cement/sand (1:4) screed to receive Ceramic </t>
  </si>
  <si>
    <t>floor tiles (measured separately)</t>
  </si>
  <si>
    <t xml:space="preserve">Lightweight water proofed screeds and plaster </t>
  </si>
  <si>
    <t>Roof top slab</t>
  </si>
  <si>
    <t xml:space="preserve">Rustic 300x300mm ceramic Tiles from approved supplier fixed </t>
  </si>
  <si>
    <t xml:space="preserve">with 'seal master 101' or equal and approved tile adhesive: </t>
  </si>
  <si>
    <t xml:space="preserve"> jointed and pointed in 'seal master 201' grout: clean with </t>
  </si>
  <si>
    <t>approved detergent and apply 'Johnson wax' polish: allow for</t>
  </si>
  <si>
    <t xml:space="preserve"> tile spacers: on</t>
  </si>
  <si>
    <t xml:space="preserve">Floor tiles </t>
  </si>
  <si>
    <t>Ditto for edge of steps and slab</t>
  </si>
  <si>
    <t>Wall Finish</t>
  </si>
  <si>
    <t>Painting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</si>
  <si>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</si>
  <si>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</si>
  <si>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</si>
  <si>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</si>
  <si>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</si>
  <si>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</si>
  <si>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</si>
  <si>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Ditto to soffits of suspended slabs</t>
  </si>
  <si>
    <t xml:space="preserve">or equal and approved manufacturer(s) on surfaces of steel </t>
  </si>
  <si>
    <t>casements and burglarproofing grills</t>
  </si>
  <si>
    <t>Vent grills</t>
  </si>
  <si>
    <t>ELEMENT NO. 7 : ELECTRICAL INSTALLATIONS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</si>
  <si>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</si>
  <si>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</si>
  <si>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</si>
  <si>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</si>
  <si>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</si>
  <si>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</si>
  <si>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</si>
  <si>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>5 Amps one gang one way switch</t>
  </si>
  <si>
    <t>5 Amps two gang one way switch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</si>
  <si>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</si>
  <si>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</si>
  <si>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</si>
  <si>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</si>
  <si>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</si>
  <si>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</si>
  <si>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</si>
  <si>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</si>
  <si>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</si>
  <si>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</si>
  <si>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</si>
  <si>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</si>
  <si>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</si>
  <si>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</si>
  <si>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</si>
  <si>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</si>
  <si>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</si>
  <si>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</si>
  <si>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</si>
  <si>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</si>
  <si>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</si>
  <si>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ELEMENT NO. 8 : PLUMBING INSTALLATIONS</t>
  </si>
  <si>
    <t xml:space="preserve">Sanitary appliances complete with all the connections to services, </t>
  </si>
  <si>
    <t xml:space="preserve">waste, jointing to supply overflows and plugging and scewing </t>
  </si>
  <si>
    <t xml:space="preserve">to the floors. Where trade names are mentioned below, the </t>
  </si>
  <si>
    <t xml:space="preserve">reference is intended to be as a guide to the type of fitting. </t>
  </si>
  <si>
    <t>Allow for all all connections</t>
  </si>
  <si>
    <t>Supply and fix a 5000 ltr heavy duty PVC water tank inluding</t>
  </si>
  <si>
    <t xml:space="preserve">All necessary plumbing as PPR pipes and connectors </t>
  </si>
  <si>
    <t>ELEMENT NO. 9 : OPENINGS</t>
  </si>
  <si>
    <t>VENT BLOCKS</t>
  </si>
  <si>
    <t>50mm thick door overall size 900x2150mm high</t>
  </si>
  <si>
    <t>with matching screws</t>
  </si>
  <si>
    <t xml:space="preserve">3 lever mortice lock as Union 2277complete with </t>
  </si>
  <si>
    <t>Union 2277 683 -06 -2 brass lever furniture</t>
  </si>
  <si>
    <t>100mm thick permanet ventilation blocks over openings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</si>
  <si>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</si>
  <si>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</si>
  <si>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</si>
  <si>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</si>
  <si>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</si>
  <si>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</si>
  <si>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</si>
  <si>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</si>
  <si>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</si>
  <si>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Grand Total</t>
  </si>
  <si>
    <t>TOTAL FOR SECTION 5: CARRIED TO GRAND SUMMARY</t>
  </si>
  <si>
    <t xml:space="preserve">Purpose-made steel casement single door made of 15mm thick steel </t>
  </si>
  <si>
    <t xml:space="preserve">plate welded to the frame, 38x38x3mm thick steel angles for door </t>
  </si>
  <si>
    <t xml:space="preserve">main frame, 20x20x1.5mm RHS welded to steel plate by 200mm long </t>
  </si>
  <si>
    <t xml:space="preserve">fillet welds at 200mm, hedges and 8mm diameter steel bars embedded </t>
  </si>
  <si>
    <t xml:space="preserve">in the wall with mortar and welded onto the door frame for anchoring </t>
  </si>
  <si>
    <t xml:space="preserve">the door complete with all the necessary ironmongery </t>
  </si>
  <si>
    <t xml:space="preserve">Supply delivery and fix the following ironmongery </t>
  </si>
  <si>
    <t>to steel door</t>
  </si>
  <si>
    <t>100mm heavy duty butt hinges</t>
  </si>
  <si>
    <t xml:space="preserve">Prepare and apply two undercoats and one finishing coat oil paint </t>
  </si>
  <si>
    <t xml:space="preserve">Purpose-made steel casement window made of 15mm thick steel plate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</si>
  <si>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</si>
  <si>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</si>
  <si>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</si>
  <si>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</si>
  <si>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</si>
  <si>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 xml:space="preserve">Precast concrete window cill size 260 x 50mm Thick sunk - weathered </t>
  </si>
  <si>
    <t>and throated and bedded and jointed in cement sand mortar</t>
  </si>
  <si>
    <t>Overall size 1500 x 1100mm high</t>
  </si>
  <si>
    <t>1500mm x 300mm</t>
  </si>
  <si>
    <t>Supply and install heavy duty PPR pipes including all connections</t>
  </si>
  <si>
    <t>Allow for 4 No. discharge pipes including stainless steel taps</t>
  </si>
  <si>
    <t xml:space="preserve"> as Crabtree Britmac or equal and approved</t>
  </si>
  <si>
    <t>Column bases</t>
  </si>
  <si>
    <t xml:space="preserve">Ditto </t>
  </si>
  <si>
    <t>Water pan</t>
  </si>
  <si>
    <t>Platform</t>
  </si>
  <si>
    <t>Ditto:</t>
  </si>
  <si>
    <t>Suspended slab</t>
  </si>
  <si>
    <t>Steps</t>
  </si>
  <si>
    <t>Ditto</t>
  </si>
  <si>
    <t>Water pan area</t>
  </si>
  <si>
    <t xml:space="preserve">Allow for 100mm dia. Fulbora outlet including 300mm heavy duty PVC pipe </t>
  </si>
  <si>
    <t>Allow for GI stair fixed to wall to access roof</t>
  </si>
  <si>
    <t xml:space="preserve">Skirtings; </t>
  </si>
  <si>
    <t xml:space="preserve">100mm wide with rounded junction with wall finish and coved junction </t>
  </si>
  <si>
    <t>with floor finish</t>
  </si>
  <si>
    <t xml:space="preserve">Excavation including maintaining and supporting sides and keeping </t>
  </si>
  <si>
    <t>free from water, mud and fallen materials by bailing, pumping or otherwise</t>
  </si>
  <si>
    <t xml:space="preserve">Prepare site by stripping top 150 mm of soil to remove all debris </t>
  </si>
  <si>
    <t>including sand (if any) from site and carting away spoil</t>
  </si>
  <si>
    <t xml:space="preserve">Pit excavation commencing at reduced levels depth not exceeding </t>
  </si>
  <si>
    <t>1.50m deep</t>
  </si>
  <si>
    <t>CONCRETE WORKS</t>
  </si>
  <si>
    <t>EXCAVATION</t>
  </si>
  <si>
    <t xml:space="preserve">Vibrated reinforced concrete class 15 (1:3:6) with 20mm maximum </t>
  </si>
  <si>
    <t>aggregate as described in:</t>
  </si>
  <si>
    <t>REINFORCEMENT</t>
  </si>
  <si>
    <t xml:space="preserve">Mesh fabric reinforcement ref. No. A142 laid in slab with minimum </t>
  </si>
  <si>
    <t>150 mm side allowance</t>
  </si>
  <si>
    <t>FORMWORK</t>
  </si>
  <si>
    <t xml:space="preserve">Sawn formwork to edges of slab over 225mm girth but not </t>
  </si>
  <si>
    <t>exceeding 300mm</t>
  </si>
  <si>
    <t>Ditto to soffits of cover slab</t>
  </si>
  <si>
    <t xml:space="preserve">Sawn formwork to edges of slab over 75mm girth but not </t>
  </si>
  <si>
    <t>exceeding 150mm</t>
  </si>
  <si>
    <t xml:space="preserve">Ditto to sides of walls </t>
  </si>
  <si>
    <t xml:space="preserve">Mild steel cover comprising of Y16 bars welded to 25x25x6mm steel </t>
  </si>
  <si>
    <t>angles at 50mm centres</t>
  </si>
  <si>
    <t>ELEMENT NO. 10: SOAK PIT</t>
  </si>
  <si>
    <t>ELEMENT NO. 11: CATCH PIT</t>
  </si>
  <si>
    <t xml:space="preserve">Approved compacted rubble stone fill bedded and jointed in </t>
  </si>
  <si>
    <t>SUBSTRUCTURE WALLING</t>
  </si>
  <si>
    <t>SUPERSTRUCTURE WALLING</t>
  </si>
  <si>
    <t>N</t>
  </si>
  <si>
    <t>Ditto for generator plinth</t>
  </si>
  <si>
    <t>Sides and generator plinth</t>
  </si>
  <si>
    <t>5 Amps 3 gang one way switch</t>
  </si>
  <si>
    <t>5 Amps 2 gang one way switch</t>
  </si>
  <si>
    <t>BILL ITEM No.</t>
  </si>
  <si>
    <t>ITEM DESCRIPTIONS</t>
  </si>
  <si>
    <t>QTY</t>
  </si>
  <si>
    <t>UNIT RATES</t>
  </si>
  <si>
    <t>TOTAL (USD.)</t>
  </si>
  <si>
    <t>ELEMENT No. 1 : GENERATOR</t>
  </si>
  <si>
    <t>ATTENUATED DIESEL GENERATOR INSTALLATION</t>
  </si>
  <si>
    <t xml:space="preserve">Supply sound attenuated 60kVA, 415V 50Hz prime rated </t>
  </si>
  <si>
    <t xml:space="preserve">tier 3 diesel engine generator set with water cooled Perkins, </t>
  </si>
  <si>
    <t xml:space="preserve">SDMO or Cummins engine complete with TP Automatic </t>
  </si>
  <si>
    <t xml:space="preserve">Mains Failure panel with integral synchronization control   </t>
  </si>
  <si>
    <t xml:space="preserve">module, 8 hour base fuel tank, 250A TP output circuit </t>
  </si>
  <si>
    <t>breaker.</t>
  </si>
  <si>
    <t>ELEMENT No. 2 : GENERATOR INSTALLATION</t>
  </si>
  <si>
    <t xml:space="preserve">Install, test and commission as per BS 7671:2001 </t>
  </si>
  <si>
    <t xml:space="preserve">the following as described below: All materials and </t>
  </si>
  <si>
    <t>equipment are supplied by the client except for the</t>
  </si>
  <si>
    <t xml:space="preserve"> miscellaneous items expressly stated to be supplied </t>
  </si>
  <si>
    <t>by contractor or as directed by the client's representative.</t>
  </si>
  <si>
    <t xml:space="preserve">Allow for fixing of gen set to floor slab as recommended </t>
  </si>
  <si>
    <t xml:space="preserve">by the Manufacturer complete with anti vibration </t>
  </si>
  <si>
    <t xml:space="preserve">mountings. The contractor to provide duct or trench for </t>
  </si>
  <si>
    <t xml:space="preserve">all cable entry from the generator and to the main LV </t>
  </si>
  <si>
    <t xml:space="preserve">switchboard and Reconstruct the Floor in Concrete </t>
  </si>
  <si>
    <t>1:2:4 ratio and their Finishing.</t>
  </si>
  <si>
    <t>ELEMENT No. 3 : ELECTRICAL SUPPLY</t>
  </si>
  <si>
    <t>Trench excavation</t>
  </si>
  <si>
    <t>Excavate trench 300mm width 500mm depth from ground</t>
  </si>
  <si>
    <t xml:space="preserve">level from the generator room to main building approx. </t>
  </si>
  <si>
    <t>Cabling</t>
  </si>
  <si>
    <t xml:space="preserve">Supply, install and connect  1x3x95+1x50 Sq. mm  </t>
  </si>
  <si>
    <t xml:space="preserve">SC XLPE/SWA/PVC Copper cable from Generator to </t>
  </si>
  <si>
    <t>LV Switchboard and complete with cable lags and glands</t>
  </si>
  <si>
    <t>ELEMENT No. 4 : ACCESSORIES</t>
  </si>
  <si>
    <t>Change Over 4 Pole 225 A</t>
  </si>
  <si>
    <t>Pc(s)</t>
  </si>
  <si>
    <t>Cable 4X35 mmsq</t>
  </si>
  <si>
    <t>Grounding Bar</t>
  </si>
  <si>
    <t>Grounding Cable 1X16 mm sq</t>
  </si>
  <si>
    <t>Roll</t>
  </si>
  <si>
    <t>Main Switch 4 Pole 200 A</t>
  </si>
  <si>
    <t>Distribution Panel(DP) 12 Breakers</t>
  </si>
  <si>
    <t>Tube Chanel 50X50 MM</t>
  </si>
  <si>
    <t>PVC Pipe 0.6x0.6m</t>
  </si>
  <si>
    <t xml:space="preserve">Concrete Nail </t>
  </si>
  <si>
    <t>Box</t>
  </si>
  <si>
    <t>Insulating Tape</t>
  </si>
  <si>
    <t>Exhaust Pipes</t>
  </si>
  <si>
    <t xml:space="preserve">Battery Acid </t>
  </si>
  <si>
    <t>Litre</t>
  </si>
  <si>
    <t>Miscellenous</t>
  </si>
  <si>
    <t xml:space="preserve">Allow for the supply and installation of labels and danger </t>
  </si>
  <si>
    <t xml:space="preserve">warning notices </t>
  </si>
  <si>
    <t>Ref.</t>
  </si>
  <si>
    <t>Total</t>
  </si>
  <si>
    <t>Add</t>
  </si>
  <si>
    <t>Electrical Installation work (20%) of total cost of material</t>
  </si>
  <si>
    <t>Grand 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</si>
  <si>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</si>
  <si>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</si>
  <si>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</si>
  <si>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</si>
  <si>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</si>
  <si>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</si>
  <si>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</si>
  <si>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</si>
  <si>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</si>
  <si>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30KVA TIER 3 PRIME RATED SOUND 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</si>
  <si>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</si>
  <si>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</si>
  <si>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</si>
  <si>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</si>
  <si>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</si>
  <si>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</si>
  <si>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</si>
  <si>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</si>
  <si>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</si>
  <si>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</si>
  <si>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</si>
  <si>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Supply and install high pressure UPVC pipe 3" diameter, the price includes 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</si>
  <si>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</si>
  <si>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</si>
  <si>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</si>
  <si>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</si>
  <si>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</si>
  <si>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</si>
  <si>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</si>
  <si>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</si>
  <si>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</si>
  <si>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</si>
  <si>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</si>
  <si>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</si>
  <si>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</si>
  <si>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</si>
  <si>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BASE SLAB</t>
  </si>
  <si>
    <t>ROOF SLAB</t>
  </si>
  <si>
    <t xml:space="preserve">High yield square twisted reinforcement bars to B.S 4461 including </t>
  </si>
  <si>
    <t>cutting bending and tying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</si>
  <si>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</si>
  <si>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</si>
  <si>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</si>
  <si>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</si>
  <si>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</si>
  <si>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</si>
  <si>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Ring beam 2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</si>
  <si>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</si>
  <si>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</si>
  <si>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</si>
  <si>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</si>
  <si>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RING BEAM 2</t>
  </si>
  <si>
    <t>Roof slab</t>
  </si>
  <si>
    <t>Columns (Height 6m)</t>
  </si>
  <si>
    <t xml:space="preserve">Y16 (Nominal Diameter 16mm) bars as main bars, </t>
  </si>
  <si>
    <t>Cross-Sectional Area (201mm2), Mass per unit length (1.579kg/m)</t>
  </si>
  <si>
    <t>6m HIGH COLUMNS</t>
  </si>
  <si>
    <t>Ditto to sides and soffits of base slab</t>
  </si>
  <si>
    <t>Ditto to walls</t>
  </si>
  <si>
    <t>WALLS</t>
  </si>
  <si>
    <t>200 mm thick reinforced wall</t>
  </si>
  <si>
    <t>25mm Thick cement/sand (1:4) screed finish</t>
  </si>
  <si>
    <t>steel float to:-</t>
  </si>
  <si>
    <t xml:space="preserve">Concrete or masonry surfaces internally </t>
  </si>
  <si>
    <t>Concrete or masonry surfaces externally</t>
  </si>
  <si>
    <t>Ditto for columns</t>
  </si>
  <si>
    <t>Inside roof top slab</t>
  </si>
  <si>
    <t>Ditto inside base slab</t>
  </si>
  <si>
    <t>Outside roof slab</t>
  </si>
  <si>
    <t>Ditto outside base slab</t>
  </si>
  <si>
    <t>Ditto Outside walls</t>
  </si>
  <si>
    <t>Ditto inside walls</t>
  </si>
  <si>
    <t>Floor slab</t>
  </si>
  <si>
    <t>wood float to:-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</si>
  <si>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</si>
  <si>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</si>
  <si>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</si>
  <si>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</si>
  <si>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</si>
  <si>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</si>
  <si>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</si>
  <si>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</si>
  <si>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</si>
  <si>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</si>
  <si>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</si>
  <si>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</si>
  <si>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</si>
  <si>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DOOR</t>
  </si>
  <si>
    <t>Overall size 800 x 800mm high</t>
  </si>
  <si>
    <t xml:space="preserve">Purpose-made steel casement door made of 15mm thick cast iron 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</si>
  <si>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</si>
  <si>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</si>
  <si>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</si>
  <si>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</si>
  <si>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</si>
  <si>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</si>
  <si>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</si>
  <si>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</si>
  <si>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</si>
  <si>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</si>
  <si>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</si>
  <si>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</si>
  <si>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</si>
  <si>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</si>
  <si>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</si>
  <si>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</si>
  <si>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</si>
  <si>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</si>
  <si>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</si>
  <si>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 xml:space="preserve">Supply and fix double leaf steel gate size 4500x 2100mm high </t>
  </si>
  <si>
    <t xml:space="preserve">with small pedestrian door made from 3mm thick steel plate </t>
  </si>
  <si>
    <t xml:space="preserve">welded on both sides of the freme. Frame as follows: 75x50x3mm 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</si>
  <si>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</si>
  <si>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</si>
  <si>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</si>
  <si>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</si>
  <si>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</si>
  <si>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</si>
  <si>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</si>
  <si>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</si>
  <si>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</si>
  <si>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</si>
  <si>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</si>
  <si>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</si>
  <si>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</si>
  <si>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</si>
  <si>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</si>
  <si>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</si>
  <si>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</si>
  <si>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</si>
  <si>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</si>
  <si>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</si>
  <si>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</si>
  <si>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</si>
  <si>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</si>
  <si>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</si>
  <si>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</si>
  <si>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</si>
  <si>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</si>
  <si>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</si>
  <si>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</si>
  <si>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</si>
  <si>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</si>
  <si>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</si>
  <si>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</si>
  <si>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</si>
  <si>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</si>
  <si>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</si>
  <si>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</si>
  <si>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</si>
  <si>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</si>
  <si>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</si>
  <si>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</si>
  <si>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</si>
  <si>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</si>
  <si>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</si>
  <si>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</si>
  <si>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</si>
  <si>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</si>
  <si>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</si>
  <si>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</si>
  <si>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</si>
  <si>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</si>
  <si>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</si>
  <si>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</si>
  <si>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</si>
  <si>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</si>
  <si>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</si>
  <si>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</si>
  <si>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</si>
  <si>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</si>
  <si>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</si>
  <si>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</si>
  <si>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</si>
  <si>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</si>
  <si>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</si>
  <si>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</si>
  <si>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</si>
  <si>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</si>
  <si>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GENERATOR INSTALLATION</t>
  </si>
  <si>
    <t>CARETAKERS ROOM</t>
  </si>
  <si>
    <t>WATER KIOSK</t>
  </si>
  <si>
    <t>SECTION NO. 7</t>
  </si>
  <si>
    <t>SECTION NO. 9</t>
  </si>
  <si>
    <t>FENCE</t>
  </si>
  <si>
    <t>SECTION NO. 10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</si>
  <si>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</si>
  <si>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</si>
  <si>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</si>
  <si>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</si>
  <si>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4: GENERATOR INSTALLATION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</si>
  <si>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</si>
  <si>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</si>
  <si>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</si>
  <si>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</si>
  <si>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</si>
  <si>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</si>
  <si>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</si>
  <si>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</si>
  <si>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</si>
  <si>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</si>
  <si>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</si>
  <si>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</si>
  <si>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</si>
  <si>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</si>
  <si>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</si>
  <si>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</si>
  <si>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</si>
  <si>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>SECTION 10: WATER TROUGH</t>
  </si>
  <si>
    <t>ELEMENT NO. 4: FINISHES</t>
  </si>
  <si>
    <t>Total for TWO number troughs</t>
  </si>
  <si>
    <r>
      <t xml:space="preserve">The site is located on </t>
    </r>
    <r>
      <rPr>
        <b/>
        <sz val="11"/>
        <rFont val="Tahoma"/>
        <family val="2"/>
      </rPr>
      <t>BALANBAL DISTRICT</t>
    </r>
  </si>
  <si>
    <t>PROPOSED BOREHOLE REHABILITATION</t>
  </si>
  <si>
    <t>BALANBAL DISTRICT</t>
  </si>
  <si>
    <t xml:space="preserve">Allow lumpsum for installation of gantry using 4" CHS and 'I' Beam including </t>
  </si>
  <si>
    <t>cutting, joining, welding and fixing in place</t>
  </si>
  <si>
    <t>TOTAL FOR 3 NUMBER KIOSKS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</si>
</sst>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1"/>
      <color indexed="8"/>
      <name val="Times New Roman"/>
      <family val="1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Border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8">
    <xf numFmtId="0" fontId="0" fillId="0" borderId="0" xfId="0"/>
    <xf numFmtId="0" fontId="5" fillId="0" borderId="2" xfId="0" applyFont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2" applyNumberFormat="1" applyFont="1" applyFill="1" applyBorder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 indent="1"/>
    </xf>
    <xf numFmtId="0" fontId="10" fillId="0" borderId="2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10" fillId="0" borderId="3" xfId="0" applyNumberFormat="1" applyFont="1" applyFill="1" applyBorder="1" applyAlignment="1">
      <alignment horizontal="center"/>
    </xf>
    <xf numFmtId="43" fontId="10" fillId="0" borderId="0" xfId="4" applyFont="1" applyFill="1" applyAlignment="1"/>
    <xf numFmtId="4" fontId="9" fillId="0" borderId="2" xfId="0" applyNumberFormat="1" applyFont="1" applyFill="1" applyBorder="1" applyAlignment="1">
      <alignment horizontal="center"/>
    </xf>
    <xf numFmtId="0" fontId="12" fillId="0" borderId="2" xfId="5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 indent="1"/>
    </xf>
    <xf numFmtId="0" fontId="10" fillId="0" borderId="0" xfId="6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/>
    <xf numFmtId="4" fontId="10" fillId="0" borderId="7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/>
    <xf numFmtId="0" fontId="11" fillId="0" borderId="0" xfId="0" applyFont="1" applyFill="1" applyAlignment="1"/>
    <xf numFmtId="0" fontId="13" fillId="0" borderId="0" xfId="0" applyFont="1" applyFill="1" applyBorder="1" applyAlignment="1"/>
    <xf numFmtId="0" fontId="13" fillId="0" borderId="2" xfId="0" applyFont="1" applyFill="1" applyBorder="1" applyAlignment="1">
      <alignment horizontal="center"/>
    </xf>
    <xf numFmtId="4" fontId="13" fillId="0" borderId="0" xfId="0" applyNumberFormat="1" applyFont="1" applyFill="1" applyAlignment="1"/>
    <xf numFmtId="0" fontId="13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/>
    <xf numFmtId="0" fontId="13" fillId="0" borderId="11" xfId="0" applyFont="1" applyFill="1" applyBorder="1" applyAlignment="1"/>
    <xf numFmtId="0" fontId="13" fillId="0" borderId="2" xfId="0" applyFont="1" applyFill="1" applyBorder="1" applyAlignment="1"/>
    <xf numFmtId="0" fontId="9" fillId="0" borderId="0" xfId="0" applyFont="1" applyFill="1" applyAlignment="1"/>
    <xf numFmtId="0" fontId="10" fillId="0" borderId="0" xfId="0" applyFont="1" applyFill="1" applyBorder="1"/>
    <xf numFmtId="4" fontId="10" fillId="0" borderId="0" xfId="0" applyNumberFormat="1" applyFont="1" applyFill="1" applyBorder="1" applyAlignment="1"/>
    <xf numFmtId="0" fontId="10" fillId="0" borderId="0" xfId="0" applyFont="1" applyFill="1"/>
    <xf numFmtId="3" fontId="10" fillId="0" borderId="0" xfId="0" applyNumberFormat="1" applyFont="1" applyFill="1"/>
    <xf numFmtId="0" fontId="14" fillId="0" borderId="0" xfId="0" applyFont="1" applyFill="1" applyBorder="1" applyAlignment="1">
      <alignment horizontal="left" indent="1"/>
    </xf>
    <xf numFmtId="0" fontId="10" fillId="0" borderId="3" xfId="7" applyFont="1" applyFill="1" applyBorder="1" applyAlignment="1">
      <alignment horizontal="left" indent="1"/>
    </xf>
    <xf numFmtId="0" fontId="10" fillId="0" borderId="2" xfId="0" applyFont="1" applyFill="1" applyBorder="1"/>
    <xf numFmtId="0" fontId="16" fillId="0" borderId="0" xfId="0" applyFont="1" applyFill="1" applyBorder="1" applyAlignment="1">
      <alignment horizontal="left" indent="1"/>
    </xf>
    <xf numFmtId="0" fontId="10" fillId="0" borderId="7" xfId="0" applyFont="1" applyFill="1" applyBorder="1" applyAlignment="1"/>
    <xf numFmtId="0" fontId="16" fillId="0" borderId="3" xfId="0" applyFont="1" applyFill="1" applyBorder="1" applyAlignment="1">
      <alignment horizontal="left" indent="1"/>
    </xf>
    <xf numFmtId="4" fontId="11" fillId="0" borderId="0" xfId="0" applyNumberFormat="1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2" fontId="10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166" fontId="10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/>
    <xf numFmtId="10" fontId="10" fillId="0" borderId="0" xfId="0" applyNumberFormat="1" applyFont="1" applyFill="1" applyAlignment="1"/>
    <xf numFmtId="0" fontId="10" fillId="0" borderId="1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8" applyFont="1" applyFill="1" applyBorder="1" applyAlignment="1">
      <alignment horizontal="left" indent="1"/>
    </xf>
    <xf numFmtId="0" fontId="11" fillId="0" borderId="0" xfId="8" applyFont="1" applyFill="1" applyBorder="1" applyAlignment="1"/>
    <xf numFmtId="4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7" fillId="0" borderId="12" xfId="9" applyFont="1" applyBorder="1" applyAlignment="1">
      <alignment horizontal="center"/>
    </xf>
    <xf numFmtId="0" fontId="18" fillId="0" borderId="13" xfId="9" applyFont="1" applyBorder="1" applyAlignment="1">
      <alignment horizontal="left" indent="1"/>
    </xf>
    <xf numFmtId="0" fontId="18" fillId="0" borderId="13" xfId="9" applyFont="1" applyBorder="1"/>
    <xf numFmtId="43" fontId="18" fillId="0" borderId="14" xfId="4" applyFont="1" applyBorder="1"/>
    <xf numFmtId="0" fontId="18" fillId="0" borderId="0" xfId="9" applyFont="1"/>
    <xf numFmtId="0" fontId="17" fillId="0" borderId="3" xfId="9" applyFont="1" applyBorder="1" applyAlignment="1">
      <alignment horizontal="center"/>
    </xf>
    <xf numFmtId="0" fontId="9" fillId="0" borderId="0" xfId="9" applyFont="1" applyBorder="1" applyAlignment="1">
      <alignment horizontal="left" indent="1"/>
    </xf>
    <xf numFmtId="0" fontId="18" fillId="0" borderId="0" xfId="9" applyFont="1" applyBorder="1"/>
    <xf numFmtId="43" fontId="18" fillId="0" borderId="11" xfId="4" applyFont="1" applyBorder="1"/>
    <xf numFmtId="0" fontId="18" fillId="0" borderId="0" xfId="9" applyFont="1" applyBorder="1" applyAlignment="1">
      <alignment horizontal="left" indent="1"/>
    </xf>
    <xf numFmtId="0" fontId="18" fillId="0" borderId="3" xfId="9" applyFont="1" applyBorder="1" applyAlignment="1">
      <alignment horizontal="left" indent="1"/>
    </xf>
    <xf numFmtId="0" fontId="17" fillId="0" borderId="0" xfId="9" applyFont="1" applyBorder="1" applyAlignment="1">
      <alignment horizontal="left" indent="1"/>
    </xf>
    <xf numFmtId="0" fontId="18" fillId="0" borderId="0" xfId="9" applyFont="1" applyAlignment="1">
      <alignment horizontal="left" indent="1"/>
    </xf>
    <xf numFmtId="0" fontId="18" fillId="0" borderId="0" xfId="9" applyFont="1" applyBorder="1" applyAlignment="1">
      <alignment horizontal="left"/>
    </xf>
    <xf numFmtId="0" fontId="19" fillId="0" borderId="0" xfId="9" applyFont="1" applyBorder="1" applyAlignment="1">
      <alignment horizontal="left"/>
    </xf>
    <xf numFmtId="0" fontId="17" fillId="0" borderId="15" xfId="9" applyFont="1" applyBorder="1" applyAlignment="1">
      <alignment horizontal="center"/>
    </xf>
    <xf numFmtId="0" fontId="18" fillId="0" borderId="10" xfId="9" applyFont="1" applyBorder="1" applyAlignment="1">
      <alignment horizontal="left" indent="1"/>
    </xf>
    <xf numFmtId="0" fontId="18" fillId="0" borderId="10" xfId="9" applyFont="1" applyBorder="1"/>
    <xf numFmtId="43" fontId="18" fillId="0" borderId="16" xfId="4" applyFont="1" applyBorder="1"/>
    <xf numFmtId="0" fontId="17" fillId="0" borderId="1" xfId="9" applyFont="1" applyBorder="1" applyAlignment="1">
      <alignment horizontal="center" vertical="center"/>
    </xf>
    <xf numFmtId="43" fontId="17" fillId="0" borderId="18" xfId="4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/>
    </xf>
    <xf numFmtId="0" fontId="18" fillId="0" borderId="0" xfId="9" applyFont="1" applyFill="1" applyBorder="1" applyAlignment="1">
      <alignment horizontal="left" indent="1"/>
    </xf>
    <xf numFmtId="43" fontId="18" fillId="0" borderId="19" xfId="4" applyFont="1" applyBorder="1"/>
    <xf numFmtId="0" fontId="17" fillId="0" borderId="0" xfId="9" applyFont="1" applyFill="1" applyBorder="1" applyAlignment="1">
      <alignment horizontal="left" indent="1"/>
    </xf>
    <xf numFmtId="0" fontId="17" fillId="0" borderId="0" xfId="9" applyFont="1" applyBorder="1" applyAlignment="1"/>
    <xf numFmtId="0" fontId="20" fillId="0" borderId="0" xfId="9" applyFont="1" applyBorder="1" applyAlignment="1">
      <alignment horizontal="left"/>
    </xf>
    <xf numFmtId="0" fontId="18" fillId="0" borderId="3" xfId="9" applyFont="1" applyFill="1" applyBorder="1" applyAlignment="1">
      <alignment horizontal="left" indent="1"/>
    </xf>
    <xf numFmtId="0" fontId="17" fillId="0" borderId="0" xfId="11" applyFont="1" applyBorder="1" applyAlignment="1">
      <alignment horizontal="left"/>
    </xf>
    <xf numFmtId="0" fontId="21" fillId="0" borderId="0" xfId="10" applyFont="1" applyBorder="1"/>
    <xf numFmtId="0" fontId="17" fillId="0" borderId="3" xfId="9" applyFont="1" applyFill="1" applyBorder="1" applyAlignment="1">
      <alignment horizontal="left" indent="1"/>
    </xf>
    <xf numFmtId="43" fontId="18" fillId="0" borderId="20" xfId="4" applyFont="1" applyBorder="1"/>
    <xf numFmtId="0" fontId="17" fillId="0" borderId="0" xfId="9" applyFont="1" applyBorder="1"/>
    <xf numFmtId="0" fontId="17" fillId="0" borderId="21" xfId="9" applyFont="1" applyBorder="1" applyAlignment="1">
      <alignment horizontal="center"/>
    </xf>
    <xf numFmtId="43" fontId="17" fillId="0" borderId="19" xfId="4" applyFont="1" applyBorder="1"/>
    <xf numFmtId="0" fontId="17" fillId="0" borderId="21" xfId="9" applyFont="1" applyBorder="1"/>
    <xf numFmtId="0" fontId="22" fillId="0" borderId="0" xfId="9" applyFont="1" applyFill="1" applyBorder="1" applyAlignment="1">
      <alignment horizontal="left" indent="1"/>
    </xf>
    <xf numFmtId="0" fontId="17" fillId="0" borderId="2" xfId="9" applyFont="1" applyBorder="1" applyAlignment="1">
      <alignment horizontal="center" wrapText="1"/>
    </xf>
    <xf numFmtId="0" fontId="18" fillId="0" borderId="0" xfId="9" applyFont="1" applyBorder="1" applyAlignment="1">
      <alignment wrapText="1"/>
    </xf>
    <xf numFmtId="43" fontId="18" fillId="0" borderId="19" xfId="4" applyFont="1" applyBorder="1" applyAlignment="1">
      <alignment wrapText="1"/>
    </xf>
    <xf numFmtId="0" fontId="18" fillId="0" borderId="0" xfId="9" applyFont="1" applyAlignment="1">
      <alignment wrapText="1"/>
    </xf>
    <xf numFmtId="0" fontId="21" fillId="0" borderId="0" xfId="9" applyFont="1" applyFill="1" applyBorder="1" applyAlignment="1">
      <alignment horizontal="left" indent="1"/>
    </xf>
    <xf numFmtId="0" fontId="22" fillId="0" borderId="3" xfId="9" applyFont="1" applyFill="1" applyBorder="1" applyAlignment="1">
      <alignment horizontal="left" indent="1"/>
    </xf>
    <xf numFmtId="0" fontId="17" fillId="0" borderId="0" xfId="9" applyFont="1"/>
    <xf numFmtId="0" fontId="17" fillId="0" borderId="0" xfId="9" applyFont="1" applyBorder="1" applyAlignment="1">
      <alignment horizontal="center"/>
    </xf>
    <xf numFmtId="0" fontId="18" fillId="0" borderId="21" xfId="9" applyFont="1" applyBorder="1"/>
    <xf numFmtId="0" fontId="21" fillId="0" borderId="0" xfId="9" applyFont="1" applyBorder="1" applyAlignment="1">
      <alignment horizontal="left"/>
    </xf>
    <xf numFmtId="43" fontId="18" fillId="0" borderId="11" xfId="4" applyFont="1" applyBorder="1" applyAlignment="1">
      <alignment horizontal="right"/>
    </xf>
    <xf numFmtId="16" fontId="18" fillId="0" borderId="0" xfId="9" quotePrefix="1" applyNumberFormat="1" applyFont="1" applyBorder="1" applyAlignment="1">
      <alignment horizontal="center"/>
    </xf>
    <xf numFmtId="43" fontId="18" fillId="0" borderId="0" xfId="9" applyNumberFormat="1" applyFont="1" applyBorder="1"/>
    <xf numFmtId="0" fontId="18" fillId="0" borderId="0" xfId="9" applyFont="1" applyBorder="1" applyAlignment="1">
      <alignment horizontal="center"/>
    </xf>
    <xf numFmtId="16" fontId="18" fillId="0" borderId="0" xfId="9" quotePrefix="1" applyNumberFormat="1" applyFont="1" applyBorder="1"/>
    <xf numFmtId="43" fontId="18" fillId="0" borderId="14" xfId="4" applyFont="1" applyBorder="1" applyAlignment="1">
      <alignment horizontal="right"/>
    </xf>
    <xf numFmtId="43" fontId="17" fillId="0" borderId="19" xfId="4" applyFont="1" applyBorder="1" applyAlignment="1">
      <alignment horizontal="right" vertical="center"/>
    </xf>
    <xf numFmtId="43" fontId="18" fillId="0" borderId="19" xfId="4" applyFont="1" applyBorder="1" applyAlignment="1">
      <alignment horizontal="right" vertical="center"/>
    </xf>
    <xf numFmtId="43" fontId="18" fillId="0" borderId="22" xfId="4" applyFont="1" applyBorder="1" applyAlignment="1">
      <alignment horizontal="right"/>
    </xf>
    <xf numFmtId="43" fontId="18" fillId="0" borderId="19" xfId="4" applyFont="1" applyBorder="1" applyAlignment="1">
      <alignment horizontal="right"/>
    </xf>
    <xf numFmtId="43" fontId="18" fillId="0" borderId="0" xfId="4" applyFont="1" applyBorder="1" applyAlignment="1">
      <alignment horizontal="right"/>
    </xf>
    <xf numFmtId="0" fontId="21" fillId="0" borderId="0" xfId="10" applyFont="1" applyBorder="1" applyAlignment="1">
      <alignment horizontal="left" vertical="center" indent="1"/>
    </xf>
    <xf numFmtId="0" fontId="21" fillId="0" borderId="0" xfId="10" applyFont="1" applyBorder="1" applyAlignment="1">
      <alignment vertical="center"/>
    </xf>
    <xf numFmtId="0" fontId="18" fillId="0" borderId="0" xfId="9" applyFont="1" applyBorder="1" applyAlignment="1">
      <alignment vertical="center"/>
    </xf>
    <xf numFmtId="0" fontId="18" fillId="0" borderId="0" xfId="9" applyFont="1" applyAlignment="1">
      <alignment horizontal="left"/>
    </xf>
    <xf numFmtId="43" fontId="18" fillId="0" borderId="0" xfId="4" applyFont="1" applyBorder="1"/>
    <xf numFmtId="0" fontId="17" fillId="0" borderId="0" xfId="9" applyFont="1" applyAlignment="1">
      <alignment horizontal="center"/>
    </xf>
    <xf numFmtId="43" fontId="18" fillId="0" borderId="0" xfId="4" applyFo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3" fontId="10" fillId="0" borderId="0" xfId="1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9" fillId="0" borderId="3" xfId="0" applyFont="1" applyFill="1" applyBorder="1" applyAlignment="1">
      <alignment horizontal="left" indent="1"/>
    </xf>
    <xf numFmtId="4" fontId="10" fillId="0" borderId="11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left" indent="1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10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0" fontId="10" fillId="0" borderId="11" xfId="0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left" indent="1"/>
    </xf>
    <xf numFmtId="4" fontId="10" fillId="0" borderId="3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11" fillId="0" borderId="0" xfId="10" applyFont="1" applyFill="1" applyBorder="1" applyAlignment="1">
      <alignment horizontal="left" indent="1"/>
    </xf>
    <xf numFmtId="0" fontId="11" fillId="0" borderId="0" xfId="10" applyFont="1" applyFill="1" applyBorder="1" applyAlignment="1"/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quotePrefix="1" applyNumberFormat="1" applyFont="1" applyFill="1" applyBorder="1" applyAlignment="1">
      <alignment horizontal="center"/>
    </xf>
    <xf numFmtId="4" fontId="10" fillId="0" borderId="2" xfId="3" quotePrefix="1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3" fontId="10" fillId="0" borderId="2" xfId="12" applyNumberFormat="1" applyFont="1" applyFill="1" applyBorder="1" applyAlignment="1">
      <alignment vertical="center"/>
    </xf>
    <xf numFmtId="0" fontId="25" fillId="0" borderId="2" xfId="0" applyFont="1" applyFill="1" applyBorder="1" applyAlignment="1"/>
    <xf numFmtId="43" fontId="10" fillId="0" borderId="2" xfId="4" applyFont="1" applyFill="1" applyBorder="1" applyAlignment="1"/>
    <xf numFmtId="43" fontId="9" fillId="0" borderId="2" xfId="4" applyFont="1" applyFill="1" applyBorder="1" applyAlignment="1"/>
    <xf numFmtId="43" fontId="10" fillId="0" borderId="8" xfId="4" applyFont="1" applyFill="1" applyBorder="1" applyAlignment="1"/>
    <xf numFmtId="43" fontId="9" fillId="0" borderId="7" xfId="4" applyFont="1" applyFill="1" applyBorder="1" applyAlignment="1"/>
    <xf numFmtId="43" fontId="10" fillId="0" borderId="7" xfId="4" applyFont="1" applyFill="1" applyBorder="1" applyAlignment="1"/>
    <xf numFmtId="166" fontId="10" fillId="0" borderId="2" xfId="0" applyNumberFormat="1" applyFont="1" applyFill="1" applyBorder="1" applyAlignment="1"/>
    <xf numFmtId="43" fontId="10" fillId="0" borderId="9" xfId="4" applyFont="1" applyFill="1" applyBorder="1" applyAlignment="1"/>
    <xf numFmtId="43" fontId="10" fillId="0" borderId="2" xfId="13" applyFont="1" applyFill="1" applyBorder="1" applyAlignment="1"/>
    <xf numFmtId="43" fontId="9" fillId="0" borderId="8" xfId="4" applyFont="1" applyFill="1" applyBorder="1" applyAlignment="1"/>
    <xf numFmtId="43" fontId="11" fillId="0" borderId="2" xfId="4" applyFont="1" applyFill="1" applyBorder="1" applyAlignment="1"/>
    <xf numFmtId="4" fontId="10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43" fontId="9" fillId="0" borderId="2" xfId="4" applyFont="1" applyFill="1" applyBorder="1" applyAlignment="1">
      <alignment vertical="center"/>
    </xf>
    <xf numFmtId="43" fontId="9" fillId="0" borderId="23" xfId="4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/>
    <xf numFmtId="0" fontId="24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1" xfId="12" applyNumberFormat="1" applyFont="1" applyFill="1" applyBorder="1" applyAlignment="1">
      <alignment horizontal="center" vertical="center"/>
    </xf>
    <xf numFmtId="3" fontId="9" fillId="2" borderId="1" xfId="12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/>
    </xf>
    <xf numFmtId="166" fontId="10" fillId="0" borderId="2" xfId="4" applyNumberFormat="1" applyFont="1" applyFill="1" applyBorder="1" applyAlignment="1">
      <alignment horizontal="center"/>
    </xf>
    <xf numFmtId="166" fontId="10" fillId="0" borderId="2" xfId="0" quotePrefix="1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/>
    </xf>
    <xf numFmtId="166" fontId="13" fillId="0" borderId="2" xfId="0" applyNumberFormat="1" applyFont="1" applyFill="1" applyBorder="1" applyAlignment="1"/>
    <xf numFmtId="166" fontId="10" fillId="0" borderId="2" xfId="0" applyNumberFormat="1" applyFont="1" applyFill="1" applyBorder="1"/>
    <xf numFmtId="166" fontId="10" fillId="0" borderId="2" xfId="0" applyNumberFormat="1" applyFont="1" applyFill="1" applyBorder="1" applyAlignment="1">
      <alignment horizontal="center" vertical="center"/>
    </xf>
    <xf numFmtId="166" fontId="10" fillId="0" borderId="2" xfId="3" quotePrefix="1" applyNumberFormat="1" applyFont="1" applyFill="1" applyBorder="1" applyAlignment="1">
      <alignment horizontal="center"/>
    </xf>
    <xf numFmtId="166" fontId="10" fillId="0" borderId="2" xfId="3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4" fontId="9" fillId="2" borderId="1" xfId="4" applyNumberFormat="1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/>
    <xf numFmtId="4" fontId="10" fillId="0" borderId="7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10" fillId="0" borderId="8" xfId="4" applyNumberFormat="1" applyFont="1" applyFill="1" applyBorder="1" applyAlignment="1">
      <alignment horizontal="right"/>
    </xf>
    <xf numFmtId="4" fontId="10" fillId="0" borderId="9" xfId="4" applyNumberFormat="1" applyFont="1" applyFill="1" applyBorder="1" applyAlignment="1">
      <alignment horizontal="right"/>
    </xf>
    <xf numFmtId="4" fontId="13" fillId="0" borderId="2" xfId="4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/>
    <xf numFmtId="4" fontId="10" fillId="0" borderId="2" xfId="4" applyNumberFormat="1" applyFont="1" applyFill="1" applyBorder="1"/>
    <xf numFmtId="4" fontId="10" fillId="0" borderId="7" xfId="0" applyNumberFormat="1" applyFont="1" applyFill="1" applyBorder="1" applyAlignment="1"/>
    <xf numFmtId="4" fontId="9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vertical="center"/>
    </xf>
    <xf numFmtId="4" fontId="11" fillId="0" borderId="2" xfId="4" applyNumberFormat="1" applyFont="1" applyFill="1" applyBorder="1" applyAlignment="1">
      <alignment horizontal="right"/>
    </xf>
    <xf numFmtId="4" fontId="10" fillId="0" borderId="0" xfId="4" applyNumberFormat="1" applyFont="1" applyFill="1" applyBorder="1" applyAlignment="1">
      <alignment horizontal="right"/>
    </xf>
    <xf numFmtId="4" fontId="10" fillId="0" borderId="0" xfId="4" applyNumberFormat="1" applyFont="1" applyFill="1" applyAlignment="1">
      <alignment horizontal="right"/>
    </xf>
    <xf numFmtId="43" fontId="31" fillId="0" borderId="2" xfId="13" applyFont="1" applyBorder="1" applyAlignment="1">
      <alignment horizontal="center" vertical="top"/>
    </xf>
    <xf numFmtId="0" fontId="31" fillId="0" borderId="11" xfId="8" applyFont="1" applyBorder="1" applyAlignment="1">
      <alignment horizontal="center" vertical="top"/>
    </xf>
    <xf numFmtId="0" fontId="0" fillId="0" borderId="2" xfId="0" applyBorder="1"/>
    <xf numFmtId="43" fontId="33" fillId="0" borderId="2" xfId="13" applyFont="1" applyBorder="1" applyAlignment="1">
      <alignment horizontal="center" vertical="justify"/>
    </xf>
    <xf numFmtId="0" fontId="35" fillId="0" borderId="0" xfId="0" applyFont="1" applyFill="1" applyBorder="1" applyAlignment="1">
      <alignment vertical="center"/>
    </xf>
    <xf numFmtId="0" fontId="31" fillId="0" borderId="0" xfId="8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center"/>
    </xf>
    <xf numFmtId="0" fontId="32" fillId="0" borderId="0" xfId="0" applyFont="1" applyBorder="1"/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0" fillId="0" borderId="0" xfId="8" applyFont="1" applyBorder="1" applyAlignment="1">
      <alignment vertical="top" wrapText="1"/>
    </xf>
    <xf numFmtId="0" fontId="30" fillId="0" borderId="0" xfId="8" applyFont="1" applyBorder="1" applyAlignment="1">
      <alignment horizontal="center" vertical="justify" wrapText="1"/>
    </xf>
    <xf numFmtId="0" fontId="10" fillId="0" borderId="2" xfId="0" applyFont="1" applyBorder="1" applyAlignment="1">
      <alignment horizontal="left" indent="1"/>
    </xf>
    <xf numFmtId="0" fontId="10" fillId="0" borderId="2" xfId="0" applyFont="1" applyBorder="1"/>
    <xf numFmtId="164" fontId="10" fillId="0" borderId="2" xfId="0" applyNumberFormat="1" applyFont="1" applyBorder="1"/>
    <xf numFmtId="4" fontId="10" fillId="0" borderId="2" xfId="0" applyNumberFormat="1" applyFont="1" applyBorder="1"/>
    <xf numFmtId="0" fontId="36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/>
    <xf numFmtId="165" fontId="2" fillId="0" borderId="2" xfId="1" applyNumberFormat="1" applyFont="1" applyBorder="1" applyAlignment="1"/>
    <xf numFmtId="164" fontId="2" fillId="0" borderId="2" xfId="1" applyNumberFormat="1" applyFont="1" applyBorder="1" applyAlignment="1"/>
    <xf numFmtId="165" fontId="2" fillId="0" borderId="2" xfId="2" applyNumberFormat="1" applyFont="1" applyFill="1" applyBorder="1" applyAlignment="1" applyProtection="1">
      <protection locked="0"/>
    </xf>
    <xf numFmtId="164" fontId="3" fillId="0" borderId="2" xfId="1" applyNumberFormat="1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center"/>
    </xf>
    <xf numFmtId="4" fontId="10" fillId="0" borderId="2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3" fontId="9" fillId="5" borderId="1" xfId="12" applyNumberFormat="1" applyFont="1" applyFill="1" applyBorder="1" applyAlignment="1">
      <alignment horizontal="center" vertical="center"/>
    </xf>
    <xf numFmtId="3" fontId="9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43" fontId="42" fillId="0" borderId="2" xfId="16" applyFont="1" applyFill="1" applyBorder="1" applyAlignment="1">
      <alignment horizontal="right" vertical="center"/>
    </xf>
    <xf numFmtId="0" fontId="42" fillId="0" borderId="2" xfId="15" applyFont="1" applyFill="1" applyBorder="1" applyAlignment="1">
      <alignment horizontal="center" vertical="center"/>
    </xf>
    <xf numFmtId="168" fontId="42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3" fillId="0" borderId="0" xfId="15" applyFont="1" applyFill="1" applyBorder="1" applyAlignment="1">
      <alignment horizontal="center" vertical="center"/>
    </xf>
    <xf numFmtId="0" fontId="42" fillId="0" borderId="0" xfId="15" applyFont="1" applyFill="1" applyBorder="1" applyAlignment="1">
      <alignment horizontal="center" vertical="center"/>
    </xf>
    <xf numFmtId="0" fontId="47" fillId="0" borderId="0" xfId="15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3" fillId="0" borderId="0" xfId="15" applyFont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31" fillId="0" borderId="2" xfId="15" applyFont="1" applyFill="1" applyBorder="1" applyAlignment="1">
      <alignment horizontal="center" vertical="center"/>
    </xf>
    <xf numFmtId="0" fontId="31" fillId="0" borderId="2" xfId="15" applyFont="1" applyFill="1" applyBorder="1" applyAlignment="1">
      <alignment horizontal="right" vertical="center"/>
    </xf>
    <xf numFmtId="43" fontId="31" fillId="0" borderId="2" xfId="16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4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indent="1"/>
    </xf>
    <xf numFmtId="1" fontId="10" fillId="0" borderId="8" xfId="0" applyNumberFormat="1" applyFont="1" applyBorder="1" applyAlignment="1">
      <alignment horizontal="center"/>
    </xf>
    <xf numFmtId="43" fontId="10" fillId="0" borderId="2" xfId="4" applyFont="1" applyBorder="1"/>
    <xf numFmtId="0" fontId="10" fillId="0" borderId="0" xfId="0" applyFont="1"/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1" fontId="11" fillId="0" borderId="2" xfId="0" applyNumberFormat="1" applyFont="1" applyBorder="1" applyAlignment="1">
      <alignment horizontal="center"/>
    </xf>
    <xf numFmtId="49" fontId="10" fillId="0" borderId="2" xfId="0" quotePrefix="1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3" fontId="26" fillId="0" borderId="2" xfId="4" applyFont="1" applyBorder="1"/>
    <xf numFmtId="4" fontId="10" fillId="0" borderId="2" xfId="0" applyNumberFormat="1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1" fontId="9" fillId="0" borderId="2" xfId="0" applyNumberFormat="1" applyFont="1" applyBorder="1" applyAlignment="1">
      <alignment horizontal="center"/>
    </xf>
    <xf numFmtId="43" fontId="9" fillId="0" borderId="2" xfId="4" applyFont="1" applyBorder="1"/>
    <xf numFmtId="43" fontId="10" fillId="0" borderId="0" xfId="0" applyNumberFormat="1" applyFont="1"/>
    <xf numFmtId="43" fontId="10" fillId="0" borderId="9" xfId="4" applyFont="1" applyBorder="1"/>
    <xf numFmtId="0" fontId="10" fillId="0" borderId="7" xfId="0" applyFont="1" applyBorder="1" applyAlignment="1">
      <alignment horizontal="left" indent="1"/>
    </xf>
    <xf numFmtId="1" fontId="10" fillId="0" borderId="7" xfId="0" applyNumberFormat="1" applyFont="1" applyBorder="1" applyAlignment="1">
      <alignment horizontal="center"/>
    </xf>
    <xf numFmtId="43" fontId="10" fillId="0" borderId="7" xfId="4" applyFont="1" applyBorder="1"/>
    <xf numFmtId="0" fontId="10" fillId="0" borderId="0" xfId="0" applyFont="1" applyBorder="1"/>
    <xf numFmtId="43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3" fontId="10" fillId="0" borderId="0" xfId="4" applyFont="1" applyBorder="1"/>
    <xf numFmtId="0" fontId="27" fillId="0" borderId="0" xfId="8" applyFont="1" applyBorder="1" applyAlignment="1">
      <alignment horizontal="center" vertical="top"/>
    </xf>
    <xf numFmtId="0" fontId="28" fillId="0" borderId="0" xfId="8" applyFont="1" applyBorder="1" applyAlignment="1">
      <alignment horizontal="left"/>
    </xf>
    <xf numFmtId="0" fontId="29" fillId="0" borderId="0" xfId="8" applyFont="1" applyBorder="1" applyAlignment="1">
      <alignment horizontal="center"/>
    </xf>
    <xf numFmtId="0" fontId="29" fillId="0" borderId="0" xfId="8" applyFont="1" applyBorder="1"/>
    <xf numFmtId="0" fontId="29" fillId="0" borderId="0" xfId="8" applyFont="1" applyBorder="1" applyAlignment="1">
      <alignment vertical="center"/>
    </xf>
    <xf numFmtId="0" fontId="0" fillId="0" borderId="0" xfId="0" applyBorder="1"/>
    <xf numFmtId="166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8" fillId="0" borderId="0" xfId="8" applyFont="1" applyBorder="1" applyAlignment="1">
      <alignment horizontal="left" vertical="top" wrapText="1"/>
    </xf>
    <xf numFmtId="0" fontId="28" fillId="0" borderId="0" xfId="8" applyFont="1" applyBorder="1" applyAlignment="1">
      <alignment horizontal="center" vertical="top" wrapText="1"/>
    </xf>
    <xf numFmtId="0" fontId="31" fillId="0" borderId="0" xfId="8" applyFont="1" applyBorder="1" applyAlignment="1">
      <alignment horizontal="center" vertical="top"/>
    </xf>
    <xf numFmtId="0" fontId="31" fillId="0" borderId="0" xfId="8" applyFont="1" applyFill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31" fillId="0" borderId="0" xfId="8" applyFont="1" applyFill="1" applyBorder="1" applyAlignment="1">
      <alignment horizontal="center" vertical="top"/>
    </xf>
    <xf numFmtId="0" fontId="31" fillId="0" borderId="0" xfId="8" applyFont="1" applyBorder="1" applyAlignment="1">
      <alignment horizontal="center" vertical="justify" wrapText="1"/>
    </xf>
    <xf numFmtId="0" fontId="3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top" wrapText="1"/>
    </xf>
    <xf numFmtId="167" fontId="30" fillId="0" borderId="2" xfId="8" applyNumberFormat="1" applyFont="1" applyBorder="1" applyAlignment="1">
      <alignment horizontal="center" vertical="top"/>
    </xf>
    <xf numFmtId="1" fontId="30" fillId="0" borderId="2" xfId="8" applyNumberFormat="1" applyFont="1" applyFill="1" applyBorder="1" applyAlignment="1">
      <alignment horizontal="center" vertical="top"/>
    </xf>
    <xf numFmtId="1" fontId="30" fillId="0" borderId="2" xfId="8" applyNumberFormat="1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11" xfId="0" applyFont="1" applyFill="1" applyBorder="1" applyAlignment="1">
      <alignment horizontal="center" vertical="center" wrapText="1"/>
    </xf>
    <xf numFmtId="0" fontId="28" fillId="0" borderId="11" xfId="8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31" fillId="0" borderId="11" xfId="8" applyFont="1" applyFill="1" applyBorder="1" applyAlignment="1">
      <alignment horizontal="center" vertical="top"/>
    </xf>
    <xf numFmtId="0" fontId="36" fillId="0" borderId="3" xfId="0" applyFont="1" applyFill="1" applyBorder="1" applyAlignment="1">
      <alignment vertical="center"/>
    </xf>
    <xf numFmtId="0" fontId="31" fillId="0" borderId="11" xfId="8" applyFont="1" applyBorder="1" applyAlignment="1">
      <alignment horizontal="center" vertical="justify" wrapText="1"/>
    </xf>
    <xf numFmtId="0" fontId="35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0" fillId="0" borderId="11" xfId="8" applyFont="1" applyBorder="1" applyAlignment="1">
      <alignment horizontal="center" vertical="justify" wrapText="1"/>
    </xf>
    <xf numFmtId="0" fontId="34" fillId="0" borderId="10" xfId="0" applyFont="1" applyBorder="1" applyAlignment="1">
      <alignment horizontal="left"/>
    </xf>
    <xf numFmtId="0" fontId="34" fillId="0" borderId="16" xfId="0" applyFont="1" applyBorder="1" applyAlignment="1">
      <alignment horizontal="center"/>
    </xf>
    <xf numFmtId="0" fontId="30" fillId="0" borderId="2" xfId="8" applyFont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 vertical="center" wrapText="1"/>
    </xf>
    <xf numFmtId="43" fontId="28" fillId="0" borderId="2" xfId="13" applyFont="1" applyBorder="1" applyAlignment="1">
      <alignment horizontal="center" vertical="top" wrapText="1"/>
    </xf>
    <xf numFmtId="43" fontId="31" fillId="0" borderId="2" xfId="13" applyFont="1" applyFill="1" applyBorder="1" applyAlignment="1">
      <alignment horizontal="center" vertical="top"/>
    </xf>
    <xf numFmtId="0" fontId="34" fillId="0" borderId="2" xfId="0" applyFont="1" applyBorder="1"/>
    <xf numFmtId="43" fontId="39" fillId="0" borderId="2" xfId="13" applyFont="1" applyBorder="1" applyAlignment="1">
      <alignment horizontal="center" vertical="justify"/>
    </xf>
    <xf numFmtId="0" fontId="34" fillId="0" borderId="7" xfId="0" applyFont="1" applyBorder="1"/>
    <xf numFmtId="4" fontId="9" fillId="0" borderId="8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28" fillId="0" borderId="2" xfId="8" applyFont="1" applyBorder="1" applyAlignment="1">
      <alignment vertical="center" wrapText="1"/>
    </xf>
    <xf numFmtId="43" fontId="31" fillId="0" borderId="2" xfId="13" applyFont="1" applyBorder="1" applyAlignment="1">
      <alignment vertical="center"/>
    </xf>
    <xf numFmtId="43" fontId="28" fillId="0" borderId="2" xfId="13" applyFont="1" applyBorder="1" applyAlignment="1">
      <alignment vertical="center" wrapText="1"/>
    </xf>
    <xf numFmtId="43" fontId="31" fillId="0" borderId="2" xfId="13" applyFont="1" applyFill="1" applyBorder="1" applyAlignment="1">
      <alignment vertical="top"/>
    </xf>
    <xf numFmtId="43" fontId="31" fillId="0" borderId="2" xfId="13" applyFont="1" applyBorder="1" applyAlignment="1">
      <alignment vertical="center" wrapText="1"/>
    </xf>
    <xf numFmtId="43" fontId="0" fillId="0" borderId="2" xfId="0" applyNumberFormat="1" applyBorder="1" applyAlignment="1"/>
    <xf numFmtId="0" fontId="0" fillId="0" borderId="2" xfId="0" applyBorder="1" applyAlignment="1"/>
    <xf numFmtId="0" fontId="34" fillId="0" borderId="2" xfId="0" applyFont="1" applyBorder="1" applyAlignment="1">
      <alignment vertical="center"/>
    </xf>
    <xf numFmtId="43" fontId="30" fillId="0" borderId="2" xfId="13" applyFont="1" applyBorder="1" applyAlignment="1">
      <alignment vertical="justify" wrapText="1"/>
    </xf>
    <xf numFmtId="0" fontId="34" fillId="0" borderId="7" xfId="0" applyFont="1" applyBorder="1" applyAlignment="1">
      <alignment vertical="center"/>
    </xf>
    <xf numFmtId="4" fontId="9" fillId="0" borderId="23" xfId="0" applyNumberFormat="1" applyFont="1" applyFill="1" applyBorder="1" applyAlignment="1"/>
    <xf numFmtId="4" fontId="9" fillId="5" borderId="0" xfId="0" applyNumberFormat="1" applyFont="1" applyFill="1" applyBorder="1" applyAlignment="1">
      <alignment horizontal="center" vertical="center"/>
    </xf>
    <xf numFmtId="3" fontId="9" fillId="5" borderId="0" xfId="12" applyNumberFormat="1" applyFont="1" applyFill="1" applyBorder="1" applyAlignment="1">
      <alignment horizontal="center" vertical="center"/>
    </xf>
    <xf numFmtId="3" fontId="9" fillId="5" borderId="0" xfId="12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 vertical="top" wrapText="1"/>
    </xf>
    <xf numFmtId="0" fontId="50" fillId="4" borderId="0" xfId="0" applyNumberFormat="1" applyFont="1" applyFill="1" applyBorder="1" applyAlignment="1" applyProtection="1">
      <alignment vertical="top" wrapText="1"/>
    </xf>
    <xf numFmtId="0" fontId="10" fillId="0" borderId="3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/>
    </xf>
    <xf numFmtId="4" fontId="10" fillId="0" borderId="11" xfId="3" quotePrefix="1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0" fillId="0" borderId="3" xfId="4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center"/>
    </xf>
    <xf numFmtId="4" fontId="10" fillId="0" borderId="11" xfId="4" applyNumberFormat="1" applyFont="1" applyFill="1" applyBorder="1" applyAlignment="1">
      <alignment horizontal="right"/>
    </xf>
    <xf numFmtId="4" fontId="11" fillId="0" borderId="11" xfId="4" applyNumberFormat="1" applyFont="1" applyFill="1" applyBorder="1" applyAlignment="1">
      <alignment horizontal="right"/>
    </xf>
    <xf numFmtId="0" fontId="0" fillId="0" borderId="2" xfId="0" applyFill="1" applyBorder="1"/>
    <xf numFmtId="0" fontId="10" fillId="0" borderId="2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3" fontId="10" fillId="0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" xfId="0" applyBorder="1" applyAlignment="1"/>
    <xf numFmtId="0" fontId="0" fillId="0" borderId="11" xfId="0" applyBorder="1" applyAlignment="1"/>
    <xf numFmtId="166" fontId="5" fillId="0" borderId="2" xfId="1" applyNumberFormat="1" applyFont="1" applyBorder="1" applyAlignment="1"/>
    <xf numFmtId="4" fontId="5" fillId="0" borderId="2" xfId="1" applyNumberFormat="1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Fill="1" applyBorder="1" applyAlignment="1"/>
    <xf numFmtId="0" fontId="24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3" fontId="9" fillId="2" borderId="0" xfId="12" applyNumberFormat="1" applyFont="1" applyFill="1" applyBorder="1" applyAlignment="1">
      <alignment horizontal="center" vertical="center"/>
    </xf>
    <xf numFmtId="3" fontId="9" fillId="2" borderId="0" xfId="1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/>
    <xf numFmtId="2" fontId="2" fillId="0" borderId="2" xfId="0" applyNumberFormat="1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0" fillId="0" borderId="7" xfId="0" applyBorder="1" applyAlignment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3" xfId="0" applyFont="1" applyBorder="1" applyAlignment="1"/>
    <xf numFmtId="0" fontId="7" fillId="0" borderId="11" xfId="0" applyFont="1" applyBorder="1" applyAlignment="1"/>
    <xf numFmtId="0" fontId="7" fillId="0" borderId="3" xfId="0" applyFont="1" applyBorder="1" applyAlignment="1"/>
    <xf numFmtId="0" fontId="5" fillId="0" borderId="11" xfId="0" applyFont="1" applyBorder="1" applyAlignment="1"/>
    <xf numFmtId="0" fontId="5" fillId="0" borderId="3" xfId="0" applyFont="1" applyBorder="1" applyAlignment="1"/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11" xfId="0" applyFont="1" applyFill="1" applyBorder="1" applyAlignment="1">
      <alignment horizontal="left" indent="1"/>
    </xf>
    <xf numFmtId="0" fontId="0" fillId="0" borderId="15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4" fillId="0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2" xfId="1" applyNumberFormat="1" applyFont="1" applyBorder="1" applyAlignment="1"/>
    <xf numFmtId="165" fontId="3" fillId="0" borderId="2" xfId="1" applyNumberFormat="1" applyFont="1" applyFill="1" applyBorder="1" applyAlignment="1"/>
    <xf numFmtId="0" fontId="0" fillId="0" borderId="2" xfId="0" applyFill="1" applyBorder="1" applyAlignment="1"/>
    <xf numFmtId="0" fontId="42" fillId="0" borderId="0" xfId="15" applyFont="1" applyBorder="1" applyAlignment="1">
      <alignment horizontal="center" vertical="center"/>
    </xf>
    <xf numFmtId="0" fontId="41" fillId="0" borderId="0" xfId="15" applyBorder="1" applyAlignment="1">
      <alignment horizontal="center" vertical="center"/>
    </xf>
    <xf numFmtId="0" fontId="42" fillId="0" borderId="0" xfId="15" applyFont="1" applyBorder="1" applyAlignment="1">
      <alignment horizontal="left" vertical="center"/>
    </xf>
    <xf numFmtId="168" fontId="33" fillId="0" borderId="0" xfId="16" applyNumberFormat="1" applyFont="1" applyBorder="1" applyAlignment="1">
      <alignment horizontal="right" vertical="center"/>
    </xf>
    <xf numFmtId="43" fontId="33" fillId="0" borderId="0" xfId="16" applyFont="1" applyBorder="1" applyAlignment="1">
      <alignment horizontal="right" vertical="center"/>
    </xf>
    <xf numFmtId="0" fontId="33" fillId="0" borderId="0" xfId="15" applyFont="1" applyBorder="1" applyAlignment="1">
      <alignment horizontal="left" vertical="center"/>
    </xf>
    <xf numFmtId="0" fontId="44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3" fillId="0" borderId="0" xfId="15" applyFont="1" applyBorder="1" applyAlignment="1">
      <alignment horizontal="left" vertical="center" wrapText="1"/>
    </xf>
    <xf numFmtId="0" fontId="42" fillId="0" borderId="0" xfId="15" applyFont="1" applyBorder="1" applyAlignment="1">
      <alignment horizontal="left" vertical="center" wrapText="1"/>
    </xf>
    <xf numFmtId="0" fontId="42" fillId="0" borderId="0" xfId="15" applyFont="1" applyFill="1" applyBorder="1" applyAlignment="1">
      <alignment horizontal="left" vertical="center" wrapText="1"/>
    </xf>
    <xf numFmtId="0" fontId="41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42" fillId="0" borderId="0" xfId="15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0" fontId="46" fillId="0" borderId="0" xfId="15" applyFont="1" applyFill="1" applyBorder="1" applyAlignment="1">
      <alignment horizontal="left" vertical="center" wrapText="1"/>
    </xf>
    <xf numFmtId="0" fontId="45" fillId="0" borderId="0" xfId="15" applyFont="1" applyFill="1" applyBorder="1" applyAlignment="1">
      <alignment horizontal="left" vertical="center" wrapText="1"/>
    </xf>
    <xf numFmtId="0" fontId="31" fillId="0" borderId="0" xfId="15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15" applyFont="1" applyBorder="1" applyAlignment="1">
      <alignment horizontal="center" vertical="center"/>
    </xf>
    <xf numFmtId="168" fontId="49" fillId="0" borderId="0" xfId="16" applyNumberFormat="1" applyFont="1" applyBorder="1" applyAlignment="1">
      <alignment horizontal="right" vertical="center"/>
    </xf>
    <xf numFmtId="43" fontId="49" fillId="0" borderId="0" xfId="16" applyFont="1" applyBorder="1" applyAlignment="1">
      <alignment horizontal="right" vertical="center"/>
    </xf>
    <xf numFmtId="0" fontId="40" fillId="3" borderId="8" xfId="0" applyFont="1" applyFill="1" applyBorder="1" applyAlignment="1">
      <alignment horizontal="center" vertical="center"/>
    </xf>
    <xf numFmtId="0" fontId="42" fillId="0" borderId="2" xfId="15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3" fillId="0" borderId="7" xfId="15" applyFont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2" fillId="0" borderId="3" xfId="15" applyFont="1" applyBorder="1" applyAlignment="1">
      <alignment horizontal="left" vertical="center"/>
    </xf>
    <xf numFmtId="0" fontId="42" fillId="0" borderId="11" xfId="15" applyFont="1" applyBorder="1" applyAlignment="1">
      <alignment horizontal="left" vertical="center"/>
    </xf>
    <xf numFmtId="0" fontId="33" fillId="0" borderId="11" xfId="15" applyFont="1" applyBorder="1" applyAlignment="1">
      <alignment horizontal="left" vertical="center"/>
    </xf>
    <xf numFmtId="0" fontId="43" fillId="0" borderId="3" xfId="15" applyFont="1" applyBorder="1" applyAlignment="1">
      <alignment horizontal="left" vertical="center"/>
    </xf>
    <xf numFmtId="0" fontId="44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3" fillId="0" borderId="11" xfId="15" applyFont="1" applyBorder="1" applyAlignment="1">
      <alignment horizontal="left" vertical="center" wrapText="1"/>
    </xf>
    <xf numFmtId="0" fontId="33" fillId="0" borderId="3" xfId="15" applyFont="1" applyBorder="1" applyAlignment="1">
      <alignment horizontal="left" vertical="center"/>
    </xf>
    <xf numFmtId="0" fontId="42" fillId="0" borderId="11" xfId="15" applyFont="1" applyBorder="1" applyAlignment="1">
      <alignment horizontal="left" vertical="center" wrapText="1"/>
    </xf>
    <xf numFmtId="0" fontId="42" fillId="0" borderId="11" xfId="15" applyFont="1" applyFill="1" applyBorder="1" applyAlignment="1">
      <alignment horizontal="left" vertical="center" wrapText="1"/>
    </xf>
    <xf numFmtId="0" fontId="42" fillId="0" borderId="3" xfId="15" applyFont="1" applyFill="1" applyBorder="1" applyAlignment="1">
      <alignment horizontal="left" vertical="center" wrapText="1"/>
    </xf>
    <xf numFmtId="0" fontId="33" fillId="0" borderId="11" xfId="15" applyFont="1" applyFill="1" applyBorder="1" applyAlignment="1">
      <alignment horizontal="left" vertical="center" wrapText="1"/>
    </xf>
    <xf numFmtId="0" fontId="33" fillId="0" borderId="11" xfId="15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3" xfId="15" applyFont="1" applyFill="1" applyBorder="1" applyAlignment="1">
      <alignment horizontal="left" vertical="center"/>
    </xf>
    <xf numFmtId="0" fontId="42" fillId="0" borderId="11" xfId="15" applyFont="1" applyFill="1" applyBorder="1" applyAlignment="1">
      <alignment horizontal="left" vertical="center"/>
    </xf>
    <xf numFmtId="0" fontId="35" fillId="0" borderId="11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/>
    </xf>
    <xf numFmtId="0" fontId="46" fillId="0" borderId="3" xfId="15" applyFont="1" applyFill="1" applyBorder="1" applyAlignment="1">
      <alignment horizontal="left" vertical="center" wrapText="1"/>
    </xf>
    <xf numFmtId="0" fontId="46" fillId="0" borderId="11" xfId="15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/>
    </xf>
    <xf numFmtId="0" fontId="45" fillId="0" borderId="11" xfId="15" applyFont="1" applyFill="1" applyBorder="1" applyAlignment="1">
      <alignment horizontal="left" vertical="center" wrapText="1"/>
    </xf>
    <xf numFmtId="0" fontId="31" fillId="0" borderId="3" xfId="15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0" fillId="0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vertical="center"/>
    </xf>
    <xf numFmtId="0" fontId="33" fillId="0" borderId="15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33" fillId="0" borderId="16" xfId="15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2" xfId="3" quotePrefix="1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>
      <alignment horizontal="center" vertical="center"/>
    </xf>
    <xf numFmtId="3" fontId="17" fillId="3" borderId="8" xfId="12" applyNumberFormat="1" applyFont="1" applyFill="1" applyBorder="1" applyAlignment="1">
      <alignment horizontal="center" vertical="center"/>
    </xf>
    <xf numFmtId="168" fontId="42" fillId="0" borderId="2" xfId="16" applyNumberFormat="1" applyFont="1" applyBorder="1" applyAlignment="1">
      <alignment horizontal="right" vertical="center"/>
    </xf>
    <xf numFmtId="168" fontId="33" fillId="0" borderId="2" xfId="16" applyNumberFormat="1" applyFont="1" applyBorder="1" applyAlignment="1">
      <alignment horizontal="right" vertical="center"/>
    </xf>
    <xf numFmtId="0" fontId="42" fillId="0" borderId="2" xfId="15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center" vertical="center"/>
    </xf>
    <xf numFmtId="168" fontId="33" fillId="0" borderId="7" xfId="16" applyNumberFormat="1" applyFont="1" applyBorder="1" applyAlignment="1">
      <alignment horizontal="right" vertical="center"/>
    </xf>
    <xf numFmtId="43" fontId="42" fillId="0" borderId="2" xfId="16" applyFont="1" applyBorder="1" applyAlignment="1">
      <alignment horizontal="right" vertical="center"/>
    </xf>
    <xf numFmtId="43" fontId="33" fillId="0" borderId="2" xfId="16" applyFont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43" fontId="11" fillId="0" borderId="2" xfId="4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0" fontId="48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43" fontId="33" fillId="0" borderId="7" xfId="16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1" fillId="0" borderId="3" xfId="8" applyFont="1" applyFill="1" applyBorder="1" applyAlignment="1">
      <alignment horizontal="left" indent="1"/>
    </xf>
    <xf numFmtId="4" fontId="10" fillId="0" borderId="11" xfId="3" applyNumberFormat="1" applyFont="1" applyFill="1" applyBorder="1" applyAlignment="1">
      <alignment horizontal="center"/>
    </xf>
    <xf numFmtId="4" fontId="11" fillId="0" borderId="2" xfId="4" applyNumberFormat="1" applyFont="1" applyFill="1" applyBorder="1" applyAlignment="1">
      <alignment horizontal="center"/>
    </xf>
    <xf numFmtId="4" fontId="17" fillId="0" borderId="4" xfId="10" applyNumberFormat="1" applyFont="1" applyBorder="1" applyAlignment="1">
      <alignment horizontal="center" vertical="center"/>
    </xf>
    <xf numFmtId="4" fontId="17" fillId="0" borderId="5" xfId="10" applyNumberFormat="1" applyFont="1" applyBorder="1" applyAlignment="1">
      <alignment horizontal="center" vertical="center"/>
    </xf>
    <xf numFmtId="4" fontId="17" fillId="0" borderId="17" xfId="10" applyNumberFormat="1" applyFont="1" applyBorder="1" applyAlignment="1">
      <alignment horizontal="center" vertical="center"/>
    </xf>
    <xf numFmtId="0" fontId="21" fillId="0" borderId="3" xfId="10" applyFont="1" applyBorder="1" applyAlignment="1">
      <alignment horizontal="left" vertical="center" wrapText="1" indent="1"/>
    </xf>
    <xf numFmtId="0" fontId="21" fillId="0" borderId="0" xfId="10" applyFont="1" applyBorder="1" applyAlignment="1">
      <alignment horizontal="left" vertical="center" wrapText="1" indent="1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1" fillId="0" borderId="3" xfId="10" applyFont="1" applyFill="1" applyBorder="1" applyAlignment="1">
      <alignment horizontal="left" vertical="center" wrapText="1" indent="1"/>
    </xf>
    <xf numFmtId="0" fontId="11" fillId="0" borderId="0" xfId="10" applyFont="1" applyFill="1" applyBorder="1" applyAlignment="1">
      <alignment horizontal="left" vertical="center" wrapText="1" indent="1"/>
    </xf>
    <xf numFmtId="0" fontId="11" fillId="0" borderId="11" xfId="1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left" vertical="center" wrapText="1" indent="1"/>
    </xf>
    <xf numFmtId="0" fontId="9" fillId="0" borderId="0" xfId="8" applyFont="1" applyFill="1" applyBorder="1" applyAlignment="1">
      <alignment horizontal="left" vertical="center" wrapText="1" indent="1"/>
    </xf>
    <xf numFmtId="0" fontId="9" fillId="0" borderId="11" xfId="8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/>
  </cellXfs>
  <cellStyles count="20"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520" workbookViewId="0">
      <selection activeCell="M122" sqref="M122"/>
    </sheetView>
  </sheetViews>
  <sheetFormatPr defaultColWidth="3.5546875" defaultRowHeight="13.8"/>
  <cols>
    <col min="1" max="1" width="11.88671875" style="147" customWidth="1"/>
    <col min="2" max="2" width="12.44140625" style="95" customWidth="1"/>
    <col min="3" max="3" width="9" style="87" customWidth="1"/>
    <col min="4" max="4" width="7.44140625" style="87" customWidth="1"/>
    <col min="5" max="6" width="7.5546875" style="87" customWidth="1"/>
    <col min="7" max="7" width="15" style="87" customWidth="1"/>
    <col min="8" max="8" width="9.77734375" style="87" customWidth="1"/>
    <col min="9" max="9" width="14.5546875" style="90" customWidth="1"/>
    <col min="10" max="10" width="14.44140625" style="90" customWidth="1"/>
    <col min="11" max="11" width="19.88671875" style="148" customWidth="1"/>
    <col min="12" max="253" width="9.109375" style="87" customWidth="1"/>
    <col min="254" max="255" width="1.33203125" style="87" customWidth="1"/>
    <col min="256" max="256" width="3.5546875" style="87"/>
    <col min="257" max="257" width="11.88671875" style="87" customWidth="1"/>
    <col min="258" max="258" width="12.44140625" style="87" customWidth="1"/>
    <col min="259" max="259" width="9" style="87" customWidth="1"/>
    <col min="260" max="260" width="7.44140625" style="87" customWidth="1"/>
    <col min="261" max="262" width="7.5546875" style="87" customWidth="1"/>
    <col min="263" max="263" width="15" style="87" customWidth="1"/>
    <col min="264" max="264" width="9.77734375" style="87" customWidth="1"/>
    <col min="265" max="265" width="14.5546875" style="87" customWidth="1"/>
    <col min="266" max="266" width="14.44140625" style="87" customWidth="1"/>
    <col min="267" max="267" width="19.88671875" style="87" customWidth="1"/>
    <col min="268" max="509" width="9.109375" style="87" customWidth="1"/>
    <col min="510" max="511" width="1.33203125" style="87" customWidth="1"/>
    <col min="512" max="512" width="3.5546875" style="87"/>
    <col min="513" max="513" width="11.88671875" style="87" customWidth="1"/>
    <col min="514" max="514" width="12.44140625" style="87" customWidth="1"/>
    <col min="515" max="515" width="9" style="87" customWidth="1"/>
    <col min="516" max="516" width="7.44140625" style="87" customWidth="1"/>
    <col min="517" max="518" width="7.5546875" style="87" customWidth="1"/>
    <col min="519" max="519" width="15" style="87" customWidth="1"/>
    <col min="520" max="520" width="9.77734375" style="87" customWidth="1"/>
    <col min="521" max="521" width="14.5546875" style="87" customWidth="1"/>
    <col min="522" max="522" width="14.44140625" style="87" customWidth="1"/>
    <col min="523" max="523" width="19.88671875" style="87" customWidth="1"/>
    <col min="524" max="765" width="9.109375" style="87" customWidth="1"/>
    <col min="766" max="767" width="1.33203125" style="87" customWidth="1"/>
    <col min="768" max="768" width="3.5546875" style="87"/>
    <col min="769" max="769" width="11.88671875" style="87" customWidth="1"/>
    <col min="770" max="770" width="12.44140625" style="87" customWidth="1"/>
    <col min="771" max="771" width="9" style="87" customWidth="1"/>
    <col min="772" max="772" width="7.44140625" style="87" customWidth="1"/>
    <col min="773" max="774" width="7.5546875" style="87" customWidth="1"/>
    <col min="775" max="775" width="15" style="87" customWidth="1"/>
    <col min="776" max="776" width="9.77734375" style="87" customWidth="1"/>
    <col min="777" max="777" width="14.5546875" style="87" customWidth="1"/>
    <col min="778" max="778" width="14.44140625" style="87" customWidth="1"/>
    <col min="779" max="779" width="19.88671875" style="87" customWidth="1"/>
    <col min="780" max="1021" width="9.109375" style="87" customWidth="1"/>
    <col min="1022" max="1023" width="1.33203125" style="87" customWidth="1"/>
    <col min="1024" max="1024" width="3.5546875" style="87"/>
    <col min="1025" max="1025" width="11.88671875" style="87" customWidth="1"/>
    <col min="1026" max="1026" width="12.44140625" style="87" customWidth="1"/>
    <col min="1027" max="1027" width="9" style="87" customWidth="1"/>
    <col min="1028" max="1028" width="7.44140625" style="87" customWidth="1"/>
    <col min="1029" max="1030" width="7.5546875" style="87" customWidth="1"/>
    <col min="1031" max="1031" width="15" style="87" customWidth="1"/>
    <col min="1032" max="1032" width="9.77734375" style="87" customWidth="1"/>
    <col min="1033" max="1033" width="14.5546875" style="87" customWidth="1"/>
    <col min="1034" max="1034" width="14.44140625" style="87" customWidth="1"/>
    <col min="1035" max="1035" width="19.88671875" style="87" customWidth="1"/>
    <col min="1036" max="1277" width="9.109375" style="87" customWidth="1"/>
    <col min="1278" max="1279" width="1.33203125" style="87" customWidth="1"/>
    <col min="1280" max="1280" width="3.5546875" style="87"/>
    <col min="1281" max="1281" width="11.88671875" style="87" customWidth="1"/>
    <col min="1282" max="1282" width="12.44140625" style="87" customWidth="1"/>
    <col min="1283" max="1283" width="9" style="87" customWidth="1"/>
    <col min="1284" max="1284" width="7.44140625" style="87" customWidth="1"/>
    <col min="1285" max="1286" width="7.5546875" style="87" customWidth="1"/>
    <col min="1287" max="1287" width="15" style="87" customWidth="1"/>
    <col min="1288" max="1288" width="9.77734375" style="87" customWidth="1"/>
    <col min="1289" max="1289" width="14.5546875" style="87" customWidth="1"/>
    <col min="1290" max="1290" width="14.44140625" style="87" customWidth="1"/>
    <col min="1291" max="1291" width="19.88671875" style="87" customWidth="1"/>
    <col min="1292" max="1533" width="9.109375" style="87" customWidth="1"/>
    <col min="1534" max="1535" width="1.33203125" style="87" customWidth="1"/>
    <col min="1536" max="1536" width="3.5546875" style="87"/>
    <col min="1537" max="1537" width="11.88671875" style="87" customWidth="1"/>
    <col min="1538" max="1538" width="12.44140625" style="87" customWidth="1"/>
    <col min="1539" max="1539" width="9" style="87" customWidth="1"/>
    <col min="1540" max="1540" width="7.44140625" style="87" customWidth="1"/>
    <col min="1541" max="1542" width="7.5546875" style="87" customWidth="1"/>
    <col min="1543" max="1543" width="15" style="87" customWidth="1"/>
    <col min="1544" max="1544" width="9.77734375" style="87" customWidth="1"/>
    <col min="1545" max="1545" width="14.5546875" style="87" customWidth="1"/>
    <col min="1546" max="1546" width="14.44140625" style="87" customWidth="1"/>
    <col min="1547" max="1547" width="19.88671875" style="87" customWidth="1"/>
    <col min="1548" max="1789" width="9.109375" style="87" customWidth="1"/>
    <col min="1790" max="1791" width="1.33203125" style="87" customWidth="1"/>
    <col min="1792" max="1792" width="3.5546875" style="87"/>
    <col min="1793" max="1793" width="11.88671875" style="87" customWidth="1"/>
    <col min="1794" max="1794" width="12.44140625" style="87" customWidth="1"/>
    <col min="1795" max="1795" width="9" style="87" customWidth="1"/>
    <col min="1796" max="1796" width="7.44140625" style="87" customWidth="1"/>
    <col min="1797" max="1798" width="7.5546875" style="87" customWidth="1"/>
    <col min="1799" max="1799" width="15" style="87" customWidth="1"/>
    <col min="1800" max="1800" width="9.77734375" style="87" customWidth="1"/>
    <col min="1801" max="1801" width="14.5546875" style="87" customWidth="1"/>
    <col min="1802" max="1802" width="14.44140625" style="87" customWidth="1"/>
    <col min="1803" max="1803" width="19.88671875" style="87" customWidth="1"/>
    <col min="1804" max="2045" width="9.109375" style="87" customWidth="1"/>
    <col min="2046" max="2047" width="1.33203125" style="87" customWidth="1"/>
    <col min="2048" max="2048" width="3.5546875" style="87"/>
    <col min="2049" max="2049" width="11.88671875" style="87" customWidth="1"/>
    <col min="2050" max="2050" width="12.44140625" style="87" customWidth="1"/>
    <col min="2051" max="2051" width="9" style="87" customWidth="1"/>
    <col min="2052" max="2052" width="7.44140625" style="87" customWidth="1"/>
    <col min="2053" max="2054" width="7.5546875" style="87" customWidth="1"/>
    <col min="2055" max="2055" width="15" style="87" customWidth="1"/>
    <col min="2056" max="2056" width="9.77734375" style="87" customWidth="1"/>
    <col min="2057" max="2057" width="14.5546875" style="87" customWidth="1"/>
    <col min="2058" max="2058" width="14.44140625" style="87" customWidth="1"/>
    <col min="2059" max="2059" width="19.88671875" style="87" customWidth="1"/>
    <col min="2060" max="2301" width="9.109375" style="87" customWidth="1"/>
    <col min="2302" max="2303" width="1.33203125" style="87" customWidth="1"/>
    <col min="2304" max="2304" width="3.5546875" style="87"/>
    <col min="2305" max="2305" width="11.88671875" style="87" customWidth="1"/>
    <col min="2306" max="2306" width="12.44140625" style="87" customWidth="1"/>
    <col min="2307" max="2307" width="9" style="87" customWidth="1"/>
    <col min="2308" max="2308" width="7.44140625" style="87" customWidth="1"/>
    <col min="2309" max="2310" width="7.5546875" style="87" customWidth="1"/>
    <col min="2311" max="2311" width="15" style="87" customWidth="1"/>
    <col min="2312" max="2312" width="9.77734375" style="87" customWidth="1"/>
    <col min="2313" max="2313" width="14.5546875" style="87" customWidth="1"/>
    <col min="2314" max="2314" width="14.44140625" style="87" customWidth="1"/>
    <col min="2315" max="2315" width="19.88671875" style="87" customWidth="1"/>
    <col min="2316" max="2557" width="9.109375" style="87" customWidth="1"/>
    <col min="2558" max="2559" width="1.33203125" style="87" customWidth="1"/>
    <col min="2560" max="2560" width="3.5546875" style="87"/>
    <col min="2561" max="2561" width="11.88671875" style="87" customWidth="1"/>
    <col min="2562" max="2562" width="12.44140625" style="87" customWidth="1"/>
    <col min="2563" max="2563" width="9" style="87" customWidth="1"/>
    <col min="2564" max="2564" width="7.44140625" style="87" customWidth="1"/>
    <col min="2565" max="2566" width="7.5546875" style="87" customWidth="1"/>
    <col min="2567" max="2567" width="15" style="87" customWidth="1"/>
    <col min="2568" max="2568" width="9.77734375" style="87" customWidth="1"/>
    <col min="2569" max="2569" width="14.5546875" style="87" customWidth="1"/>
    <col min="2570" max="2570" width="14.44140625" style="87" customWidth="1"/>
    <col min="2571" max="2571" width="19.88671875" style="87" customWidth="1"/>
    <col min="2572" max="2813" width="9.109375" style="87" customWidth="1"/>
    <col min="2814" max="2815" width="1.33203125" style="87" customWidth="1"/>
    <col min="2816" max="2816" width="3.5546875" style="87"/>
    <col min="2817" max="2817" width="11.88671875" style="87" customWidth="1"/>
    <col min="2818" max="2818" width="12.44140625" style="87" customWidth="1"/>
    <col min="2819" max="2819" width="9" style="87" customWidth="1"/>
    <col min="2820" max="2820" width="7.44140625" style="87" customWidth="1"/>
    <col min="2821" max="2822" width="7.5546875" style="87" customWidth="1"/>
    <col min="2823" max="2823" width="15" style="87" customWidth="1"/>
    <col min="2824" max="2824" width="9.77734375" style="87" customWidth="1"/>
    <col min="2825" max="2825" width="14.5546875" style="87" customWidth="1"/>
    <col min="2826" max="2826" width="14.44140625" style="87" customWidth="1"/>
    <col min="2827" max="2827" width="19.88671875" style="87" customWidth="1"/>
    <col min="2828" max="3069" width="9.109375" style="87" customWidth="1"/>
    <col min="3070" max="3071" width="1.33203125" style="87" customWidth="1"/>
    <col min="3072" max="3072" width="3.5546875" style="87"/>
    <col min="3073" max="3073" width="11.88671875" style="87" customWidth="1"/>
    <col min="3074" max="3074" width="12.44140625" style="87" customWidth="1"/>
    <col min="3075" max="3075" width="9" style="87" customWidth="1"/>
    <col min="3076" max="3076" width="7.44140625" style="87" customWidth="1"/>
    <col min="3077" max="3078" width="7.5546875" style="87" customWidth="1"/>
    <col min="3079" max="3079" width="15" style="87" customWidth="1"/>
    <col min="3080" max="3080" width="9.77734375" style="87" customWidth="1"/>
    <col min="3081" max="3081" width="14.5546875" style="87" customWidth="1"/>
    <col min="3082" max="3082" width="14.44140625" style="87" customWidth="1"/>
    <col min="3083" max="3083" width="19.88671875" style="87" customWidth="1"/>
    <col min="3084" max="3325" width="9.109375" style="87" customWidth="1"/>
    <col min="3326" max="3327" width="1.33203125" style="87" customWidth="1"/>
    <col min="3328" max="3328" width="3.5546875" style="87"/>
    <col min="3329" max="3329" width="11.88671875" style="87" customWidth="1"/>
    <col min="3330" max="3330" width="12.44140625" style="87" customWidth="1"/>
    <col min="3331" max="3331" width="9" style="87" customWidth="1"/>
    <col min="3332" max="3332" width="7.44140625" style="87" customWidth="1"/>
    <col min="3333" max="3334" width="7.5546875" style="87" customWidth="1"/>
    <col min="3335" max="3335" width="15" style="87" customWidth="1"/>
    <col min="3336" max="3336" width="9.77734375" style="87" customWidth="1"/>
    <col min="3337" max="3337" width="14.5546875" style="87" customWidth="1"/>
    <col min="3338" max="3338" width="14.44140625" style="87" customWidth="1"/>
    <col min="3339" max="3339" width="19.88671875" style="87" customWidth="1"/>
    <col min="3340" max="3581" width="9.109375" style="87" customWidth="1"/>
    <col min="3582" max="3583" width="1.33203125" style="87" customWidth="1"/>
    <col min="3584" max="3584" width="3.5546875" style="87"/>
    <col min="3585" max="3585" width="11.88671875" style="87" customWidth="1"/>
    <col min="3586" max="3586" width="12.44140625" style="87" customWidth="1"/>
    <col min="3587" max="3587" width="9" style="87" customWidth="1"/>
    <col min="3588" max="3588" width="7.44140625" style="87" customWidth="1"/>
    <col min="3589" max="3590" width="7.5546875" style="87" customWidth="1"/>
    <col min="3591" max="3591" width="15" style="87" customWidth="1"/>
    <col min="3592" max="3592" width="9.77734375" style="87" customWidth="1"/>
    <col min="3593" max="3593" width="14.5546875" style="87" customWidth="1"/>
    <col min="3594" max="3594" width="14.44140625" style="87" customWidth="1"/>
    <col min="3595" max="3595" width="19.88671875" style="87" customWidth="1"/>
    <col min="3596" max="3837" width="9.109375" style="87" customWidth="1"/>
    <col min="3838" max="3839" width="1.33203125" style="87" customWidth="1"/>
    <col min="3840" max="3840" width="3.5546875" style="87"/>
    <col min="3841" max="3841" width="11.88671875" style="87" customWidth="1"/>
    <col min="3842" max="3842" width="12.44140625" style="87" customWidth="1"/>
    <col min="3843" max="3843" width="9" style="87" customWidth="1"/>
    <col min="3844" max="3844" width="7.44140625" style="87" customWidth="1"/>
    <col min="3845" max="3846" width="7.5546875" style="87" customWidth="1"/>
    <col min="3847" max="3847" width="15" style="87" customWidth="1"/>
    <col min="3848" max="3848" width="9.77734375" style="87" customWidth="1"/>
    <col min="3849" max="3849" width="14.5546875" style="87" customWidth="1"/>
    <col min="3850" max="3850" width="14.44140625" style="87" customWidth="1"/>
    <col min="3851" max="3851" width="19.88671875" style="87" customWidth="1"/>
    <col min="3852" max="4093" width="9.109375" style="87" customWidth="1"/>
    <col min="4094" max="4095" width="1.33203125" style="87" customWidth="1"/>
    <col min="4096" max="4096" width="3.5546875" style="87"/>
    <col min="4097" max="4097" width="11.88671875" style="87" customWidth="1"/>
    <col min="4098" max="4098" width="12.44140625" style="87" customWidth="1"/>
    <col min="4099" max="4099" width="9" style="87" customWidth="1"/>
    <col min="4100" max="4100" width="7.44140625" style="87" customWidth="1"/>
    <col min="4101" max="4102" width="7.5546875" style="87" customWidth="1"/>
    <col min="4103" max="4103" width="15" style="87" customWidth="1"/>
    <col min="4104" max="4104" width="9.77734375" style="87" customWidth="1"/>
    <col min="4105" max="4105" width="14.5546875" style="87" customWidth="1"/>
    <col min="4106" max="4106" width="14.44140625" style="87" customWidth="1"/>
    <col min="4107" max="4107" width="19.88671875" style="87" customWidth="1"/>
    <col min="4108" max="4349" width="9.109375" style="87" customWidth="1"/>
    <col min="4350" max="4351" width="1.33203125" style="87" customWidth="1"/>
    <col min="4352" max="4352" width="3.5546875" style="87"/>
    <col min="4353" max="4353" width="11.88671875" style="87" customWidth="1"/>
    <col min="4354" max="4354" width="12.44140625" style="87" customWidth="1"/>
    <col min="4355" max="4355" width="9" style="87" customWidth="1"/>
    <col min="4356" max="4356" width="7.44140625" style="87" customWidth="1"/>
    <col min="4357" max="4358" width="7.5546875" style="87" customWidth="1"/>
    <col min="4359" max="4359" width="15" style="87" customWidth="1"/>
    <col min="4360" max="4360" width="9.77734375" style="87" customWidth="1"/>
    <col min="4361" max="4361" width="14.5546875" style="87" customWidth="1"/>
    <col min="4362" max="4362" width="14.44140625" style="87" customWidth="1"/>
    <col min="4363" max="4363" width="19.88671875" style="87" customWidth="1"/>
    <col min="4364" max="4605" width="9.109375" style="87" customWidth="1"/>
    <col min="4606" max="4607" width="1.33203125" style="87" customWidth="1"/>
    <col min="4608" max="4608" width="3.5546875" style="87"/>
    <col min="4609" max="4609" width="11.88671875" style="87" customWidth="1"/>
    <col min="4610" max="4610" width="12.44140625" style="87" customWidth="1"/>
    <col min="4611" max="4611" width="9" style="87" customWidth="1"/>
    <col min="4612" max="4612" width="7.44140625" style="87" customWidth="1"/>
    <col min="4613" max="4614" width="7.5546875" style="87" customWidth="1"/>
    <col min="4615" max="4615" width="15" style="87" customWidth="1"/>
    <col min="4616" max="4616" width="9.77734375" style="87" customWidth="1"/>
    <col min="4617" max="4617" width="14.5546875" style="87" customWidth="1"/>
    <col min="4618" max="4618" width="14.44140625" style="87" customWidth="1"/>
    <col min="4619" max="4619" width="19.88671875" style="87" customWidth="1"/>
    <col min="4620" max="4861" width="9.109375" style="87" customWidth="1"/>
    <col min="4862" max="4863" width="1.33203125" style="87" customWidth="1"/>
    <col min="4864" max="4864" width="3.5546875" style="87"/>
    <col min="4865" max="4865" width="11.88671875" style="87" customWidth="1"/>
    <col min="4866" max="4866" width="12.44140625" style="87" customWidth="1"/>
    <col min="4867" max="4867" width="9" style="87" customWidth="1"/>
    <col min="4868" max="4868" width="7.44140625" style="87" customWidth="1"/>
    <col min="4869" max="4870" width="7.5546875" style="87" customWidth="1"/>
    <col min="4871" max="4871" width="15" style="87" customWidth="1"/>
    <col min="4872" max="4872" width="9.77734375" style="87" customWidth="1"/>
    <col min="4873" max="4873" width="14.5546875" style="87" customWidth="1"/>
    <col min="4874" max="4874" width="14.44140625" style="87" customWidth="1"/>
    <col min="4875" max="4875" width="19.88671875" style="87" customWidth="1"/>
    <col min="4876" max="5117" width="9.109375" style="87" customWidth="1"/>
    <col min="5118" max="5119" width="1.33203125" style="87" customWidth="1"/>
    <col min="5120" max="5120" width="3.5546875" style="87"/>
    <col min="5121" max="5121" width="11.88671875" style="87" customWidth="1"/>
    <col min="5122" max="5122" width="12.44140625" style="87" customWidth="1"/>
    <col min="5123" max="5123" width="9" style="87" customWidth="1"/>
    <col min="5124" max="5124" width="7.44140625" style="87" customWidth="1"/>
    <col min="5125" max="5126" width="7.5546875" style="87" customWidth="1"/>
    <col min="5127" max="5127" width="15" style="87" customWidth="1"/>
    <col min="5128" max="5128" width="9.77734375" style="87" customWidth="1"/>
    <col min="5129" max="5129" width="14.5546875" style="87" customWidth="1"/>
    <col min="5130" max="5130" width="14.44140625" style="87" customWidth="1"/>
    <col min="5131" max="5131" width="19.88671875" style="87" customWidth="1"/>
    <col min="5132" max="5373" width="9.109375" style="87" customWidth="1"/>
    <col min="5374" max="5375" width="1.33203125" style="87" customWidth="1"/>
    <col min="5376" max="5376" width="3.5546875" style="87"/>
    <col min="5377" max="5377" width="11.88671875" style="87" customWidth="1"/>
    <col min="5378" max="5378" width="12.44140625" style="87" customWidth="1"/>
    <col min="5379" max="5379" width="9" style="87" customWidth="1"/>
    <col min="5380" max="5380" width="7.44140625" style="87" customWidth="1"/>
    <col min="5381" max="5382" width="7.5546875" style="87" customWidth="1"/>
    <col min="5383" max="5383" width="15" style="87" customWidth="1"/>
    <col min="5384" max="5384" width="9.77734375" style="87" customWidth="1"/>
    <col min="5385" max="5385" width="14.5546875" style="87" customWidth="1"/>
    <col min="5386" max="5386" width="14.44140625" style="87" customWidth="1"/>
    <col min="5387" max="5387" width="19.88671875" style="87" customWidth="1"/>
    <col min="5388" max="5629" width="9.109375" style="87" customWidth="1"/>
    <col min="5630" max="5631" width="1.33203125" style="87" customWidth="1"/>
    <col min="5632" max="5632" width="3.5546875" style="87"/>
    <col min="5633" max="5633" width="11.88671875" style="87" customWidth="1"/>
    <col min="5634" max="5634" width="12.44140625" style="87" customWidth="1"/>
    <col min="5635" max="5635" width="9" style="87" customWidth="1"/>
    <col min="5636" max="5636" width="7.44140625" style="87" customWidth="1"/>
    <col min="5637" max="5638" width="7.5546875" style="87" customWidth="1"/>
    <col min="5639" max="5639" width="15" style="87" customWidth="1"/>
    <col min="5640" max="5640" width="9.77734375" style="87" customWidth="1"/>
    <col min="5641" max="5641" width="14.5546875" style="87" customWidth="1"/>
    <col min="5642" max="5642" width="14.44140625" style="87" customWidth="1"/>
    <col min="5643" max="5643" width="19.88671875" style="87" customWidth="1"/>
    <col min="5644" max="5885" width="9.109375" style="87" customWidth="1"/>
    <col min="5886" max="5887" width="1.33203125" style="87" customWidth="1"/>
    <col min="5888" max="5888" width="3.5546875" style="87"/>
    <col min="5889" max="5889" width="11.88671875" style="87" customWidth="1"/>
    <col min="5890" max="5890" width="12.44140625" style="87" customWidth="1"/>
    <col min="5891" max="5891" width="9" style="87" customWidth="1"/>
    <col min="5892" max="5892" width="7.44140625" style="87" customWidth="1"/>
    <col min="5893" max="5894" width="7.5546875" style="87" customWidth="1"/>
    <col min="5895" max="5895" width="15" style="87" customWidth="1"/>
    <col min="5896" max="5896" width="9.77734375" style="87" customWidth="1"/>
    <col min="5897" max="5897" width="14.5546875" style="87" customWidth="1"/>
    <col min="5898" max="5898" width="14.44140625" style="87" customWidth="1"/>
    <col min="5899" max="5899" width="19.88671875" style="87" customWidth="1"/>
    <col min="5900" max="6141" width="9.109375" style="87" customWidth="1"/>
    <col min="6142" max="6143" width="1.33203125" style="87" customWidth="1"/>
    <col min="6144" max="6144" width="3.5546875" style="87"/>
    <col min="6145" max="6145" width="11.88671875" style="87" customWidth="1"/>
    <col min="6146" max="6146" width="12.44140625" style="87" customWidth="1"/>
    <col min="6147" max="6147" width="9" style="87" customWidth="1"/>
    <col min="6148" max="6148" width="7.44140625" style="87" customWidth="1"/>
    <col min="6149" max="6150" width="7.5546875" style="87" customWidth="1"/>
    <col min="6151" max="6151" width="15" style="87" customWidth="1"/>
    <col min="6152" max="6152" width="9.77734375" style="87" customWidth="1"/>
    <col min="6153" max="6153" width="14.5546875" style="87" customWidth="1"/>
    <col min="6154" max="6154" width="14.44140625" style="87" customWidth="1"/>
    <col min="6155" max="6155" width="19.88671875" style="87" customWidth="1"/>
    <col min="6156" max="6397" width="9.109375" style="87" customWidth="1"/>
    <col min="6398" max="6399" width="1.33203125" style="87" customWidth="1"/>
    <col min="6400" max="6400" width="3.5546875" style="87"/>
    <col min="6401" max="6401" width="11.88671875" style="87" customWidth="1"/>
    <col min="6402" max="6402" width="12.44140625" style="87" customWidth="1"/>
    <col min="6403" max="6403" width="9" style="87" customWidth="1"/>
    <col min="6404" max="6404" width="7.44140625" style="87" customWidth="1"/>
    <col min="6405" max="6406" width="7.5546875" style="87" customWidth="1"/>
    <col min="6407" max="6407" width="15" style="87" customWidth="1"/>
    <col min="6408" max="6408" width="9.77734375" style="87" customWidth="1"/>
    <col min="6409" max="6409" width="14.5546875" style="87" customWidth="1"/>
    <col min="6410" max="6410" width="14.44140625" style="87" customWidth="1"/>
    <col min="6411" max="6411" width="19.88671875" style="87" customWidth="1"/>
    <col min="6412" max="6653" width="9.109375" style="87" customWidth="1"/>
    <col min="6654" max="6655" width="1.33203125" style="87" customWidth="1"/>
    <col min="6656" max="6656" width="3.5546875" style="87"/>
    <col min="6657" max="6657" width="11.88671875" style="87" customWidth="1"/>
    <col min="6658" max="6658" width="12.44140625" style="87" customWidth="1"/>
    <col min="6659" max="6659" width="9" style="87" customWidth="1"/>
    <col min="6660" max="6660" width="7.44140625" style="87" customWidth="1"/>
    <col min="6661" max="6662" width="7.5546875" style="87" customWidth="1"/>
    <col min="6663" max="6663" width="15" style="87" customWidth="1"/>
    <col min="6664" max="6664" width="9.77734375" style="87" customWidth="1"/>
    <col min="6665" max="6665" width="14.5546875" style="87" customWidth="1"/>
    <col min="6666" max="6666" width="14.44140625" style="87" customWidth="1"/>
    <col min="6667" max="6667" width="19.88671875" style="87" customWidth="1"/>
    <col min="6668" max="6909" width="9.109375" style="87" customWidth="1"/>
    <col min="6910" max="6911" width="1.33203125" style="87" customWidth="1"/>
    <col min="6912" max="6912" width="3.5546875" style="87"/>
    <col min="6913" max="6913" width="11.88671875" style="87" customWidth="1"/>
    <col min="6914" max="6914" width="12.44140625" style="87" customWidth="1"/>
    <col min="6915" max="6915" width="9" style="87" customWidth="1"/>
    <col min="6916" max="6916" width="7.44140625" style="87" customWidth="1"/>
    <col min="6917" max="6918" width="7.5546875" style="87" customWidth="1"/>
    <col min="6919" max="6919" width="15" style="87" customWidth="1"/>
    <col min="6920" max="6920" width="9.77734375" style="87" customWidth="1"/>
    <col min="6921" max="6921" width="14.5546875" style="87" customWidth="1"/>
    <col min="6922" max="6922" width="14.44140625" style="87" customWidth="1"/>
    <col min="6923" max="6923" width="19.88671875" style="87" customWidth="1"/>
    <col min="6924" max="7165" width="9.109375" style="87" customWidth="1"/>
    <col min="7166" max="7167" width="1.33203125" style="87" customWidth="1"/>
    <col min="7168" max="7168" width="3.5546875" style="87"/>
    <col min="7169" max="7169" width="11.88671875" style="87" customWidth="1"/>
    <col min="7170" max="7170" width="12.44140625" style="87" customWidth="1"/>
    <col min="7171" max="7171" width="9" style="87" customWidth="1"/>
    <col min="7172" max="7172" width="7.44140625" style="87" customWidth="1"/>
    <col min="7173" max="7174" width="7.5546875" style="87" customWidth="1"/>
    <col min="7175" max="7175" width="15" style="87" customWidth="1"/>
    <col min="7176" max="7176" width="9.77734375" style="87" customWidth="1"/>
    <col min="7177" max="7177" width="14.5546875" style="87" customWidth="1"/>
    <col min="7178" max="7178" width="14.44140625" style="87" customWidth="1"/>
    <col min="7179" max="7179" width="19.88671875" style="87" customWidth="1"/>
    <col min="7180" max="7421" width="9.109375" style="87" customWidth="1"/>
    <col min="7422" max="7423" width="1.33203125" style="87" customWidth="1"/>
    <col min="7424" max="7424" width="3.5546875" style="87"/>
    <col min="7425" max="7425" width="11.88671875" style="87" customWidth="1"/>
    <col min="7426" max="7426" width="12.44140625" style="87" customWidth="1"/>
    <col min="7427" max="7427" width="9" style="87" customWidth="1"/>
    <col min="7428" max="7428" width="7.44140625" style="87" customWidth="1"/>
    <col min="7429" max="7430" width="7.5546875" style="87" customWidth="1"/>
    <col min="7431" max="7431" width="15" style="87" customWidth="1"/>
    <col min="7432" max="7432" width="9.77734375" style="87" customWidth="1"/>
    <col min="7433" max="7433" width="14.5546875" style="87" customWidth="1"/>
    <col min="7434" max="7434" width="14.44140625" style="87" customWidth="1"/>
    <col min="7435" max="7435" width="19.88671875" style="87" customWidth="1"/>
    <col min="7436" max="7677" width="9.109375" style="87" customWidth="1"/>
    <col min="7678" max="7679" width="1.33203125" style="87" customWidth="1"/>
    <col min="7680" max="7680" width="3.5546875" style="87"/>
    <col min="7681" max="7681" width="11.88671875" style="87" customWidth="1"/>
    <col min="7682" max="7682" width="12.44140625" style="87" customWidth="1"/>
    <col min="7683" max="7683" width="9" style="87" customWidth="1"/>
    <col min="7684" max="7684" width="7.44140625" style="87" customWidth="1"/>
    <col min="7685" max="7686" width="7.5546875" style="87" customWidth="1"/>
    <col min="7687" max="7687" width="15" style="87" customWidth="1"/>
    <col min="7688" max="7688" width="9.77734375" style="87" customWidth="1"/>
    <col min="7689" max="7689" width="14.5546875" style="87" customWidth="1"/>
    <col min="7690" max="7690" width="14.44140625" style="87" customWidth="1"/>
    <col min="7691" max="7691" width="19.88671875" style="87" customWidth="1"/>
    <col min="7692" max="7933" width="9.109375" style="87" customWidth="1"/>
    <col min="7934" max="7935" width="1.33203125" style="87" customWidth="1"/>
    <col min="7936" max="7936" width="3.5546875" style="87"/>
    <col min="7937" max="7937" width="11.88671875" style="87" customWidth="1"/>
    <col min="7938" max="7938" width="12.44140625" style="87" customWidth="1"/>
    <col min="7939" max="7939" width="9" style="87" customWidth="1"/>
    <col min="7940" max="7940" width="7.44140625" style="87" customWidth="1"/>
    <col min="7941" max="7942" width="7.5546875" style="87" customWidth="1"/>
    <col min="7943" max="7943" width="15" style="87" customWidth="1"/>
    <col min="7944" max="7944" width="9.77734375" style="87" customWidth="1"/>
    <col min="7945" max="7945" width="14.5546875" style="87" customWidth="1"/>
    <col min="7946" max="7946" width="14.44140625" style="87" customWidth="1"/>
    <col min="7947" max="7947" width="19.88671875" style="87" customWidth="1"/>
    <col min="7948" max="8189" width="9.109375" style="87" customWidth="1"/>
    <col min="8190" max="8191" width="1.33203125" style="87" customWidth="1"/>
    <col min="8192" max="8192" width="3.5546875" style="87"/>
    <col min="8193" max="8193" width="11.88671875" style="87" customWidth="1"/>
    <col min="8194" max="8194" width="12.44140625" style="87" customWidth="1"/>
    <col min="8195" max="8195" width="9" style="87" customWidth="1"/>
    <col min="8196" max="8196" width="7.44140625" style="87" customWidth="1"/>
    <col min="8197" max="8198" width="7.5546875" style="87" customWidth="1"/>
    <col min="8199" max="8199" width="15" style="87" customWidth="1"/>
    <col min="8200" max="8200" width="9.77734375" style="87" customWidth="1"/>
    <col min="8201" max="8201" width="14.5546875" style="87" customWidth="1"/>
    <col min="8202" max="8202" width="14.44140625" style="87" customWidth="1"/>
    <col min="8203" max="8203" width="19.88671875" style="87" customWidth="1"/>
    <col min="8204" max="8445" width="9.109375" style="87" customWidth="1"/>
    <col min="8446" max="8447" width="1.33203125" style="87" customWidth="1"/>
    <col min="8448" max="8448" width="3.5546875" style="87"/>
    <col min="8449" max="8449" width="11.88671875" style="87" customWidth="1"/>
    <col min="8450" max="8450" width="12.44140625" style="87" customWidth="1"/>
    <col min="8451" max="8451" width="9" style="87" customWidth="1"/>
    <col min="8452" max="8452" width="7.44140625" style="87" customWidth="1"/>
    <col min="8453" max="8454" width="7.5546875" style="87" customWidth="1"/>
    <col min="8455" max="8455" width="15" style="87" customWidth="1"/>
    <col min="8456" max="8456" width="9.77734375" style="87" customWidth="1"/>
    <col min="8457" max="8457" width="14.5546875" style="87" customWidth="1"/>
    <col min="8458" max="8458" width="14.44140625" style="87" customWidth="1"/>
    <col min="8459" max="8459" width="19.88671875" style="87" customWidth="1"/>
    <col min="8460" max="8701" width="9.109375" style="87" customWidth="1"/>
    <col min="8702" max="8703" width="1.33203125" style="87" customWidth="1"/>
    <col min="8704" max="8704" width="3.5546875" style="87"/>
    <col min="8705" max="8705" width="11.88671875" style="87" customWidth="1"/>
    <col min="8706" max="8706" width="12.44140625" style="87" customWidth="1"/>
    <col min="8707" max="8707" width="9" style="87" customWidth="1"/>
    <col min="8708" max="8708" width="7.44140625" style="87" customWidth="1"/>
    <col min="8709" max="8710" width="7.5546875" style="87" customWidth="1"/>
    <col min="8711" max="8711" width="15" style="87" customWidth="1"/>
    <col min="8712" max="8712" width="9.77734375" style="87" customWidth="1"/>
    <col min="8713" max="8713" width="14.5546875" style="87" customWidth="1"/>
    <col min="8714" max="8714" width="14.44140625" style="87" customWidth="1"/>
    <col min="8715" max="8715" width="19.88671875" style="87" customWidth="1"/>
    <col min="8716" max="8957" width="9.109375" style="87" customWidth="1"/>
    <col min="8958" max="8959" width="1.33203125" style="87" customWidth="1"/>
    <col min="8960" max="8960" width="3.5546875" style="87"/>
    <col min="8961" max="8961" width="11.88671875" style="87" customWidth="1"/>
    <col min="8962" max="8962" width="12.44140625" style="87" customWidth="1"/>
    <col min="8963" max="8963" width="9" style="87" customWidth="1"/>
    <col min="8964" max="8964" width="7.44140625" style="87" customWidth="1"/>
    <col min="8965" max="8966" width="7.5546875" style="87" customWidth="1"/>
    <col min="8967" max="8967" width="15" style="87" customWidth="1"/>
    <col min="8968" max="8968" width="9.77734375" style="87" customWidth="1"/>
    <col min="8969" max="8969" width="14.5546875" style="87" customWidth="1"/>
    <col min="8970" max="8970" width="14.44140625" style="87" customWidth="1"/>
    <col min="8971" max="8971" width="19.88671875" style="87" customWidth="1"/>
    <col min="8972" max="9213" width="9.109375" style="87" customWidth="1"/>
    <col min="9214" max="9215" width="1.33203125" style="87" customWidth="1"/>
    <col min="9216" max="9216" width="3.5546875" style="87"/>
    <col min="9217" max="9217" width="11.88671875" style="87" customWidth="1"/>
    <col min="9218" max="9218" width="12.44140625" style="87" customWidth="1"/>
    <col min="9219" max="9219" width="9" style="87" customWidth="1"/>
    <col min="9220" max="9220" width="7.44140625" style="87" customWidth="1"/>
    <col min="9221" max="9222" width="7.5546875" style="87" customWidth="1"/>
    <col min="9223" max="9223" width="15" style="87" customWidth="1"/>
    <col min="9224" max="9224" width="9.77734375" style="87" customWidth="1"/>
    <col min="9225" max="9225" width="14.5546875" style="87" customWidth="1"/>
    <col min="9226" max="9226" width="14.44140625" style="87" customWidth="1"/>
    <col min="9227" max="9227" width="19.88671875" style="87" customWidth="1"/>
    <col min="9228" max="9469" width="9.109375" style="87" customWidth="1"/>
    <col min="9470" max="9471" width="1.33203125" style="87" customWidth="1"/>
    <col min="9472" max="9472" width="3.5546875" style="87"/>
    <col min="9473" max="9473" width="11.88671875" style="87" customWidth="1"/>
    <col min="9474" max="9474" width="12.44140625" style="87" customWidth="1"/>
    <col min="9475" max="9475" width="9" style="87" customWidth="1"/>
    <col min="9476" max="9476" width="7.44140625" style="87" customWidth="1"/>
    <col min="9477" max="9478" width="7.5546875" style="87" customWidth="1"/>
    <col min="9479" max="9479" width="15" style="87" customWidth="1"/>
    <col min="9480" max="9480" width="9.77734375" style="87" customWidth="1"/>
    <col min="9481" max="9481" width="14.5546875" style="87" customWidth="1"/>
    <col min="9482" max="9482" width="14.44140625" style="87" customWidth="1"/>
    <col min="9483" max="9483" width="19.88671875" style="87" customWidth="1"/>
    <col min="9484" max="9725" width="9.109375" style="87" customWidth="1"/>
    <col min="9726" max="9727" width="1.33203125" style="87" customWidth="1"/>
    <col min="9728" max="9728" width="3.5546875" style="87"/>
    <col min="9729" max="9729" width="11.88671875" style="87" customWidth="1"/>
    <col min="9730" max="9730" width="12.44140625" style="87" customWidth="1"/>
    <col min="9731" max="9731" width="9" style="87" customWidth="1"/>
    <col min="9732" max="9732" width="7.44140625" style="87" customWidth="1"/>
    <col min="9733" max="9734" width="7.5546875" style="87" customWidth="1"/>
    <col min="9735" max="9735" width="15" style="87" customWidth="1"/>
    <col min="9736" max="9736" width="9.77734375" style="87" customWidth="1"/>
    <col min="9737" max="9737" width="14.5546875" style="87" customWidth="1"/>
    <col min="9738" max="9738" width="14.44140625" style="87" customWidth="1"/>
    <col min="9739" max="9739" width="19.88671875" style="87" customWidth="1"/>
    <col min="9740" max="9981" width="9.109375" style="87" customWidth="1"/>
    <col min="9982" max="9983" width="1.33203125" style="87" customWidth="1"/>
    <col min="9984" max="9984" width="3.5546875" style="87"/>
    <col min="9985" max="9985" width="11.88671875" style="87" customWidth="1"/>
    <col min="9986" max="9986" width="12.44140625" style="87" customWidth="1"/>
    <col min="9987" max="9987" width="9" style="87" customWidth="1"/>
    <col min="9988" max="9988" width="7.44140625" style="87" customWidth="1"/>
    <col min="9989" max="9990" width="7.5546875" style="87" customWidth="1"/>
    <col min="9991" max="9991" width="15" style="87" customWidth="1"/>
    <col min="9992" max="9992" width="9.77734375" style="87" customWidth="1"/>
    <col min="9993" max="9993" width="14.5546875" style="87" customWidth="1"/>
    <col min="9994" max="9994" width="14.44140625" style="87" customWidth="1"/>
    <col min="9995" max="9995" width="19.88671875" style="87" customWidth="1"/>
    <col min="9996" max="10237" width="9.109375" style="87" customWidth="1"/>
    <col min="10238" max="10239" width="1.33203125" style="87" customWidth="1"/>
    <col min="10240" max="10240" width="3.5546875" style="87"/>
    <col min="10241" max="10241" width="11.88671875" style="87" customWidth="1"/>
    <col min="10242" max="10242" width="12.44140625" style="87" customWidth="1"/>
    <col min="10243" max="10243" width="9" style="87" customWidth="1"/>
    <col min="10244" max="10244" width="7.44140625" style="87" customWidth="1"/>
    <col min="10245" max="10246" width="7.5546875" style="87" customWidth="1"/>
    <col min="10247" max="10247" width="15" style="87" customWidth="1"/>
    <col min="10248" max="10248" width="9.77734375" style="87" customWidth="1"/>
    <col min="10249" max="10249" width="14.5546875" style="87" customWidth="1"/>
    <col min="10250" max="10250" width="14.44140625" style="87" customWidth="1"/>
    <col min="10251" max="10251" width="19.88671875" style="87" customWidth="1"/>
    <col min="10252" max="10493" width="9.109375" style="87" customWidth="1"/>
    <col min="10494" max="10495" width="1.33203125" style="87" customWidth="1"/>
    <col min="10496" max="10496" width="3.5546875" style="87"/>
    <col min="10497" max="10497" width="11.88671875" style="87" customWidth="1"/>
    <col min="10498" max="10498" width="12.44140625" style="87" customWidth="1"/>
    <col min="10499" max="10499" width="9" style="87" customWidth="1"/>
    <col min="10500" max="10500" width="7.44140625" style="87" customWidth="1"/>
    <col min="10501" max="10502" width="7.5546875" style="87" customWidth="1"/>
    <col min="10503" max="10503" width="15" style="87" customWidth="1"/>
    <col min="10504" max="10504" width="9.77734375" style="87" customWidth="1"/>
    <col min="10505" max="10505" width="14.5546875" style="87" customWidth="1"/>
    <col min="10506" max="10506" width="14.44140625" style="87" customWidth="1"/>
    <col min="10507" max="10507" width="19.88671875" style="87" customWidth="1"/>
    <col min="10508" max="10749" width="9.109375" style="87" customWidth="1"/>
    <col min="10750" max="10751" width="1.33203125" style="87" customWidth="1"/>
    <col min="10752" max="10752" width="3.5546875" style="87"/>
    <col min="10753" max="10753" width="11.88671875" style="87" customWidth="1"/>
    <col min="10754" max="10754" width="12.44140625" style="87" customWidth="1"/>
    <col min="10755" max="10755" width="9" style="87" customWidth="1"/>
    <col min="10756" max="10756" width="7.44140625" style="87" customWidth="1"/>
    <col min="10757" max="10758" width="7.5546875" style="87" customWidth="1"/>
    <col min="10759" max="10759" width="15" style="87" customWidth="1"/>
    <col min="10760" max="10760" width="9.77734375" style="87" customWidth="1"/>
    <col min="10761" max="10761" width="14.5546875" style="87" customWidth="1"/>
    <col min="10762" max="10762" width="14.44140625" style="87" customWidth="1"/>
    <col min="10763" max="10763" width="19.88671875" style="87" customWidth="1"/>
    <col min="10764" max="11005" width="9.109375" style="87" customWidth="1"/>
    <col min="11006" max="11007" width="1.33203125" style="87" customWidth="1"/>
    <col min="11008" max="11008" width="3.5546875" style="87"/>
    <col min="11009" max="11009" width="11.88671875" style="87" customWidth="1"/>
    <col min="11010" max="11010" width="12.44140625" style="87" customWidth="1"/>
    <col min="11011" max="11011" width="9" style="87" customWidth="1"/>
    <col min="11012" max="11012" width="7.44140625" style="87" customWidth="1"/>
    <col min="11013" max="11014" width="7.5546875" style="87" customWidth="1"/>
    <col min="11015" max="11015" width="15" style="87" customWidth="1"/>
    <col min="11016" max="11016" width="9.77734375" style="87" customWidth="1"/>
    <col min="11017" max="11017" width="14.5546875" style="87" customWidth="1"/>
    <col min="11018" max="11018" width="14.44140625" style="87" customWidth="1"/>
    <col min="11019" max="11019" width="19.88671875" style="87" customWidth="1"/>
    <col min="11020" max="11261" width="9.109375" style="87" customWidth="1"/>
    <col min="11262" max="11263" width="1.33203125" style="87" customWidth="1"/>
    <col min="11264" max="11264" width="3.5546875" style="87"/>
    <col min="11265" max="11265" width="11.88671875" style="87" customWidth="1"/>
    <col min="11266" max="11266" width="12.44140625" style="87" customWidth="1"/>
    <col min="11267" max="11267" width="9" style="87" customWidth="1"/>
    <col min="11268" max="11268" width="7.44140625" style="87" customWidth="1"/>
    <col min="11269" max="11270" width="7.5546875" style="87" customWidth="1"/>
    <col min="11271" max="11271" width="15" style="87" customWidth="1"/>
    <col min="11272" max="11272" width="9.77734375" style="87" customWidth="1"/>
    <col min="11273" max="11273" width="14.5546875" style="87" customWidth="1"/>
    <col min="11274" max="11274" width="14.44140625" style="87" customWidth="1"/>
    <col min="11275" max="11275" width="19.88671875" style="87" customWidth="1"/>
    <col min="11276" max="11517" width="9.109375" style="87" customWidth="1"/>
    <col min="11518" max="11519" width="1.33203125" style="87" customWidth="1"/>
    <col min="11520" max="11520" width="3.5546875" style="87"/>
    <col min="11521" max="11521" width="11.88671875" style="87" customWidth="1"/>
    <col min="11522" max="11522" width="12.44140625" style="87" customWidth="1"/>
    <col min="11523" max="11523" width="9" style="87" customWidth="1"/>
    <col min="11524" max="11524" width="7.44140625" style="87" customWidth="1"/>
    <col min="11525" max="11526" width="7.5546875" style="87" customWidth="1"/>
    <col min="11527" max="11527" width="15" style="87" customWidth="1"/>
    <col min="11528" max="11528" width="9.77734375" style="87" customWidth="1"/>
    <col min="11529" max="11529" width="14.5546875" style="87" customWidth="1"/>
    <col min="11530" max="11530" width="14.44140625" style="87" customWidth="1"/>
    <col min="11531" max="11531" width="19.88671875" style="87" customWidth="1"/>
    <col min="11532" max="11773" width="9.109375" style="87" customWidth="1"/>
    <col min="11774" max="11775" width="1.33203125" style="87" customWidth="1"/>
    <col min="11776" max="11776" width="3.5546875" style="87"/>
    <col min="11777" max="11777" width="11.88671875" style="87" customWidth="1"/>
    <col min="11778" max="11778" width="12.44140625" style="87" customWidth="1"/>
    <col min="11779" max="11779" width="9" style="87" customWidth="1"/>
    <col min="11780" max="11780" width="7.44140625" style="87" customWidth="1"/>
    <col min="11781" max="11782" width="7.5546875" style="87" customWidth="1"/>
    <col min="11783" max="11783" width="15" style="87" customWidth="1"/>
    <col min="11784" max="11784" width="9.77734375" style="87" customWidth="1"/>
    <col min="11785" max="11785" width="14.5546875" style="87" customWidth="1"/>
    <col min="11786" max="11786" width="14.44140625" style="87" customWidth="1"/>
    <col min="11787" max="11787" width="19.88671875" style="87" customWidth="1"/>
    <col min="11788" max="12029" width="9.109375" style="87" customWidth="1"/>
    <col min="12030" max="12031" width="1.33203125" style="87" customWidth="1"/>
    <col min="12032" max="12032" width="3.5546875" style="87"/>
    <col min="12033" max="12033" width="11.88671875" style="87" customWidth="1"/>
    <col min="12034" max="12034" width="12.44140625" style="87" customWidth="1"/>
    <col min="12035" max="12035" width="9" style="87" customWidth="1"/>
    <col min="12036" max="12036" width="7.44140625" style="87" customWidth="1"/>
    <col min="12037" max="12038" width="7.5546875" style="87" customWidth="1"/>
    <col min="12039" max="12039" width="15" style="87" customWidth="1"/>
    <col min="12040" max="12040" width="9.77734375" style="87" customWidth="1"/>
    <col min="12041" max="12041" width="14.5546875" style="87" customWidth="1"/>
    <col min="12042" max="12042" width="14.44140625" style="87" customWidth="1"/>
    <col min="12043" max="12043" width="19.88671875" style="87" customWidth="1"/>
    <col min="12044" max="12285" width="9.109375" style="87" customWidth="1"/>
    <col min="12286" max="12287" width="1.33203125" style="87" customWidth="1"/>
    <col min="12288" max="12288" width="3.5546875" style="87"/>
    <col min="12289" max="12289" width="11.88671875" style="87" customWidth="1"/>
    <col min="12290" max="12290" width="12.44140625" style="87" customWidth="1"/>
    <col min="12291" max="12291" width="9" style="87" customWidth="1"/>
    <col min="12292" max="12292" width="7.44140625" style="87" customWidth="1"/>
    <col min="12293" max="12294" width="7.5546875" style="87" customWidth="1"/>
    <col min="12295" max="12295" width="15" style="87" customWidth="1"/>
    <col min="12296" max="12296" width="9.77734375" style="87" customWidth="1"/>
    <col min="12297" max="12297" width="14.5546875" style="87" customWidth="1"/>
    <col min="12298" max="12298" width="14.44140625" style="87" customWidth="1"/>
    <col min="12299" max="12299" width="19.88671875" style="87" customWidth="1"/>
    <col min="12300" max="12541" width="9.109375" style="87" customWidth="1"/>
    <col min="12542" max="12543" width="1.33203125" style="87" customWidth="1"/>
    <col min="12544" max="12544" width="3.5546875" style="87"/>
    <col min="12545" max="12545" width="11.88671875" style="87" customWidth="1"/>
    <col min="12546" max="12546" width="12.44140625" style="87" customWidth="1"/>
    <col min="12547" max="12547" width="9" style="87" customWidth="1"/>
    <col min="12548" max="12548" width="7.44140625" style="87" customWidth="1"/>
    <col min="12549" max="12550" width="7.5546875" style="87" customWidth="1"/>
    <col min="12551" max="12551" width="15" style="87" customWidth="1"/>
    <col min="12552" max="12552" width="9.77734375" style="87" customWidth="1"/>
    <col min="12553" max="12553" width="14.5546875" style="87" customWidth="1"/>
    <col min="12554" max="12554" width="14.44140625" style="87" customWidth="1"/>
    <col min="12555" max="12555" width="19.88671875" style="87" customWidth="1"/>
    <col min="12556" max="12797" width="9.109375" style="87" customWidth="1"/>
    <col min="12798" max="12799" width="1.33203125" style="87" customWidth="1"/>
    <col min="12800" max="12800" width="3.5546875" style="87"/>
    <col min="12801" max="12801" width="11.88671875" style="87" customWidth="1"/>
    <col min="12802" max="12802" width="12.44140625" style="87" customWidth="1"/>
    <col min="12803" max="12803" width="9" style="87" customWidth="1"/>
    <col min="12804" max="12804" width="7.44140625" style="87" customWidth="1"/>
    <col min="12805" max="12806" width="7.5546875" style="87" customWidth="1"/>
    <col min="12807" max="12807" width="15" style="87" customWidth="1"/>
    <col min="12808" max="12808" width="9.77734375" style="87" customWidth="1"/>
    <col min="12809" max="12809" width="14.5546875" style="87" customWidth="1"/>
    <col min="12810" max="12810" width="14.44140625" style="87" customWidth="1"/>
    <col min="12811" max="12811" width="19.88671875" style="87" customWidth="1"/>
    <col min="12812" max="13053" width="9.109375" style="87" customWidth="1"/>
    <col min="13054" max="13055" width="1.33203125" style="87" customWidth="1"/>
    <col min="13056" max="13056" width="3.5546875" style="87"/>
    <col min="13057" max="13057" width="11.88671875" style="87" customWidth="1"/>
    <col min="13058" max="13058" width="12.44140625" style="87" customWidth="1"/>
    <col min="13059" max="13059" width="9" style="87" customWidth="1"/>
    <col min="13060" max="13060" width="7.44140625" style="87" customWidth="1"/>
    <col min="13061" max="13062" width="7.5546875" style="87" customWidth="1"/>
    <col min="13063" max="13063" width="15" style="87" customWidth="1"/>
    <col min="13064" max="13064" width="9.77734375" style="87" customWidth="1"/>
    <col min="13065" max="13065" width="14.5546875" style="87" customWidth="1"/>
    <col min="13066" max="13066" width="14.44140625" style="87" customWidth="1"/>
    <col min="13067" max="13067" width="19.88671875" style="87" customWidth="1"/>
    <col min="13068" max="13309" width="9.109375" style="87" customWidth="1"/>
    <col min="13310" max="13311" width="1.33203125" style="87" customWidth="1"/>
    <col min="13312" max="13312" width="3.5546875" style="87"/>
    <col min="13313" max="13313" width="11.88671875" style="87" customWidth="1"/>
    <col min="13314" max="13314" width="12.44140625" style="87" customWidth="1"/>
    <col min="13315" max="13315" width="9" style="87" customWidth="1"/>
    <col min="13316" max="13316" width="7.44140625" style="87" customWidth="1"/>
    <col min="13317" max="13318" width="7.5546875" style="87" customWidth="1"/>
    <col min="13319" max="13319" width="15" style="87" customWidth="1"/>
    <col min="13320" max="13320" width="9.77734375" style="87" customWidth="1"/>
    <col min="13321" max="13321" width="14.5546875" style="87" customWidth="1"/>
    <col min="13322" max="13322" width="14.44140625" style="87" customWidth="1"/>
    <col min="13323" max="13323" width="19.88671875" style="87" customWidth="1"/>
    <col min="13324" max="13565" width="9.109375" style="87" customWidth="1"/>
    <col min="13566" max="13567" width="1.33203125" style="87" customWidth="1"/>
    <col min="13568" max="13568" width="3.5546875" style="87"/>
    <col min="13569" max="13569" width="11.88671875" style="87" customWidth="1"/>
    <col min="13570" max="13570" width="12.44140625" style="87" customWidth="1"/>
    <col min="13571" max="13571" width="9" style="87" customWidth="1"/>
    <col min="13572" max="13572" width="7.44140625" style="87" customWidth="1"/>
    <col min="13573" max="13574" width="7.5546875" style="87" customWidth="1"/>
    <col min="13575" max="13575" width="15" style="87" customWidth="1"/>
    <col min="13576" max="13576" width="9.77734375" style="87" customWidth="1"/>
    <col min="13577" max="13577" width="14.5546875" style="87" customWidth="1"/>
    <col min="13578" max="13578" width="14.44140625" style="87" customWidth="1"/>
    <col min="13579" max="13579" width="19.88671875" style="87" customWidth="1"/>
    <col min="13580" max="13821" width="9.109375" style="87" customWidth="1"/>
    <col min="13822" max="13823" width="1.33203125" style="87" customWidth="1"/>
    <col min="13824" max="13824" width="3.5546875" style="87"/>
    <col min="13825" max="13825" width="11.88671875" style="87" customWidth="1"/>
    <col min="13826" max="13826" width="12.44140625" style="87" customWidth="1"/>
    <col min="13827" max="13827" width="9" style="87" customWidth="1"/>
    <col min="13828" max="13828" width="7.44140625" style="87" customWidth="1"/>
    <col min="13829" max="13830" width="7.5546875" style="87" customWidth="1"/>
    <col min="13831" max="13831" width="15" style="87" customWidth="1"/>
    <col min="13832" max="13832" width="9.77734375" style="87" customWidth="1"/>
    <col min="13833" max="13833" width="14.5546875" style="87" customWidth="1"/>
    <col min="13834" max="13834" width="14.44140625" style="87" customWidth="1"/>
    <col min="13835" max="13835" width="19.88671875" style="87" customWidth="1"/>
    <col min="13836" max="14077" width="9.109375" style="87" customWidth="1"/>
    <col min="14078" max="14079" width="1.33203125" style="87" customWidth="1"/>
    <col min="14080" max="14080" width="3.5546875" style="87"/>
    <col min="14081" max="14081" width="11.88671875" style="87" customWidth="1"/>
    <col min="14082" max="14082" width="12.44140625" style="87" customWidth="1"/>
    <col min="14083" max="14083" width="9" style="87" customWidth="1"/>
    <col min="14084" max="14084" width="7.44140625" style="87" customWidth="1"/>
    <col min="14085" max="14086" width="7.5546875" style="87" customWidth="1"/>
    <col min="14087" max="14087" width="15" style="87" customWidth="1"/>
    <col min="14088" max="14088" width="9.77734375" style="87" customWidth="1"/>
    <col min="14089" max="14089" width="14.5546875" style="87" customWidth="1"/>
    <col min="14090" max="14090" width="14.44140625" style="87" customWidth="1"/>
    <col min="14091" max="14091" width="19.88671875" style="87" customWidth="1"/>
    <col min="14092" max="14333" width="9.109375" style="87" customWidth="1"/>
    <col min="14334" max="14335" width="1.33203125" style="87" customWidth="1"/>
    <col min="14336" max="14336" width="3.5546875" style="87"/>
    <col min="14337" max="14337" width="11.88671875" style="87" customWidth="1"/>
    <col min="14338" max="14338" width="12.44140625" style="87" customWidth="1"/>
    <col min="14339" max="14339" width="9" style="87" customWidth="1"/>
    <col min="14340" max="14340" width="7.44140625" style="87" customWidth="1"/>
    <col min="14341" max="14342" width="7.5546875" style="87" customWidth="1"/>
    <col min="14343" max="14343" width="15" style="87" customWidth="1"/>
    <col min="14344" max="14344" width="9.77734375" style="87" customWidth="1"/>
    <col min="14345" max="14345" width="14.5546875" style="87" customWidth="1"/>
    <col min="14346" max="14346" width="14.44140625" style="87" customWidth="1"/>
    <col min="14347" max="14347" width="19.88671875" style="87" customWidth="1"/>
    <col min="14348" max="14589" width="9.109375" style="87" customWidth="1"/>
    <col min="14590" max="14591" width="1.33203125" style="87" customWidth="1"/>
    <col min="14592" max="14592" width="3.5546875" style="87"/>
    <col min="14593" max="14593" width="11.88671875" style="87" customWidth="1"/>
    <col min="14594" max="14594" width="12.44140625" style="87" customWidth="1"/>
    <col min="14595" max="14595" width="9" style="87" customWidth="1"/>
    <col min="14596" max="14596" width="7.44140625" style="87" customWidth="1"/>
    <col min="14597" max="14598" width="7.5546875" style="87" customWidth="1"/>
    <col min="14599" max="14599" width="15" style="87" customWidth="1"/>
    <col min="14600" max="14600" width="9.77734375" style="87" customWidth="1"/>
    <col min="14601" max="14601" width="14.5546875" style="87" customWidth="1"/>
    <col min="14602" max="14602" width="14.44140625" style="87" customWidth="1"/>
    <col min="14603" max="14603" width="19.88671875" style="87" customWidth="1"/>
    <col min="14604" max="14845" width="9.109375" style="87" customWidth="1"/>
    <col min="14846" max="14847" width="1.33203125" style="87" customWidth="1"/>
    <col min="14848" max="14848" width="3.5546875" style="87"/>
    <col min="14849" max="14849" width="11.88671875" style="87" customWidth="1"/>
    <col min="14850" max="14850" width="12.44140625" style="87" customWidth="1"/>
    <col min="14851" max="14851" width="9" style="87" customWidth="1"/>
    <col min="14852" max="14852" width="7.44140625" style="87" customWidth="1"/>
    <col min="14853" max="14854" width="7.5546875" style="87" customWidth="1"/>
    <col min="14855" max="14855" width="15" style="87" customWidth="1"/>
    <col min="14856" max="14856" width="9.77734375" style="87" customWidth="1"/>
    <col min="14857" max="14857" width="14.5546875" style="87" customWidth="1"/>
    <col min="14858" max="14858" width="14.44140625" style="87" customWidth="1"/>
    <col min="14859" max="14859" width="19.88671875" style="87" customWidth="1"/>
    <col min="14860" max="15101" width="9.109375" style="87" customWidth="1"/>
    <col min="15102" max="15103" width="1.33203125" style="87" customWidth="1"/>
    <col min="15104" max="15104" width="3.5546875" style="87"/>
    <col min="15105" max="15105" width="11.88671875" style="87" customWidth="1"/>
    <col min="15106" max="15106" width="12.44140625" style="87" customWidth="1"/>
    <col min="15107" max="15107" width="9" style="87" customWidth="1"/>
    <col min="15108" max="15108" width="7.44140625" style="87" customWidth="1"/>
    <col min="15109" max="15110" width="7.5546875" style="87" customWidth="1"/>
    <col min="15111" max="15111" width="15" style="87" customWidth="1"/>
    <col min="15112" max="15112" width="9.77734375" style="87" customWidth="1"/>
    <col min="15113" max="15113" width="14.5546875" style="87" customWidth="1"/>
    <col min="15114" max="15114" width="14.44140625" style="87" customWidth="1"/>
    <col min="15115" max="15115" width="19.88671875" style="87" customWidth="1"/>
    <col min="15116" max="15357" width="9.109375" style="87" customWidth="1"/>
    <col min="15358" max="15359" width="1.33203125" style="87" customWidth="1"/>
    <col min="15360" max="15360" width="3.5546875" style="87"/>
    <col min="15361" max="15361" width="11.88671875" style="87" customWidth="1"/>
    <col min="15362" max="15362" width="12.44140625" style="87" customWidth="1"/>
    <col min="15363" max="15363" width="9" style="87" customWidth="1"/>
    <col min="15364" max="15364" width="7.44140625" style="87" customWidth="1"/>
    <col min="15365" max="15366" width="7.5546875" style="87" customWidth="1"/>
    <col min="15367" max="15367" width="15" style="87" customWidth="1"/>
    <col min="15368" max="15368" width="9.77734375" style="87" customWidth="1"/>
    <col min="15369" max="15369" width="14.5546875" style="87" customWidth="1"/>
    <col min="15370" max="15370" width="14.44140625" style="87" customWidth="1"/>
    <col min="15371" max="15371" width="19.88671875" style="87" customWidth="1"/>
    <col min="15372" max="15613" width="9.109375" style="87" customWidth="1"/>
    <col min="15614" max="15615" width="1.33203125" style="87" customWidth="1"/>
    <col min="15616" max="15616" width="3.5546875" style="87"/>
    <col min="15617" max="15617" width="11.88671875" style="87" customWidth="1"/>
    <col min="15618" max="15618" width="12.44140625" style="87" customWidth="1"/>
    <col min="15619" max="15619" width="9" style="87" customWidth="1"/>
    <col min="15620" max="15620" width="7.44140625" style="87" customWidth="1"/>
    <col min="15621" max="15622" width="7.5546875" style="87" customWidth="1"/>
    <col min="15623" max="15623" width="15" style="87" customWidth="1"/>
    <col min="15624" max="15624" width="9.77734375" style="87" customWidth="1"/>
    <col min="15625" max="15625" width="14.5546875" style="87" customWidth="1"/>
    <col min="15626" max="15626" width="14.44140625" style="87" customWidth="1"/>
    <col min="15627" max="15627" width="19.88671875" style="87" customWidth="1"/>
    <col min="15628" max="15869" width="9.109375" style="87" customWidth="1"/>
    <col min="15870" max="15871" width="1.33203125" style="87" customWidth="1"/>
    <col min="15872" max="15872" width="3.5546875" style="87"/>
    <col min="15873" max="15873" width="11.88671875" style="87" customWidth="1"/>
    <col min="15874" max="15874" width="12.44140625" style="87" customWidth="1"/>
    <col min="15875" max="15875" width="9" style="87" customWidth="1"/>
    <col min="15876" max="15876" width="7.44140625" style="87" customWidth="1"/>
    <col min="15877" max="15878" width="7.5546875" style="87" customWidth="1"/>
    <col min="15879" max="15879" width="15" style="87" customWidth="1"/>
    <col min="15880" max="15880" width="9.77734375" style="87" customWidth="1"/>
    <col min="15881" max="15881" width="14.5546875" style="87" customWidth="1"/>
    <col min="15882" max="15882" width="14.44140625" style="87" customWidth="1"/>
    <col min="15883" max="15883" width="19.88671875" style="87" customWidth="1"/>
    <col min="15884" max="16125" width="9.109375" style="87" customWidth="1"/>
    <col min="16126" max="16127" width="1.33203125" style="87" customWidth="1"/>
    <col min="16128" max="16128" width="3.5546875" style="87"/>
    <col min="16129" max="16129" width="11.88671875" style="87" customWidth="1"/>
    <col min="16130" max="16130" width="12.44140625" style="87" customWidth="1"/>
    <col min="16131" max="16131" width="9" style="87" customWidth="1"/>
    <col min="16132" max="16132" width="7.44140625" style="87" customWidth="1"/>
    <col min="16133" max="16134" width="7.5546875" style="87" customWidth="1"/>
    <col min="16135" max="16135" width="15" style="87" customWidth="1"/>
    <col min="16136" max="16136" width="9.77734375" style="87" customWidth="1"/>
    <col min="16137" max="16137" width="14.5546875" style="87" customWidth="1"/>
    <col min="16138" max="16138" width="14.44140625" style="87" customWidth="1"/>
    <col min="16139" max="16139" width="19.88671875" style="87" customWidth="1"/>
    <col min="16140" max="16381" width="9.109375" style="87" customWidth="1"/>
    <col min="16382" max="16383" width="1.33203125" style="87" customWidth="1"/>
    <col min="16384" max="16384" width="3.5546875" style="87"/>
  </cols>
  <sheetData>
    <row r="1" spans="1:256">
      <c r="A1" s="83"/>
      <c r="B1" s="84"/>
      <c r="C1" s="85"/>
      <c r="D1" s="85"/>
      <c r="E1" s="85"/>
      <c r="F1" s="85"/>
      <c r="G1" s="85"/>
      <c r="H1" s="85"/>
      <c r="I1" s="85"/>
      <c r="J1" s="85"/>
      <c r="K1" s="86"/>
    </row>
    <row r="2" spans="1:256" ht="15">
      <c r="A2" s="88"/>
      <c r="B2" s="89" t="s">
        <v>172</v>
      </c>
      <c r="C2" s="90"/>
      <c r="D2" s="90"/>
      <c r="E2" s="90"/>
      <c r="F2" s="90"/>
      <c r="G2" s="90"/>
      <c r="H2" s="90"/>
      <c r="K2" s="91"/>
    </row>
    <row r="3" spans="1:256" customFormat="1" ht="15.6">
      <c r="A3" s="88"/>
      <c r="B3" s="89"/>
      <c r="C3" s="90"/>
      <c r="D3" s="90"/>
      <c r="E3" s="90"/>
      <c r="F3" s="90"/>
      <c r="G3" s="90"/>
      <c r="H3" s="90"/>
      <c r="I3" s="90"/>
      <c r="J3" s="90"/>
      <c r="K3" s="9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customFormat="1" ht="15.6">
      <c r="A4" s="88"/>
      <c r="B4" s="89" t="s">
        <v>173</v>
      </c>
      <c r="C4" s="90"/>
      <c r="D4" s="90"/>
      <c r="E4" s="90"/>
      <c r="F4" s="90"/>
      <c r="G4" s="90"/>
      <c r="H4" s="90"/>
      <c r="I4" s="90"/>
      <c r="J4" s="90"/>
      <c r="K4" s="9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>
      <c r="A5" s="88"/>
      <c r="B5" s="92"/>
      <c r="C5" s="90"/>
      <c r="D5" s="90"/>
      <c r="E5" s="90"/>
      <c r="F5" s="90"/>
      <c r="G5" s="90"/>
      <c r="H5" s="90"/>
      <c r="K5" s="91"/>
    </row>
    <row r="6" spans="1:256">
      <c r="A6" s="93"/>
      <c r="B6" s="94" t="s">
        <v>174</v>
      </c>
      <c r="C6" s="90"/>
      <c r="D6" s="90"/>
      <c r="E6" s="90"/>
      <c r="F6" s="90"/>
      <c r="G6" s="90"/>
      <c r="H6" s="90"/>
      <c r="K6" s="91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>
      <c r="A7" s="88"/>
      <c r="B7" s="92"/>
      <c r="C7" s="90"/>
      <c r="D7" s="90"/>
      <c r="E7" s="90"/>
      <c r="F7" s="90"/>
      <c r="G7" s="90"/>
      <c r="H7" s="90"/>
      <c r="K7" s="91"/>
    </row>
    <row r="8" spans="1:256">
      <c r="A8" s="88">
        <v>1</v>
      </c>
      <c r="B8" s="92" t="s">
        <v>175</v>
      </c>
      <c r="C8" s="90"/>
      <c r="D8" s="90"/>
      <c r="E8" s="90"/>
      <c r="F8" s="90"/>
      <c r="G8" s="90"/>
      <c r="H8" s="90"/>
      <c r="K8" s="91"/>
    </row>
    <row r="9" spans="1:256">
      <c r="A9" s="88"/>
      <c r="B9" s="92" t="s">
        <v>176</v>
      </c>
      <c r="C9" s="90"/>
      <c r="D9" s="90"/>
      <c r="E9" s="90"/>
      <c r="F9" s="90"/>
      <c r="G9" s="90"/>
      <c r="H9" s="90"/>
      <c r="K9" s="91"/>
    </row>
    <row r="10" spans="1:256">
      <c r="A10" s="88"/>
      <c r="B10" s="92" t="s">
        <v>177</v>
      </c>
      <c r="C10" s="90"/>
      <c r="D10" s="90"/>
      <c r="E10" s="90"/>
      <c r="F10" s="90"/>
      <c r="G10" s="90"/>
      <c r="H10" s="90"/>
      <c r="K10" s="91"/>
    </row>
    <row r="11" spans="1:256">
      <c r="A11" s="88"/>
      <c r="B11" s="92" t="s">
        <v>178</v>
      </c>
      <c r="C11" s="90"/>
      <c r="D11" s="90"/>
      <c r="E11" s="90"/>
      <c r="F11" s="90"/>
      <c r="G11" s="90"/>
      <c r="H11" s="90"/>
      <c r="K11" s="91"/>
    </row>
    <row r="12" spans="1:256">
      <c r="A12" s="88"/>
      <c r="B12" s="92" t="s">
        <v>179</v>
      </c>
      <c r="C12" s="90"/>
      <c r="D12" s="90"/>
      <c r="E12" s="90"/>
      <c r="F12" s="90"/>
      <c r="G12" s="90"/>
      <c r="H12" s="90"/>
      <c r="K12" s="91"/>
    </row>
    <row r="13" spans="1:256">
      <c r="A13" s="88"/>
      <c r="B13" s="92" t="s">
        <v>180</v>
      </c>
      <c r="C13" s="90"/>
      <c r="D13" s="90"/>
      <c r="E13" s="90"/>
      <c r="F13" s="90"/>
      <c r="G13" s="90"/>
      <c r="H13" s="90"/>
      <c r="K13" s="91"/>
    </row>
    <row r="14" spans="1:256">
      <c r="A14" s="88"/>
      <c r="B14" s="92"/>
      <c r="C14" s="90"/>
      <c r="D14" s="90"/>
      <c r="E14" s="90"/>
      <c r="F14" s="90"/>
      <c r="G14" s="90"/>
      <c r="H14" s="90"/>
      <c r="K14" s="91"/>
    </row>
    <row r="15" spans="1:256">
      <c r="A15" s="88">
        <v>2</v>
      </c>
      <c r="B15" s="92" t="s">
        <v>181</v>
      </c>
      <c r="C15" s="90"/>
      <c r="D15" s="90"/>
      <c r="E15" s="90"/>
      <c r="F15" s="90"/>
      <c r="G15" s="90"/>
      <c r="H15" s="90"/>
      <c r="K15" s="91"/>
    </row>
    <row r="16" spans="1:256">
      <c r="A16" s="88"/>
      <c r="B16" s="92" t="s">
        <v>182</v>
      </c>
      <c r="C16" s="90"/>
      <c r="D16" s="90"/>
      <c r="E16" s="90"/>
      <c r="F16" s="90"/>
      <c r="G16" s="90"/>
      <c r="H16" s="90"/>
      <c r="K16" s="91"/>
    </row>
    <row r="17" spans="1:11">
      <c r="A17" s="88"/>
      <c r="B17" s="92" t="s">
        <v>183</v>
      </c>
      <c r="C17" s="90"/>
      <c r="D17" s="90"/>
      <c r="E17" s="90"/>
      <c r="F17" s="90"/>
      <c r="G17" s="90"/>
      <c r="H17" s="90"/>
      <c r="K17" s="91"/>
    </row>
    <row r="18" spans="1:11">
      <c r="A18" s="88"/>
      <c r="B18" s="92"/>
      <c r="C18" s="90"/>
      <c r="D18" s="90"/>
      <c r="E18" s="90"/>
      <c r="F18" s="90"/>
      <c r="G18" s="90"/>
      <c r="H18" s="90"/>
      <c r="K18" s="91"/>
    </row>
    <row r="19" spans="1:11">
      <c r="A19" s="88">
        <v>3</v>
      </c>
      <c r="B19" s="92" t="s">
        <v>184</v>
      </c>
      <c r="C19" s="90"/>
      <c r="D19" s="90"/>
      <c r="E19" s="90"/>
      <c r="F19" s="90"/>
      <c r="G19" s="90"/>
      <c r="H19" s="90"/>
      <c r="K19" s="91"/>
    </row>
    <row r="20" spans="1:11">
      <c r="A20" s="88"/>
      <c r="B20" s="92" t="s">
        <v>185</v>
      </c>
      <c r="C20" s="90"/>
      <c r="D20" s="90"/>
      <c r="E20" s="90"/>
      <c r="F20" s="90"/>
      <c r="G20" s="90"/>
      <c r="H20" s="90"/>
      <c r="K20" s="91"/>
    </row>
    <row r="21" spans="1:11">
      <c r="A21" s="88"/>
      <c r="B21" s="92" t="s">
        <v>186</v>
      </c>
      <c r="C21" s="90"/>
      <c r="D21" s="90"/>
      <c r="E21" s="90"/>
      <c r="F21" s="90"/>
      <c r="G21" s="90"/>
      <c r="H21" s="90"/>
      <c r="K21" s="91"/>
    </row>
    <row r="22" spans="1:11">
      <c r="A22" s="88"/>
      <c r="B22" s="92"/>
      <c r="C22" s="90"/>
      <c r="D22" s="90"/>
      <c r="E22" s="90"/>
      <c r="F22" s="90"/>
      <c r="G22" s="90"/>
      <c r="H22" s="90"/>
      <c r="K22" s="91"/>
    </row>
    <row r="23" spans="1:11">
      <c r="A23" s="88">
        <v>4</v>
      </c>
      <c r="B23" s="92" t="s">
        <v>187</v>
      </c>
      <c r="C23" s="90"/>
      <c r="D23" s="90"/>
      <c r="E23" s="90"/>
      <c r="F23" s="90"/>
      <c r="G23" s="90"/>
      <c r="H23" s="90"/>
      <c r="K23" s="91"/>
    </row>
    <row r="24" spans="1:11">
      <c r="A24" s="88"/>
      <c r="B24" s="92" t="s">
        <v>188</v>
      </c>
      <c r="C24" s="90"/>
      <c r="D24" s="90"/>
      <c r="E24" s="90"/>
      <c r="F24" s="90"/>
      <c r="G24" s="90"/>
      <c r="H24" s="90"/>
      <c r="K24" s="91"/>
    </row>
    <row r="25" spans="1:11">
      <c r="A25" s="88"/>
      <c r="B25" s="92" t="s">
        <v>189</v>
      </c>
      <c r="C25" s="90"/>
      <c r="D25" s="90"/>
      <c r="E25" s="90"/>
      <c r="F25" s="90"/>
      <c r="G25" s="90"/>
      <c r="H25" s="90"/>
      <c r="K25" s="91"/>
    </row>
    <row r="26" spans="1:11">
      <c r="A26" s="88"/>
      <c r="B26" s="92"/>
      <c r="C26" s="90"/>
      <c r="D26" s="90"/>
      <c r="E26" s="90"/>
      <c r="F26" s="90"/>
      <c r="G26" s="90"/>
      <c r="H26" s="90"/>
      <c r="K26" s="91"/>
    </row>
    <row r="27" spans="1:11">
      <c r="A27" s="88">
        <v>5</v>
      </c>
      <c r="B27" s="92" t="s">
        <v>190</v>
      </c>
      <c r="C27" s="90"/>
      <c r="D27" s="90"/>
      <c r="E27" s="90"/>
      <c r="F27" s="90"/>
      <c r="G27" s="90"/>
      <c r="H27" s="90"/>
      <c r="K27" s="91"/>
    </row>
    <row r="28" spans="1:11">
      <c r="A28" s="88"/>
      <c r="B28" s="92" t="s">
        <v>191</v>
      </c>
      <c r="C28" s="90"/>
      <c r="D28" s="90"/>
      <c r="E28" s="90"/>
      <c r="F28" s="90"/>
      <c r="G28" s="90"/>
      <c r="H28" s="90"/>
      <c r="K28" s="91"/>
    </row>
    <row r="29" spans="1:11">
      <c r="A29" s="88"/>
      <c r="B29" s="92" t="s">
        <v>192</v>
      </c>
      <c r="C29" s="90"/>
      <c r="D29" s="90"/>
      <c r="E29" s="90"/>
      <c r="F29" s="90"/>
      <c r="G29" s="90"/>
      <c r="H29" s="90"/>
      <c r="K29" s="91"/>
    </row>
    <row r="30" spans="1:11">
      <c r="A30" s="88"/>
      <c r="B30" s="92"/>
      <c r="C30" s="90"/>
      <c r="D30" s="90"/>
      <c r="E30" s="90"/>
      <c r="F30" s="90"/>
      <c r="G30" s="90"/>
      <c r="H30" s="90"/>
      <c r="K30" s="91"/>
    </row>
    <row r="31" spans="1:11">
      <c r="A31" s="88">
        <v>6</v>
      </c>
      <c r="B31" s="92" t="s">
        <v>193</v>
      </c>
      <c r="C31" s="90"/>
      <c r="D31" s="90"/>
      <c r="E31" s="90"/>
      <c r="F31" s="90"/>
      <c r="G31" s="90"/>
      <c r="H31" s="90"/>
      <c r="K31" s="91"/>
    </row>
    <row r="32" spans="1:11">
      <c r="A32" s="88"/>
      <c r="B32" s="92" t="s">
        <v>194</v>
      </c>
      <c r="C32" s="90"/>
      <c r="D32" s="90"/>
      <c r="E32" s="90"/>
      <c r="F32" s="90"/>
      <c r="G32" s="90"/>
      <c r="H32" s="90"/>
      <c r="K32" s="91"/>
    </row>
    <row r="33" spans="1:11">
      <c r="A33" s="88"/>
      <c r="B33" s="92" t="s">
        <v>195</v>
      </c>
      <c r="C33" s="90"/>
      <c r="D33" s="90"/>
      <c r="E33" s="90"/>
      <c r="F33" s="90"/>
      <c r="G33" s="90"/>
      <c r="H33" s="90"/>
      <c r="K33" s="91"/>
    </row>
    <row r="34" spans="1:11">
      <c r="A34" s="88"/>
      <c r="B34" s="92"/>
      <c r="C34" s="90"/>
      <c r="D34" s="90"/>
      <c r="E34" s="90"/>
      <c r="F34" s="90"/>
      <c r="G34" s="90"/>
      <c r="H34" s="90"/>
      <c r="K34" s="91"/>
    </row>
    <row r="35" spans="1:11">
      <c r="A35" s="88">
        <v>7</v>
      </c>
      <c r="B35" s="92" t="s">
        <v>196</v>
      </c>
      <c r="C35" s="90"/>
      <c r="D35" s="90"/>
      <c r="E35" s="90"/>
      <c r="F35" s="90"/>
      <c r="G35" s="90"/>
      <c r="H35" s="90"/>
      <c r="K35" s="91"/>
    </row>
    <row r="36" spans="1:11">
      <c r="A36" s="88"/>
      <c r="B36" s="92"/>
      <c r="C36" s="90"/>
      <c r="D36" s="90"/>
      <c r="E36" s="90"/>
      <c r="F36" s="90"/>
      <c r="G36" s="90"/>
      <c r="H36" s="90"/>
      <c r="K36" s="91"/>
    </row>
    <row r="37" spans="1:11">
      <c r="A37" s="88">
        <v>8</v>
      </c>
      <c r="B37" s="92" t="s">
        <v>197</v>
      </c>
      <c r="C37" s="90"/>
      <c r="D37" s="90"/>
      <c r="E37" s="90"/>
      <c r="F37" s="90"/>
      <c r="G37" s="90"/>
      <c r="H37" s="90"/>
      <c r="K37" s="91"/>
    </row>
    <row r="38" spans="1:11">
      <c r="A38" s="88"/>
      <c r="B38" s="92" t="s">
        <v>198</v>
      </c>
      <c r="C38" s="90"/>
      <c r="D38" s="90"/>
      <c r="E38" s="90"/>
      <c r="F38" s="90"/>
      <c r="G38" s="90"/>
      <c r="H38" s="90"/>
      <c r="K38" s="91"/>
    </row>
    <row r="39" spans="1:11">
      <c r="A39" s="88"/>
      <c r="B39" s="92"/>
      <c r="C39" s="90"/>
      <c r="D39" s="90"/>
      <c r="E39" s="90"/>
      <c r="F39" s="90"/>
      <c r="G39" s="90"/>
      <c r="H39" s="90"/>
      <c r="K39" s="91"/>
    </row>
    <row r="40" spans="1:11">
      <c r="A40" s="88">
        <v>9</v>
      </c>
      <c r="B40" s="92" t="s">
        <v>199</v>
      </c>
      <c r="C40" s="90"/>
      <c r="D40" s="90"/>
      <c r="E40" s="90"/>
      <c r="F40" s="90"/>
      <c r="G40" s="90"/>
      <c r="H40" s="90"/>
      <c r="K40" s="91"/>
    </row>
    <row r="41" spans="1:11">
      <c r="A41" s="88"/>
      <c r="B41" s="92" t="s">
        <v>200</v>
      </c>
      <c r="C41" s="90"/>
      <c r="D41" s="90"/>
      <c r="E41" s="90"/>
      <c r="F41" s="90"/>
      <c r="G41" s="90"/>
      <c r="H41" s="90"/>
      <c r="K41" s="91"/>
    </row>
    <row r="42" spans="1:11">
      <c r="A42" s="88"/>
      <c r="B42" s="92" t="s">
        <v>201</v>
      </c>
      <c r="C42" s="90"/>
      <c r="D42" s="90"/>
      <c r="E42" s="90"/>
      <c r="F42" s="90"/>
      <c r="G42" s="90"/>
      <c r="H42" s="90"/>
      <c r="K42" s="91"/>
    </row>
    <row r="43" spans="1:11">
      <c r="A43" s="88"/>
      <c r="B43" s="92"/>
      <c r="C43" s="90"/>
      <c r="D43" s="90"/>
      <c r="E43" s="90"/>
      <c r="F43" s="90"/>
      <c r="G43" s="90"/>
      <c r="H43" s="90"/>
      <c r="K43" s="91"/>
    </row>
    <row r="44" spans="1:11">
      <c r="A44" s="88">
        <v>10</v>
      </c>
      <c r="B44" s="92" t="s">
        <v>202</v>
      </c>
      <c r="C44" s="90"/>
      <c r="D44" s="90"/>
      <c r="E44" s="90"/>
      <c r="F44" s="90"/>
      <c r="G44" s="90"/>
      <c r="H44" s="90"/>
      <c r="K44" s="91"/>
    </row>
    <row r="45" spans="1:11">
      <c r="A45" s="88"/>
      <c r="B45" s="92"/>
      <c r="C45" s="90"/>
      <c r="D45" s="90"/>
      <c r="E45" s="90"/>
      <c r="F45" s="90"/>
      <c r="G45" s="90"/>
      <c r="H45" s="90"/>
      <c r="K45" s="91"/>
    </row>
    <row r="46" spans="1:11">
      <c r="A46" s="88">
        <v>11</v>
      </c>
      <c r="B46" s="92" t="s">
        <v>203</v>
      </c>
      <c r="C46" s="90"/>
      <c r="D46" s="90"/>
      <c r="E46" s="90"/>
      <c r="F46" s="90"/>
      <c r="G46" s="90"/>
      <c r="H46" s="90"/>
      <c r="K46" s="91"/>
    </row>
    <row r="47" spans="1:11">
      <c r="A47" s="88"/>
      <c r="B47" s="92"/>
      <c r="C47" s="90"/>
      <c r="D47" s="90"/>
      <c r="E47" s="90"/>
      <c r="F47" s="90"/>
      <c r="G47" s="90"/>
      <c r="H47" s="90"/>
      <c r="K47" s="91"/>
    </row>
    <row r="48" spans="1:11">
      <c r="A48" s="83"/>
      <c r="B48" s="84"/>
      <c r="C48" s="85"/>
      <c r="D48" s="85"/>
      <c r="E48" s="85"/>
      <c r="F48" s="85"/>
      <c r="G48" s="85"/>
      <c r="H48" s="85"/>
      <c r="I48" s="85"/>
      <c r="J48" s="85"/>
      <c r="K48" s="86"/>
    </row>
    <row r="49" spans="1:11">
      <c r="A49" s="88"/>
      <c r="B49" s="92"/>
      <c r="C49" s="90"/>
      <c r="D49" s="90"/>
      <c r="E49" s="90"/>
      <c r="F49" s="90"/>
      <c r="G49" s="90"/>
      <c r="H49" s="90"/>
      <c r="K49" s="91"/>
    </row>
    <row r="50" spans="1:11">
      <c r="A50" s="88"/>
      <c r="B50" s="92"/>
      <c r="C50" s="90"/>
      <c r="D50" s="90"/>
      <c r="E50" s="90"/>
      <c r="F50" s="90"/>
      <c r="G50" s="90"/>
      <c r="H50" s="90"/>
      <c r="K50" s="91"/>
    </row>
    <row r="51" spans="1:11">
      <c r="A51" s="88"/>
      <c r="B51" s="94" t="s">
        <v>204</v>
      </c>
      <c r="C51" s="92"/>
      <c r="D51" s="96"/>
      <c r="E51" s="96"/>
      <c r="F51" s="96"/>
      <c r="G51" s="96"/>
      <c r="H51" s="90"/>
      <c r="K51" s="91"/>
    </row>
    <row r="52" spans="1:11">
      <c r="A52" s="88"/>
      <c r="B52" s="94"/>
      <c r="C52" s="92"/>
      <c r="D52" s="96"/>
      <c r="E52" s="96"/>
      <c r="F52" s="96"/>
      <c r="G52" s="96"/>
      <c r="H52" s="90"/>
      <c r="K52" s="91"/>
    </row>
    <row r="53" spans="1:11">
      <c r="A53" s="88"/>
      <c r="B53" s="94" t="s">
        <v>205</v>
      </c>
      <c r="C53" s="92"/>
      <c r="D53" s="96"/>
      <c r="E53" s="96" t="s">
        <v>206</v>
      </c>
      <c r="F53" s="96"/>
      <c r="G53" s="96"/>
      <c r="H53" s="90"/>
      <c r="K53" s="91"/>
    </row>
    <row r="54" spans="1:11">
      <c r="A54" s="88"/>
      <c r="B54" s="94"/>
      <c r="C54" s="92"/>
      <c r="D54" s="96"/>
      <c r="E54" s="96"/>
      <c r="F54" s="96"/>
      <c r="G54" s="96"/>
      <c r="H54" s="90"/>
      <c r="K54" s="91"/>
    </row>
    <row r="55" spans="1:11">
      <c r="A55" s="88"/>
      <c r="B55" s="94" t="s">
        <v>207</v>
      </c>
      <c r="C55" s="92"/>
      <c r="D55" s="96"/>
      <c r="E55" s="96" t="s">
        <v>957</v>
      </c>
      <c r="F55" s="96"/>
      <c r="G55" s="96"/>
      <c r="H55" s="90"/>
      <c r="K55" s="91"/>
    </row>
    <row r="56" spans="1:11">
      <c r="A56" s="88"/>
      <c r="B56" s="92"/>
      <c r="C56" s="92"/>
      <c r="D56" s="96"/>
      <c r="E56" s="96"/>
      <c r="F56" s="96"/>
      <c r="G56" s="96"/>
      <c r="H56" s="90"/>
      <c r="K56" s="91"/>
    </row>
    <row r="57" spans="1:11">
      <c r="A57" s="88"/>
      <c r="B57" s="94" t="s">
        <v>208</v>
      </c>
      <c r="C57" s="92"/>
      <c r="D57" s="96"/>
      <c r="E57" s="96" t="s">
        <v>958</v>
      </c>
      <c r="G57" s="96"/>
      <c r="H57" s="90"/>
      <c r="K57" s="91"/>
    </row>
    <row r="58" spans="1:11">
      <c r="A58" s="88"/>
      <c r="G58" s="96"/>
      <c r="H58" s="90"/>
      <c r="K58" s="91"/>
    </row>
    <row r="59" spans="1:11">
      <c r="A59" s="88"/>
      <c r="B59" s="94" t="s">
        <v>210</v>
      </c>
      <c r="C59" s="92"/>
      <c r="D59" s="96"/>
      <c r="E59" s="96" t="s">
        <v>962</v>
      </c>
      <c r="G59" s="96"/>
      <c r="H59" s="90"/>
      <c r="K59" s="91"/>
    </row>
    <row r="60" spans="1:11">
      <c r="A60" s="88"/>
      <c r="G60" s="96"/>
      <c r="H60" s="90"/>
      <c r="K60" s="91"/>
    </row>
    <row r="61" spans="1:11">
      <c r="A61" s="88"/>
      <c r="B61" s="94" t="s">
        <v>960</v>
      </c>
      <c r="C61" s="92"/>
      <c r="D61" s="96"/>
      <c r="E61" s="96" t="s">
        <v>959</v>
      </c>
      <c r="F61" s="96"/>
      <c r="G61" s="96"/>
      <c r="H61" s="90"/>
      <c r="K61" s="91"/>
    </row>
    <row r="62" spans="1:11">
      <c r="A62" s="88"/>
      <c r="B62" s="94"/>
      <c r="C62" s="92"/>
      <c r="D62" s="96"/>
      <c r="E62" s="96"/>
      <c r="F62" s="96"/>
      <c r="G62" s="96"/>
      <c r="H62" s="90"/>
      <c r="K62" s="91"/>
    </row>
    <row r="63" spans="1:11">
      <c r="A63" s="88"/>
      <c r="B63" s="94" t="s">
        <v>961</v>
      </c>
      <c r="C63" s="92"/>
      <c r="D63" s="96"/>
      <c r="E63" s="87" t="s">
        <v>209</v>
      </c>
      <c r="F63" s="96"/>
      <c r="G63" s="96"/>
      <c r="H63" s="90"/>
      <c r="K63" s="91"/>
    </row>
    <row r="64" spans="1:11">
      <c r="A64" s="88"/>
      <c r="B64" s="94"/>
      <c r="C64" s="92"/>
      <c r="D64" s="96"/>
      <c r="E64" s="96"/>
      <c r="F64" s="96"/>
      <c r="G64" s="96"/>
      <c r="H64" s="90"/>
      <c r="K64" s="91"/>
    </row>
    <row r="65" spans="1:11">
      <c r="A65" s="88"/>
      <c r="B65" s="94" t="s">
        <v>965</v>
      </c>
      <c r="E65" s="87" t="s">
        <v>963</v>
      </c>
      <c r="G65" s="96"/>
      <c r="H65" s="90"/>
      <c r="K65" s="91"/>
    </row>
    <row r="66" spans="1:11">
      <c r="A66" s="88"/>
      <c r="B66" s="94"/>
      <c r="C66" s="92"/>
      <c r="D66" s="96"/>
      <c r="E66" s="96"/>
      <c r="F66" s="96"/>
      <c r="G66" s="96"/>
      <c r="H66" s="90"/>
      <c r="K66" s="91"/>
    </row>
    <row r="67" spans="1:11">
      <c r="A67" s="88"/>
      <c r="B67" s="94" t="s">
        <v>211</v>
      </c>
      <c r="E67" s="87" t="s">
        <v>964</v>
      </c>
      <c r="G67" s="96"/>
      <c r="H67" s="90"/>
      <c r="K67" s="91"/>
    </row>
    <row r="68" spans="1:11">
      <c r="A68" s="88"/>
      <c r="G68" s="96"/>
      <c r="H68" s="90"/>
      <c r="K68" s="91"/>
    </row>
    <row r="69" spans="1:11">
      <c r="A69" s="88"/>
      <c r="B69" s="94" t="s">
        <v>966</v>
      </c>
      <c r="E69" s="87" t="s">
        <v>967</v>
      </c>
      <c r="F69" s="96"/>
      <c r="G69" s="96"/>
      <c r="H69" s="90"/>
      <c r="K69" s="91"/>
    </row>
    <row r="70" spans="1:11">
      <c r="A70" s="88"/>
      <c r="B70" s="94"/>
      <c r="C70" s="92"/>
      <c r="D70" s="96"/>
      <c r="E70" s="96"/>
      <c r="F70" s="96"/>
      <c r="G70" s="96"/>
      <c r="H70" s="90"/>
      <c r="K70" s="91"/>
    </row>
    <row r="71" spans="1:11">
      <c r="A71" s="88"/>
      <c r="B71" s="94" t="s">
        <v>968</v>
      </c>
      <c r="C71" s="92"/>
      <c r="D71" s="96"/>
      <c r="E71" s="96" t="s">
        <v>212</v>
      </c>
      <c r="F71" s="96"/>
      <c r="G71" s="96"/>
      <c r="H71" s="90"/>
      <c r="K71" s="91"/>
    </row>
    <row r="72" spans="1:11">
      <c r="A72" s="88"/>
      <c r="B72" s="94"/>
      <c r="C72" s="92"/>
      <c r="D72" s="96"/>
      <c r="E72" s="96"/>
      <c r="F72" s="96"/>
      <c r="G72" s="96"/>
      <c r="H72" s="90"/>
      <c r="K72" s="91"/>
    </row>
    <row r="73" spans="1:11">
      <c r="A73" s="88"/>
      <c r="F73" s="96"/>
      <c r="G73" s="96"/>
      <c r="H73" s="90"/>
      <c r="K73" s="91"/>
    </row>
    <row r="74" spans="1:11">
      <c r="A74" s="88"/>
      <c r="B74" s="94"/>
      <c r="C74" s="92"/>
      <c r="D74" s="96"/>
      <c r="E74" s="96"/>
      <c r="F74" s="96"/>
      <c r="G74" s="96"/>
      <c r="H74" s="90"/>
      <c r="K74" s="91"/>
    </row>
    <row r="75" spans="1:11">
      <c r="A75" s="88"/>
      <c r="B75" s="94"/>
      <c r="C75" s="92"/>
      <c r="D75" s="96"/>
      <c r="E75" s="96"/>
      <c r="F75" s="96"/>
      <c r="G75" s="96"/>
      <c r="H75" s="90"/>
      <c r="K75" s="91"/>
    </row>
    <row r="76" spans="1:11">
      <c r="A76" s="88"/>
      <c r="B76" s="94"/>
      <c r="C76" s="92"/>
      <c r="D76" s="96"/>
      <c r="E76" s="96"/>
      <c r="F76" s="96"/>
      <c r="G76" s="96"/>
      <c r="H76" s="90"/>
      <c r="K76" s="91"/>
    </row>
    <row r="77" spans="1:11">
      <c r="A77" s="88"/>
      <c r="B77" s="94"/>
      <c r="C77" s="92"/>
      <c r="D77" s="96"/>
      <c r="E77" s="96"/>
      <c r="F77" s="96"/>
      <c r="G77" s="96"/>
      <c r="H77" s="90"/>
      <c r="K77" s="91"/>
    </row>
    <row r="78" spans="1:11">
      <c r="A78" s="88"/>
      <c r="B78" s="94"/>
      <c r="C78" s="92"/>
      <c r="D78" s="96"/>
      <c r="E78" s="96"/>
      <c r="F78" s="96"/>
      <c r="G78" s="96"/>
      <c r="H78" s="90"/>
      <c r="K78" s="91"/>
    </row>
    <row r="79" spans="1:11">
      <c r="A79" s="88"/>
      <c r="G79" s="96"/>
      <c r="H79" s="90"/>
      <c r="K79" s="91"/>
    </row>
    <row r="80" spans="1:11">
      <c r="A80" s="88"/>
      <c r="C80" s="92"/>
      <c r="D80" s="96"/>
      <c r="E80" s="97"/>
      <c r="F80" s="96"/>
      <c r="G80" s="96"/>
      <c r="H80" s="90"/>
      <c r="K80" s="91"/>
    </row>
    <row r="81" spans="1:256">
      <c r="A81" s="88"/>
      <c r="B81" s="92"/>
      <c r="C81" s="92"/>
      <c r="D81" s="96"/>
      <c r="E81" s="96"/>
      <c r="F81" s="96"/>
      <c r="G81" s="96"/>
      <c r="H81" s="90"/>
      <c r="K81" s="91"/>
    </row>
    <row r="82" spans="1:256">
      <c r="A82" s="88"/>
      <c r="B82" s="94"/>
      <c r="C82" s="92"/>
      <c r="D82" s="96"/>
      <c r="E82" s="96"/>
      <c r="F82" s="96"/>
      <c r="G82" s="96"/>
      <c r="H82" s="90"/>
      <c r="K82" s="91"/>
    </row>
    <row r="83" spans="1:256">
      <c r="A83" s="88"/>
      <c r="B83" s="92"/>
      <c r="C83" s="90"/>
      <c r="D83" s="90"/>
      <c r="E83" s="90"/>
      <c r="F83" s="90"/>
      <c r="G83" s="90"/>
      <c r="H83" s="90"/>
      <c r="K83" s="91"/>
    </row>
    <row r="84" spans="1:256">
      <c r="A84" s="88"/>
      <c r="B84" s="92"/>
      <c r="C84" s="90"/>
      <c r="D84" s="90"/>
      <c r="E84" s="90"/>
      <c r="F84" s="90"/>
      <c r="G84" s="90"/>
      <c r="H84" s="90"/>
      <c r="K84" s="91"/>
    </row>
    <row r="85" spans="1:256">
      <c r="A85" s="98"/>
      <c r="B85" s="99"/>
      <c r="C85" s="100"/>
      <c r="D85" s="100"/>
      <c r="E85" s="100"/>
      <c r="F85" s="100"/>
      <c r="G85" s="100"/>
      <c r="H85" s="100"/>
      <c r="I85" s="100"/>
      <c r="J85" s="100"/>
      <c r="K85" s="101"/>
    </row>
    <row r="86" spans="1:256" ht="26.4" customHeight="1">
      <c r="A86" s="102" t="s">
        <v>0</v>
      </c>
      <c r="B86" s="570" t="s">
        <v>1</v>
      </c>
      <c r="C86" s="571"/>
      <c r="D86" s="571"/>
      <c r="E86" s="571"/>
      <c r="F86" s="571"/>
      <c r="G86" s="571"/>
      <c r="H86" s="571"/>
      <c r="I86" s="571"/>
      <c r="J86" s="572"/>
      <c r="K86" s="103" t="s">
        <v>39</v>
      </c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>
      <c r="A87" s="105"/>
      <c r="B87" s="106"/>
      <c r="C87" s="90"/>
      <c r="D87" s="90"/>
      <c r="E87" s="90"/>
      <c r="F87" s="90"/>
      <c r="G87" s="90"/>
      <c r="H87" s="90"/>
      <c r="K87" s="107"/>
    </row>
    <row r="88" spans="1:256">
      <c r="A88" s="105"/>
      <c r="B88" s="106"/>
      <c r="C88" s="90"/>
      <c r="D88" s="90"/>
      <c r="E88" s="90"/>
      <c r="F88" s="90"/>
      <c r="G88" s="90"/>
      <c r="H88" s="90"/>
      <c r="K88" s="107"/>
    </row>
    <row r="89" spans="1:256">
      <c r="A89" s="105"/>
      <c r="B89" s="108" t="s">
        <v>213</v>
      </c>
      <c r="C89" s="90"/>
      <c r="D89" s="90"/>
      <c r="E89" s="90"/>
      <c r="F89" s="90"/>
      <c r="G89" s="90"/>
      <c r="H89" s="90"/>
      <c r="K89" s="107"/>
    </row>
    <row r="90" spans="1:256">
      <c r="A90" s="105"/>
      <c r="B90" s="108"/>
      <c r="C90" s="90"/>
      <c r="D90" s="90"/>
      <c r="E90" s="90"/>
      <c r="F90" s="90"/>
      <c r="G90" s="90"/>
      <c r="H90" s="90"/>
      <c r="K90" s="107"/>
    </row>
    <row r="91" spans="1:256">
      <c r="A91" s="105"/>
      <c r="B91" s="108" t="s">
        <v>206</v>
      </c>
      <c r="C91" s="90"/>
      <c r="D91" s="90"/>
      <c r="E91" s="90"/>
      <c r="F91" s="90"/>
      <c r="G91" s="90"/>
      <c r="H91" s="90"/>
      <c r="K91" s="107"/>
    </row>
    <row r="92" spans="1:256">
      <c r="A92" s="105"/>
      <c r="B92" s="108"/>
      <c r="C92" s="90"/>
      <c r="D92" s="90"/>
      <c r="E92" s="90"/>
      <c r="F92" s="90"/>
      <c r="G92" s="90"/>
      <c r="H92" s="90"/>
      <c r="K92" s="107"/>
    </row>
    <row r="93" spans="1:256">
      <c r="A93" s="105"/>
      <c r="B93" s="108" t="s">
        <v>214</v>
      </c>
      <c r="C93" s="90"/>
      <c r="D93" s="90"/>
      <c r="E93" s="90"/>
      <c r="F93" s="90"/>
      <c r="G93" s="90"/>
      <c r="H93" s="90"/>
      <c r="K93" s="107"/>
    </row>
    <row r="94" spans="1:256">
      <c r="A94" s="105"/>
      <c r="B94" s="108"/>
      <c r="C94" s="90"/>
      <c r="D94" s="90"/>
      <c r="E94" s="90"/>
      <c r="F94" s="90"/>
      <c r="G94" s="90"/>
      <c r="H94" s="90"/>
      <c r="K94" s="107"/>
    </row>
    <row r="95" spans="1:256">
      <c r="A95" s="105" t="s">
        <v>20</v>
      </c>
      <c r="B95" s="108" t="s">
        <v>215</v>
      </c>
      <c r="C95" s="90"/>
      <c r="D95" s="90"/>
      <c r="E95" s="90"/>
      <c r="F95" s="90"/>
      <c r="G95" s="90"/>
      <c r="H95" s="90"/>
      <c r="K95" s="107"/>
    </row>
    <row r="96" spans="1:256">
      <c r="A96" s="105"/>
      <c r="B96" s="106"/>
      <c r="C96" s="90"/>
      <c r="D96" s="90"/>
      <c r="E96" s="90"/>
      <c r="F96" s="90"/>
      <c r="G96" s="90"/>
      <c r="H96" s="90"/>
      <c r="K96" s="107"/>
    </row>
    <row r="97" spans="1:11">
      <c r="A97" s="105"/>
      <c r="B97" s="106" t="s">
        <v>216</v>
      </c>
      <c r="C97" s="90"/>
      <c r="D97" s="90"/>
      <c r="E97" s="90"/>
      <c r="F97" s="109" t="s">
        <v>217</v>
      </c>
      <c r="G97" s="90"/>
      <c r="H97" s="90"/>
      <c r="K97" s="107"/>
    </row>
    <row r="98" spans="1:11">
      <c r="A98" s="105"/>
      <c r="B98" s="106"/>
      <c r="C98" s="90"/>
      <c r="D98" s="90"/>
      <c r="E98" s="90"/>
      <c r="F98" s="110"/>
      <c r="G98" s="90"/>
      <c r="H98" s="90"/>
      <c r="K98" s="107"/>
    </row>
    <row r="99" spans="1:11">
      <c r="A99" s="105"/>
      <c r="B99" s="111"/>
      <c r="C99" s="90"/>
      <c r="D99" s="90"/>
      <c r="E99" s="90"/>
      <c r="F99" s="112"/>
      <c r="G99" s="90"/>
      <c r="H99" s="90"/>
      <c r="K99" s="107"/>
    </row>
    <row r="100" spans="1:11">
      <c r="A100" s="105"/>
      <c r="B100" s="111"/>
      <c r="C100" s="90"/>
      <c r="D100" s="90"/>
      <c r="E100" s="90"/>
      <c r="F100" s="112"/>
      <c r="G100" s="90"/>
      <c r="H100" s="90"/>
      <c r="K100" s="107"/>
    </row>
    <row r="101" spans="1:11">
      <c r="A101" s="105"/>
      <c r="B101" s="111" t="s">
        <v>218</v>
      </c>
      <c r="C101" s="90"/>
      <c r="D101" s="90"/>
      <c r="E101" s="90"/>
      <c r="F101" s="112"/>
      <c r="G101" s="90"/>
      <c r="H101" s="90"/>
      <c r="K101" s="107"/>
    </row>
    <row r="102" spans="1:11">
      <c r="A102" s="105"/>
      <c r="B102" s="111" t="s">
        <v>219</v>
      </c>
      <c r="C102" s="90"/>
      <c r="D102" s="90"/>
      <c r="E102" s="90"/>
      <c r="F102" s="113"/>
      <c r="G102" s="90"/>
      <c r="H102" s="90"/>
      <c r="K102" s="107"/>
    </row>
    <row r="103" spans="1:11">
      <c r="A103" s="105"/>
      <c r="B103" s="93" t="s">
        <v>220</v>
      </c>
      <c r="C103" s="90"/>
      <c r="D103" s="90"/>
      <c r="E103" s="90"/>
      <c r="F103" s="90"/>
      <c r="G103" s="90"/>
      <c r="H103" s="90"/>
      <c r="K103" s="107"/>
    </row>
    <row r="104" spans="1:11">
      <c r="A104" s="105"/>
      <c r="B104" s="93"/>
      <c r="C104" s="90"/>
      <c r="D104" s="90"/>
      <c r="E104" s="90"/>
      <c r="F104" s="90"/>
      <c r="G104" s="90"/>
      <c r="H104" s="90"/>
      <c r="K104" s="107"/>
    </row>
    <row r="105" spans="1:11">
      <c r="A105" s="105" t="s">
        <v>3</v>
      </c>
      <c r="B105" s="114" t="s">
        <v>221</v>
      </c>
      <c r="C105" s="90"/>
      <c r="D105" s="90"/>
      <c r="E105" s="90"/>
      <c r="F105" s="90"/>
      <c r="G105" s="90"/>
      <c r="H105" s="90"/>
      <c r="K105" s="107"/>
    </row>
    <row r="106" spans="1:11">
      <c r="A106" s="105"/>
      <c r="B106" s="111"/>
      <c r="C106" s="90"/>
      <c r="D106" s="90"/>
      <c r="E106" s="90"/>
      <c r="F106" s="90"/>
      <c r="G106" s="90"/>
      <c r="H106" s="90"/>
      <c r="K106" s="107"/>
    </row>
    <row r="107" spans="1:11">
      <c r="A107" s="105"/>
      <c r="B107" s="111" t="s">
        <v>994</v>
      </c>
      <c r="C107" s="90"/>
      <c r="D107" s="90"/>
      <c r="E107" s="90"/>
      <c r="F107" s="90"/>
      <c r="G107" s="90"/>
      <c r="H107" s="90"/>
      <c r="K107" s="107"/>
    </row>
    <row r="108" spans="1:11">
      <c r="A108" s="105"/>
      <c r="B108" s="111"/>
      <c r="C108" s="90"/>
      <c r="D108" s="90"/>
      <c r="E108" s="90"/>
      <c r="F108" s="90"/>
      <c r="G108" s="90"/>
      <c r="H108" s="90"/>
      <c r="K108" s="107"/>
    </row>
    <row r="109" spans="1:11">
      <c r="A109" s="105"/>
      <c r="B109" s="111" t="s">
        <v>222</v>
      </c>
      <c r="C109" s="90"/>
      <c r="D109" s="90"/>
      <c r="E109" s="90"/>
      <c r="F109" s="96"/>
      <c r="G109" s="90"/>
      <c r="H109" s="90"/>
      <c r="K109" s="107"/>
    </row>
    <row r="110" spans="1:11">
      <c r="A110" s="105"/>
      <c r="B110" s="111" t="s">
        <v>223</v>
      </c>
      <c r="C110" s="90"/>
      <c r="D110" s="90"/>
      <c r="E110" s="90"/>
      <c r="F110" s="96"/>
      <c r="G110" s="90"/>
      <c r="H110" s="90"/>
      <c r="K110" s="107"/>
    </row>
    <row r="111" spans="1:11">
      <c r="A111" s="105"/>
      <c r="B111" s="111"/>
      <c r="C111" s="90"/>
      <c r="D111" s="90"/>
      <c r="E111" s="90"/>
      <c r="F111" s="90"/>
      <c r="G111" s="90"/>
      <c r="H111" s="90"/>
      <c r="K111" s="107"/>
    </row>
    <row r="112" spans="1:11">
      <c r="A112" s="105"/>
      <c r="B112" s="111" t="s">
        <v>224</v>
      </c>
      <c r="C112" s="90"/>
      <c r="D112" s="90"/>
      <c r="E112" s="90"/>
      <c r="F112" s="90"/>
      <c r="G112" s="90"/>
      <c r="H112" s="90"/>
      <c r="K112" s="107"/>
    </row>
    <row r="113" spans="1:11">
      <c r="A113" s="105"/>
      <c r="B113" s="111" t="s">
        <v>225</v>
      </c>
      <c r="C113" s="90"/>
      <c r="D113" s="90"/>
      <c r="E113" s="90"/>
      <c r="F113" s="90"/>
      <c r="G113" s="90"/>
      <c r="H113" s="90"/>
      <c r="K113" s="107"/>
    </row>
    <row r="114" spans="1:11">
      <c r="A114" s="105" t="s">
        <v>63</v>
      </c>
      <c r="B114" s="111"/>
      <c r="C114" s="90"/>
      <c r="D114" s="90"/>
      <c r="E114" s="90"/>
      <c r="F114" s="90"/>
      <c r="G114" s="90"/>
      <c r="H114" s="90"/>
      <c r="K114" s="107"/>
    </row>
    <row r="115" spans="1:11">
      <c r="A115" s="105" t="s">
        <v>63</v>
      </c>
      <c r="B115" s="111" t="s">
        <v>226</v>
      </c>
      <c r="C115" s="90"/>
      <c r="D115" s="90"/>
      <c r="E115" s="90"/>
      <c r="F115" s="90"/>
      <c r="G115" s="90"/>
      <c r="H115" s="90"/>
      <c r="K115" s="107"/>
    </row>
    <row r="116" spans="1:11">
      <c r="A116" s="105"/>
      <c r="B116" s="111" t="s">
        <v>227</v>
      </c>
      <c r="C116" s="90"/>
      <c r="D116" s="90"/>
      <c r="E116" s="90"/>
      <c r="F116" s="90"/>
      <c r="G116" s="90"/>
      <c r="H116" s="90"/>
      <c r="K116" s="107"/>
    </row>
    <row r="117" spans="1:11">
      <c r="A117" s="105"/>
      <c r="B117" s="111" t="s">
        <v>228</v>
      </c>
      <c r="C117" s="90"/>
      <c r="D117" s="90"/>
      <c r="E117" s="90"/>
      <c r="F117" s="90"/>
      <c r="G117" s="90"/>
      <c r="H117" s="90"/>
      <c r="K117" s="107"/>
    </row>
    <row r="118" spans="1:11">
      <c r="A118" s="105"/>
      <c r="B118" s="111" t="s">
        <v>229</v>
      </c>
      <c r="C118" s="90"/>
      <c r="D118" s="90"/>
      <c r="E118" s="90"/>
      <c r="F118" s="90"/>
      <c r="G118" s="90"/>
      <c r="H118" s="90"/>
      <c r="K118" s="107"/>
    </row>
    <row r="119" spans="1:11">
      <c r="A119" s="105"/>
      <c r="B119" s="111"/>
      <c r="C119" s="90"/>
      <c r="D119" s="90"/>
      <c r="E119" s="90"/>
      <c r="F119" s="90"/>
      <c r="G119" s="90"/>
      <c r="H119" s="90"/>
      <c r="K119" s="107"/>
    </row>
    <row r="120" spans="1:11">
      <c r="A120" s="105"/>
      <c r="B120" s="111" t="s">
        <v>230</v>
      </c>
      <c r="C120" s="90"/>
      <c r="D120" s="90"/>
      <c r="E120" s="90"/>
      <c r="F120" s="90"/>
      <c r="G120" s="90"/>
      <c r="H120" s="90"/>
      <c r="K120" s="107"/>
    </row>
    <row r="121" spans="1:11">
      <c r="A121" s="105"/>
      <c r="B121" s="111" t="s">
        <v>231</v>
      </c>
      <c r="C121" s="90"/>
      <c r="D121" s="90"/>
      <c r="E121" s="90"/>
      <c r="F121" s="90"/>
      <c r="G121" s="90"/>
      <c r="H121" s="90"/>
      <c r="K121" s="107"/>
    </row>
    <row r="122" spans="1:11">
      <c r="A122" s="105"/>
      <c r="B122" s="111"/>
      <c r="C122" s="90"/>
      <c r="D122" s="90"/>
      <c r="E122" s="90"/>
      <c r="F122" s="90"/>
      <c r="G122" s="90"/>
      <c r="H122" s="90"/>
      <c r="K122" s="107"/>
    </row>
    <row r="123" spans="1:11">
      <c r="A123" s="105"/>
      <c r="B123" s="111" t="s">
        <v>232</v>
      </c>
      <c r="C123" s="90"/>
      <c r="D123" s="90"/>
      <c r="E123" s="90"/>
      <c r="F123" s="90"/>
      <c r="G123" s="90"/>
      <c r="H123" s="90"/>
      <c r="K123" s="107"/>
    </row>
    <row r="124" spans="1:11">
      <c r="A124" s="105"/>
      <c r="B124" s="111" t="s">
        <v>233</v>
      </c>
      <c r="C124" s="90"/>
      <c r="D124" s="90"/>
      <c r="E124" s="90"/>
      <c r="F124" s="90"/>
      <c r="G124" s="90"/>
      <c r="H124" s="90"/>
      <c r="K124" s="107"/>
    </row>
    <row r="125" spans="1:11">
      <c r="A125" s="105"/>
      <c r="B125" s="111" t="s">
        <v>234</v>
      </c>
      <c r="C125" s="90"/>
      <c r="D125" s="90"/>
      <c r="E125" s="90"/>
      <c r="F125" s="90"/>
      <c r="G125" s="90"/>
      <c r="H125" s="90"/>
      <c r="K125" s="107"/>
    </row>
    <row r="126" spans="1:11">
      <c r="A126" s="105"/>
      <c r="B126" s="111" t="s">
        <v>235</v>
      </c>
      <c r="C126" s="90"/>
      <c r="D126" s="90"/>
      <c r="E126" s="90"/>
      <c r="F126" s="90"/>
      <c r="G126" s="90"/>
      <c r="H126" s="90"/>
      <c r="K126" s="107"/>
    </row>
    <row r="127" spans="1:11">
      <c r="A127" s="105"/>
      <c r="B127" s="111"/>
      <c r="C127" s="90"/>
      <c r="D127" s="90"/>
      <c r="E127" s="90"/>
      <c r="F127" s="90"/>
      <c r="G127" s="90"/>
      <c r="H127" s="90"/>
      <c r="K127" s="107"/>
    </row>
    <row r="128" spans="1:11">
      <c r="A128" s="105"/>
      <c r="B128" s="111"/>
      <c r="C128" s="90"/>
      <c r="D128" s="90"/>
      <c r="E128" s="90"/>
      <c r="F128" s="90"/>
      <c r="G128" s="90"/>
      <c r="H128" s="90"/>
      <c r="K128" s="115"/>
    </row>
    <row r="129" spans="1:11">
      <c r="A129" s="105"/>
      <c r="B129" s="111"/>
      <c r="C129" s="90"/>
      <c r="D129" s="90"/>
      <c r="E129" s="90"/>
      <c r="F129" s="116"/>
      <c r="G129" s="116"/>
      <c r="H129" s="116"/>
      <c r="I129" s="116"/>
      <c r="J129" s="116"/>
      <c r="K129" s="107"/>
    </row>
    <row r="130" spans="1:11">
      <c r="A130" s="105"/>
      <c r="B130" s="111"/>
      <c r="C130" s="90"/>
      <c r="D130" s="90"/>
      <c r="E130" s="90"/>
      <c r="F130" s="116" t="s">
        <v>236</v>
      </c>
      <c r="G130" s="116"/>
      <c r="H130" s="116"/>
      <c r="I130" s="116"/>
      <c r="J130" s="117" t="s">
        <v>98</v>
      </c>
      <c r="K130" s="118"/>
    </row>
    <row r="131" spans="1:11">
      <c r="A131" s="105"/>
      <c r="B131" s="111"/>
      <c r="C131" s="90"/>
      <c r="D131" s="90"/>
      <c r="E131" s="90"/>
      <c r="F131" s="116"/>
      <c r="G131" s="116"/>
      <c r="H131" s="116"/>
      <c r="I131" s="116"/>
      <c r="J131" s="119"/>
      <c r="K131" s="115"/>
    </row>
    <row r="132" spans="1:11">
      <c r="A132" s="105"/>
      <c r="B132" s="111"/>
      <c r="C132" s="90"/>
      <c r="D132" s="90"/>
      <c r="E132" s="90"/>
      <c r="F132" s="90"/>
      <c r="G132" s="90"/>
      <c r="H132" s="90"/>
      <c r="K132" s="107"/>
    </row>
    <row r="133" spans="1:11">
      <c r="A133" s="88"/>
      <c r="B133" s="111"/>
      <c r="C133" s="90"/>
      <c r="D133" s="90"/>
      <c r="E133" s="90"/>
      <c r="F133" s="90"/>
      <c r="G133" s="90"/>
      <c r="H133" s="90"/>
      <c r="K133" s="107"/>
    </row>
    <row r="134" spans="1:11">
      <c r="A134" s="105"/>
      <c r="B134" s="93"/>
      <c r="C134" s="90"/>
      <c r="D134" s="90"/>
      <c r="E134" s="90"/>
      <c r="F134" s="90"/>
      <c r="G134" s="90"/>
      <c r="H134" s="90"/>
      <c r="K134" s="107"/>
    </row>
    <row r="135" spans="1:11">
      <c r="A135" s="105"/>
      <c r="B135" s="114" t="s">
        <v>237</v>
      </c>
      <c r="C135" s="90"/>
      <c r="D135" s="90"/>
      <c r="E135" s="90"/>
      <c r="F135" s="90"/>
      <c r="G135" s="90"/>
      <c r="H135" s="90"/>
      <c r="K135" s="107"/>
    </row>
    <row r="136" spans="1:11">
      <c r="A136" s="105"/>
      <c r="B136" s="108"/>
      <c r="C136" s="90"/>
      <c r="D136" s="90"/>
      <c r="E136" s="90"/>
      <c r="F136" s="90"/>
      <c r="G136" s="90"/>
      <c r="H136" s="90"/>
      <c r="K136" s="107"/>
    </row>
    <row r="137" spans="1:11">
      <c r="A137" s="105" t="s">
        <v>20</v>
      </c>
      <c r="B137" s="108" t="s">
        <v>238</v>
      </c>
      <c r="C137" s="90"/>
      <c r="D137" s="90"/>
      <c r="E137" s="90"/>
      <c r="F137" s="90"/>
      <c r="G137" s="90"/>
      <c r="H137" s="90"/>
      <c r="K137" s="107"/>
    </row>
    <row r="138" spans="1:11">
      <c r="A138" s="105"/>
      <c r="B138" s="106"/>
      <c r="C138" s="90"/>
      <c r="D138" s="90"/>
      <c r="E138" s="90"/>
      <c r="F138" s="90"/>
      <c r="G138" s="90"/>
      <c r="H138" s="90"/>
      <c r="K138" s="107"/>
    </row>
    <row r="139" spans="1:11">
      <c r="A139" s="105"/>
      <c r="B139" s="106" t="s">
        <v>239</v>
      </c>
      <c r="C139" s="90"/>
      <c r="D139" s="90"/>
      <c r="E139" s="90"/>
      <c r="F139" s="90"/>
      <c r="G139" s="90"/>
      <c r="H139" s="90"/>
      <c r="K139" s="107"/>
    </row>
    <row r="140" spans="1:11">
      <c r="A140" s="105"/>
      <c r="B140" s="106" t="s">
        <v>240</v>
      </c>
      <c r="C140" s="90"/>
      <c r="D140" s="90"/>
      <c r="E140" s="90"/>
      <c r="F140" s="90"/>
      <c r="G140" s="90"/>
      <c r="H140" s="90"/>
      <c r="K140" s="107"/>
    </row>
    <row r="141" spans="1:11">
      <c r="A141" s="105"/>
      <c r="B141" s="106" t="s">
        <v>241</v>
      </c>
      <c r="C141" s="90"/>
      <c r="D141" s="90"/>
      <c r="E141" s="90"/>
      <c r="F141" s="90"/>
      <c r="G141" s="90"/>
      <c r="H141" s="90"/>
      <c r="K141" s="107"/>
    </row>
    <row r="142" spans="1:11">
      <c r="A142" s="105"/>
      <c r="B142" s="106" t="s">
        <v>242</v>
      </c>
      <c r="C142" s="90"/>
      <c r="D142" s="90"/>
      <c r="E142" s="90"/>
      <c r="F142" s="90"/>
      <c r="G142" s="90"/>
      <c r="H142" s="90"/>
      <c r="K142" s="107"/>
    </row>
    <row r="143" spans="1:11">
      <c r="A143" s="105"/>
      <c r="B143" s="106" t="s">
        <v>243</v>
      </c>
      <c r="C143" s="90"/>
      <c r="D143" s="90"/>
      <c r="E143" s="90"/>
      <c r="F143" s="90"/>
      <c r="G143" s="90"/>
      <c r="H143" s="90"/>
      <c r="K143" s="107"/>
    </row>
    <row r="144" spans="1:11">
      <c r="A144" s="105"/>
      <c r="B144" s="106"/>
      <c r="C144" s="90"/>
      <c r="D144" s="90"/>
      <c r="E144" s="90"/>
      <c r="F144" s="90"/>
      <c r="G144" s="90"/>
      <c r="H144" s="90"/>
      <c r="K144" s="107"/>
    </row>
    <row r="145" spans="1:11">
      <c r="A145" s="105" t="s">
        <v>3</v>
      </c>
      <c r="B145" s="108" t="s">
        <v>244</v>
      </c>
      <c r="C145" s="90"/>
      <c r="D145" s="90"/>
      <c r="E145" s="90"/>
      <c r="F145" s="90"/>
      <c r="G145" s="90"/>
      <c r="H145" s="90"/>
      <c r="K145" s="107"/>
    </row>
    <row r="146" spans="1:11">
      <c r="A146" s="105"/>
      <c r="B146" s="106"/>
      <c r="C146" s="90"/>
      <c r="D146" s="90"/>
      <c r="E146" s="90"/>
      <c r="F146" s="90"/>
      <c r="G146" s="90"/>
      <c r="H146" s="90"/>
      <c r="K146" s="107"/>
    </row>
    <row r="147" spans="1:11">
      <c r="A147" s="105"/>
      <c r="B147" s="106" t="s">
        <v>245</v>
      </c>
      <c r="C147" s="90"/>
      <c r="D147" s="90"/>
      <c r="E147" s="90"/>
      <c r="F147" s="90"/>
      <c r="G147" s="90"/>
      <c r="H147" s="90"/>
      <c r="K147" s="107"/>
    </row>
    <row r="148" spans="1:11">
      <c r="A148" s="105"/>
      <c r="B148" s="106" t="s">
        <v>246</v>
      </c>
      <c r="C148" s="90"/>
      <c r="D148" s="90"/>
      <c r="E148" s="90"/>
      <c r="F148" s="90"/>
      <c r="G148" s="90"/>
      <c r="H148" s="90"/>
      <c r="K148" s="107"/>
    </row>
    <row r="149" spans="1:11">
      <c r="A149" s="105"/>
      <c r="B149" s="106"/>
      <c r="C149" s="90"/>
      <c r="D149" s="90"/>
      <c r="E149" s="90"/>
      <c r="F149" s="90"/>
      <c r="G149" s="90"/>
      <c r="H149" s="90"/>
      <c r="K149" s="107"/>
    </row>
    <row r="150" spans="1:11">
      <c r="A150" s="105" t="s">
        <v>6</v>
      </c>
      <c r="B150" s="108" t="s">
        <v>247</v>
      </c>
      <c r="C150" s="90"/>
      <c r="D150" s="90"/>
      <c r="E150" s="90"/>
      <c r="F150" s="90"/>
      <c r="G150" s="90"/>
      <c r="H150" s="90"/>
      <c r="K150" s="107"/>
    </row>
    <row r="151" spans="1:11">
      <c r="A151" s="105"/>
      <c r="B151" s="106"/>
      <c r="C151" s="90"/>
      <c r="D151" s="90"/>
      <c r="E151" s="90"/>
      <c r="F151" s="90"/>
      <c r="G151" s="90"/>
      <c r="H151" s="90"/>
      <c r="K151" s="107"/>
    </row>
    <row r="152" spans="1:11">
      <c r="A152" s="105"/>
      <c r="B152" s="106" t="s">
        <v>248</v>
      </c>
      <c r="C152" s="90"/>
      <c r="D152" s="90"/>
      <c r="E152" s="90"/>
      <c r="F152" s="90"/>
      <c r="G152" s="90"/>
      <c r="H152" s="90"/>
      <c r="K152" s="107"/>
    </row>
    <row r="153" spans="1:11">
      <c r="A153" s="105"/>
      <c r="B153" s="106"/>
      <c r="C153" s="90"/>
      <c r="D153" s="90"/>
      <c r="E153" s="90"/>
      <c r="F153" s="90"/>
      <c r="G153" s="90"/>
      <c r="H153" s="90"/>
      <c r="K153" s="107"/>
    </row>
    <row r="154" spans="1:11">
      <c r="A154" s="105"/>
      <c r="B154" s="106" t="s">
        <v>249</v>
      </c>
      <c r="C154" s="90"/>
      <c r="D154" s="90" t="s">
        <v>250</v>
      </c>
      <c r="E154" s="90"/>
      <c r="F154" s="90"/>
      <c r="G154" s="90"/>
      <c r="H154" s="90"/>
      <c r="K154" s="107"/>
    </row>
    <row r="155" spans="1:11">
      <c r="A155" s="105"/>
      <c r="B155" s="106"/>
      <c r="C155" s="90"/>
      <c r="D155" s="90"/>
      <c r="E155" s="90"/>
      <c r="F155" s="90"/>
      <c r="G155" s="90"/>
      <c r="H155" s="90"/>
      <c r="K155" s="107"/>
    </row>
    <row r="156" spans="1:11">
      <c r="A156" s="105" t="s">
        <v>251</v>
      </c>
      <c r="B156" s="106" t="s">
        <v>252</v>
      </c>
      <c r="C156" s="90"/>
      <c r="D156" s="90" t="s">
        <v>253</v>
      </c>
      <c r="E156" s="90"/>
      <c r="F156" s="90"/>
      <c r="G156" s="90"/>
      <c r="H156" s="90"/>
      <c r="K156" s="107"/>
    </row>
    <row r="157" spans="1:11">
      <c r="A157" s="105"/>
      <c r="B157" s="106"/>
      <c r="C157" s="90"/>
      <c r="D157" s="90"/>
      <c r="E157" s="90"/>
      <c r="F157" s="90"/>
      <c r="G157" s="90"/>
      <c r="H157" s="90"/>
      <c r="K157" s="107"/>
    </row>
    <row r="158" spans="1:11">
      <c r="A158" s="105" t="s">
        <v>251</v>
      </c>
      <c r="B158" s="106" t="s">
        <v>254</v>
      </c>
      <c r="C158" s="90"/>
      <c r="D158" s="90" t="s">
        <v>255</v>
      </c>
      <c r="E158" s="90"/>
      <c r="F158" s="90"/>
      <c r="G158" s="90"/>
      <c r="H158" s="90"/>
      <c r="K158" s="107"/>
    </row>
    <row r="159" spans="1:11">
      <c r="A159" s="105"/>
      <c r="B159" s="106"/>
      <c r="C159" s="90"/>
      <c r="D159" s="90" t="s">
        <v>256</v>
      </c>
      <c r="E159" s="90"/>
      <c r="F159" s="90"/>
      <c r="G159" s="90"/>
      <c r="H159" s="90"/>
      <c r="K159" s="107"/>
    </row>
    <row r="160" spans="1:11">
      <c r="A160" s="105"/>
      <c r="B160" s="106"/>
      <c r="C160" s="90"/>
      <c r="D160" s="90"/>
      <c r="E160" s="90"/>
      <c r="F160" s="90"/>
      <c r="G160" s="90"/>
      <c r="H160" s="90"/>
      <c r="K160" s="107"/>
    </row>
    <row r="161" spans="1:11">
      <c r="A161" s="105"/>
      <c r="B161" s="106" t="s">
        <v>257</v>
      </c>
      <c r="C161" s="90"/>
      <c r="D161" s="90" t="s">
        <v>258</v>
      </c>
      <c r="E161" s="90"/>
      <c r="F161" s="90"/>
      <c r="G161" s="90"/>
      <c r="H161" s="90"/>
      <c r="K161" s="107"/>
    </row>
    <row r="162" spans="1:11">
      <c r="A162" s="105"/>
      <c r="B162" s="106"/>
      <c r="C162" s="90"/>
      <c r="D162" s="90"/>
      <c r="E162" s="90"/>
      <c r="F162" s="90"/>
      <c r="G162" s="90"/>
      <c r="H162" s="90"/>
      <c r="K162" s="107"/>
    </row>
    <row r="163" spans="1:11">
      <c r="A163" s="105" t="s">
        <v>251</v>
      </c>
      <c r="B163" s="106" t="s">
        <v>259</v>
      </c>
      <c r="C163" s="90"/>
      <c r="D163" s="90" t="s">
        <v>260</v>
      </c>
      <c r="E163" s="90"/>
      <c r="F163" s="90"/>
      <c r="G163" s="90"/>
      <c r="H163" s="90"/>
      <c r="K163" s="107"/>
    </row>
    <row r="164" spans="1:11">
      <c r="A164" s="105"/>
      <c r="B164" s="106"/>
      <c r="C164" s="90"/>
      <c r="D164" s="90"/>
      <c r="E164" s="90"/>
      <c r="F164" s="90"/>
      <c r="G164" s="90"/>
      <c r="H164" s="90"/>
      <c r="K164" s="107"/>
    </row>
    <row r="165" spans="1:11">
      <c r="A165" s="105" t="s">
        <v>251</v>
      </c>
      <c r="B165" s="106" t="s">
        <v>261</v>
      </c>
      <c r="C165" s="90"/>
      <c r="D165" s="90" t="s">
        <v>262</v>
      </c>
      <c r="E165" s="90"/>
      <c r="F165" s="90"/>
      <c r="G165" s="90"/>
      <c r="H165" s="90"/>
      <c r="K165" s="107"/>
    </row>
    <row r="166" spans="1:11">
      <c r="A166" s="105"/>
      <c r="B166" s="106"/>
      <c r="C166" s="90"/>
      <c r="D166" s="90"/>
      <c r="E166" s="90"/>
      <c r="F166" s="90"/>
      <c r="G166" s="90"/>
      <c r="H166" s="90"/>
      <c r="K166" s="107"/>
    </row>
    <row r="167" spans="1:11">
      <c r="A167" s="105" t="s">
        <v>251</v>
      </c>
      <c r="B167" s="106" t="s">
        <v>263</v>
      </c>
      <c r="C167" s="90"/>
      <c r="D167" s="90" t="s">
        <v>264</v>
      </c>
      <c r="E167" s="90"/>
      <c r="F167" s="90"/>
      <c r="G167" s="90"/>
      <c r="H167" s="90"/>
      <c r="K167" s="107"/>
    </row>
    <row r="168" spans="1:11">
      <c r="A168" s="105"/>
      <c r="B168" s="106"/>
      <c r="C168" s="90"/>
      <c r="D168" s="90"/>
      <c r="E168" s="90"/>
      <c r="F168" s="90"/>
      <c r="G168" s="90"/>
      <c r="H168" s="90"/>
      <c r="K168" s="107"/>
    </row>
    <row r="169" spans="1:11">
      <c r="A169" s="105" t="s">
        <v>251</v>
      </c>
      <c r="B169" s="106" t="s">
        <v>265</v>
      </c>
      <c r="C169" s="90"/>
      <c r="D169" s="90" t="s">
        <v>266</v>
      </c>
      <c r="E169" s="90"/>
      <c r="F169" s="90"/>
      <c r="G169" s="90"/>
      <c r="H169" s="90"/>
      <c r="K169" s="107"/>
    </row>
    <row r="170" spans="1:11">
      <c r="A170" s="105"/>
      <c r="B170" s="106"/>
      <c r="C170" s="90"/>
      <c r="D170" s="90"/>
      <c r="E170" s="90"/>
      <c r="F170" s="90"/>
      <c r="G170" s="90"/>
      <c r="H170" s="90"/>
      <c r="K170" s="107"/>
    </row>
    <row r="171" spans="1:11">
      <c r="A171" s="105" t="s">
        <v>251</v>
      </c>
      <c r="B171" s="106" t="s">
        <v>267</v>
      </c>
      <c r="C171" s="90"/>
      <c r="D171" s="90" t="s">
        <v>268</v>
      </c>
      <c r="E171" s="90"/>
      <c r="F171" s="90"/>
      <c r="G171" s="90"/>
      <c r="H171" s="90"/>
      <c r="K171" s="107"/>
    </row>
    <row r="172" spans="1:11">
      <c r="A172" s="105"/>
      <c r="B172" s="106"/>
      <c r="C172" s="90"/>
      <c r="D172" s="90"/>
      <c r="E172" s="90"/>
      <c r="F172" s="90"/>
      <c r="G172" s="90"/>
      <c r="H172" s="90"/>
      <c r="K172" s="107"/>
    </row>
    <row r="173" spans="1:11">
      <c r="A173" s="105" t="s">
        <v>251</v>
      </c>
      <c r="B173" s="106" t="s">
        <v>269</v>
      </c>
      <c r="C173" s="90"/>
      <c r="D173" s="90" t="s">
        <v>270</v>
      </c>
      <c r="E173" s="90"/>
      <c r="F173" s="90"/>
      <c r="G173" s="90"/>
      <c r="H173" s="90"/>
      <c r="K173" s="107"/>
    </row>
    <row r="174" spans="1:11">
      <c r="A174" s="105"/>
      <c r="B174" s="106"/>
      <c r="C174" s="90"/>
      <c r="D174" s="90"/>
      <c r="E174" s="90"/>
      <c r="F174" s="90"/>
      <c r="G174" s="90"/>
      <c r="H174" s="90"/>
      <c r="K174" s="107"/>
    </row>
    <row r="175" spans="1:11">
      <c r="A175" s="105" t="s">
        <v>251</v>
      </c>
      <c r="B175" s="106" t="s">
        <v>271</v>
      </c>
      <c r="C175" s="90"/>
      <c r="D175" s="90" t="s">
        <v>272</v>
      </c>
      <c r="E175" s="90"/>
      <c r="F175" s="90"/>
      <c r="G175" s="90"/>
      <c r="H175" s="90"/>
      <c r="K175" s="107"/>
    </row>
    <row r="176" spans="1:11">
      <c r="A176" s="105"/>
      <c r="B176" s="106"/>
      <c r="C176" s="90"/>
      <c r="D176" s="90"/>
      <c r="E176" s="90"/>
      <c r="F176" s="90"/>
      <c r="G176" s="90"/>
      <c r="H176" s="90"/>
      <c r="K176" s="107"/>
    </row>
    <row r="177" spans="1:11">
      <c r="A177" s="105" t="s">
        <v>7</v>
      </c>
      <c r="B177" s="108" t="s">
        <v>273</v>
      </c>
      <c r="C177" s="90"/>
      <c r="D177" s="90"/>
      <c r="E177" s="90"/>
      <c r="F177" s="90"/>
      <c r="G177" s="90"/>
      <c r="H177" s="90"/>
      <c r="K177" s="107"/>
    </row>
    <row r="178" spans="1:11">
      <c r="A178" s="105"/>
      <c r="B178" s="106"/>
      <c r="C178" s="90"/>
      <c r="D178" s="90"/>
      <c r="E178" s="90"/>
      <c r="F178" s="90"/>
      <c r="G178" s="90"/>
      <c r="H178" s="90"/>
      <c r="K178" s="107"/>
    </row>
    <row r="179" spans="1:11">
      <c r="A179" s="105"/>
      <c r="B179" s="106" t="s">
        <v>274</v>
      </c>
      <c r="C179" s="90"/>
      <c r="D179" s="90"/>
      <c r="E179" s="90"/>
      <c r="F179" s="90"/>
      <c r="G179" s="90"/>
      <c r="H179" s="90"/>
      <c r="K179" s="107"/>
    </row>
    <row r="180" spans="1:11">
      <c r="A180" s="105"/>
      <c r="B180" s="106" t="s">
        <v>275</v>
      </c>
      <c r="C180" s="90"/>
      <c r="D180" s="90"/>
      <c r="E180" s="90"/>
      <c r="F180" s="90"/>
      <c r="G180" s="90"/>
      <c r="H180" s="90"/>
      <c r="K180" s="107"/>
    </row>
    <row r="181" spans="1:11">
      <c r="A181" s="105"/>
      <c r="B181" s="106" t="s">
        <v>276</v>
      </c>
      <c r="C181" s="90"/>
      <c r="D181" s="90"/>
      <c r="E181" s="90"/>
      <c r="F181" s="90"/>
      <c r="G181" s="90"/>
      <c r="H181" s="90"/>
      <c r="K181" s="107"/>
    </row>
    <row r="182" spans="1:11">
      <c r="A182" s="105"/>
      <c r="B182" s="106" t="s">
        <v>277</v>
      </c>
      <c r="C182" s="90"/>
      <c r="D182" s="90"/>
      <c r="E182" s="90"/>
      <c r="F182" s="90"/>
      <c r="G182" s="90"/>
      <c r="H182" s="90"/>
      <c r="K182" s="107"/>
    </row>
    <row r="183" spans="1:11">
      <c r="A183" s="105" t="s">
        <v>251</v>
      </c>
      <c r="B183" s="106" t="s">
        <v>278</v>
      </c>
      <c r="C183" s="90"/>
      <c r="D183" s="90"/>
      <c r="E183" s="90"/>
      <c r="F183" s="90"/>
      <c r="G183" s="90"/>
      <c r="H183" s="90"/>
      <c r="K183" s="107"/>
    </row>
    <row r="184" spans="1:11">
      <c r="A184" s="105"/>
      <c r="B184" s="106" t="s">
        <v>279</v>
      </c>
      <c r="C184" s="90"/>
      <c r="D184" s="90"/>
      <c r="E184" s="90"/>
      <c r="F184" s="90"/>
      <c r="G184" s="90"/>
      <c r="H184" s="90"/>
      <c r="K184" s="107"/>
    </row>
    <row r="185" spans="1:11">
      <c r="A185" s="105"/>
      <c r="B185" s="106" t="s">
        <v>280</v>
      </c>
      <c r="C185" s="90"/>
      <c r="D185" s="90"/>
      <c r="E185" s="90"/>
      <c r="F185" s="90"/>
      <c r="G185" s="90"/>
      <c r="H185" s="90"/>
      <c r="K185" s="107"/>
    </row>
    <row r="186" spans="1:11">
      <c r="A186" s="105"/>
      <c r="B186" s="106"/>
      <c r="C186" s="90"/>
      <c r="D186" s="90"/>
      <c r="E186" s="90"/>
      <c r="F186" s="90"/>
      <c r="G186" s="90"/>
      <c r="H186" s="90"/>
      <c r="K186" s="107"/>
    </row>
    <row r="187" spans="1:11">
      <c r="A187" s="105" t="s">
        <v>8</v>
      </c>
      <c r="B187" s="108" t="s">
        <v>281</v>
      </c>
      <c r="C187" s="90"/>
      <c r="D187" s="90"/>
      <c r="E187" s="90"/>
      <c r="F187" s="90"/>
      <c r="G187" s="90"/>
      <c r="H187" s="90"/>
      <c r="K187" s="107"/>
    </row>
    <row r="188" spans="1:11">
      <c r="A188" s="105"/>
      <c r="B188" s="106"/>
      <c r="C188" s="90"/>
      <c r="D188" s="90"/>
      <c r="E188" s="90"/>
      <c r="F188" s="90"/>
      <c r="G188" s="90"/>
      <c r="H188" s="90"/>
      <c r="K188" s="107"/>
    </row>
    <row r="189" spans="1:11">
      <c r="A189" s="105"/>
      <c r="B189" s="106" t="s">
        <v>282</v>
      </c>
      <c r="C189" s="90"/>
      <c r="D189" s="90"/>
      <c r="E189" s="90"/>
      <c r="F189" s="90"/>
      <c r="G189" s="90"/>
      <c r="H189" s="90"/>
      <c r="K189" s="107"/>
    </row>
    <row r="190" spans="1:11">
      <c r="A190" s="105"/>
      <c r="B190" s="106" t="s">
        <v>283</v>
      </c>
      <c r="C190" s="90"/>
      <c r="D190" s="90"/>
      <c r="E190" s="90"/>
      <c r="F190" s="90"/>
      <c r="G190" s="90"/>
      <c r="H190" s="90"/>
      <c r="K190" s="107"/>
    </row>
    <row r="191" spans="1:11">
      <c r="A191" s="105"/>
      <c r="B191" s="106" t="s">
        <v>284</v>
      </c>
      <c r="C191" s="90"/>
      <c r="D191" s="90"/>
      <c r="E191" s="90"/>
      <c r="F191" s="90"/>
      <c r="G191" s="90"/>
      <c r="H191" s="90"/>
      <c r="K191" s="107"/>
    </row>
    <row r="192" spans="1:11">
      <c r="A192" s="105"/>
      <c r="B192" s="106" t="s">
        <v>285</v>
      </c>
      <c r="C192" s="90"/>
      <c r="D192" s="90"/>
      <c r="E192" s="90"/>
      <c r="F192" s="90"/>
      <c r="G192" s="90"/>
      <c r="H192" s="90"/>
      <c r="K192" s="107"/>
    </row>
    <row r="193" spans="1:11">
      <c r="A193" s="105"/>
      <c r="B193" s="106" t="s">
        <v>286</v>
      </c>
      <c r="C193" s="90"/>
      <c r="D193" s="90"/>
      <c r="E193" s="90"/>
      <c r="F193" s="90"/>
      <c r="G193" s="90"/>
      <c r="H193" s="90"/>
      <c r="K193" s="107"/>
    </row>
    <row r="194" spans="1:11">
      <c r="A194" s="105"/>
      <c r="B194" s="106" t="s">
        <v>287</v>
      </c>
      <c r="C194" s="90"/>
      <c r="D194" s="90"/>
      <c r="E194" s="90"/>
      <c r="F194" s="90"/>
      <c r="G194" s="90"/>
      <c r="H194" s="90"/>
      <c r="K194" s="107"/>
    </row>
    <row r="195" spans="1:11">
      <c r="A195" s="105"/>
      <c r="B195" s="106"/>
      <c r="C195" s="90"/>
      <c r="D195" s="90"/>
      <c r="E195" s="90"/>
      <c r="F195" s="90"/>
      <c r="G195" s="90"/>
      <c r="H195" s="90"/>
      <c r="K195" s="107"/>
    </row>
    <row r="196" spans="1:11">
      <c r="A196" s="105"/>
      <c r="B196" s="106"/>
      <c r="C196" s="90"/>
      <c r="D196" s="90"/>
      <c r="E196" s="90"/>
      <c r="F196" s="90"/>
      <c r="G196" s="90"/>
      <c r="H196" s="90"/>
      <c r="K196" s="107"/>
    </row>
    <row r="197" spans="1:11">
      <c r="A197" s="105"/>
      <c r="B197" s="106"/>
      <c r="C197" s="90"/>
      <c r="D197" s="90"/>
      <c r="E197" s="90"/>
      <c r="F197" s="116" t="s">
        <v>236</v>
      </c>
      <c r="G197" s="90"/>
      <c r="H197" s="116"/>
      <c r="I197" s="116"/>
      <c r="J197" s="117" t="s">
        <v>98</v>
      </c>
      <c r="K197" s="118"/>
    </row>
    <row r="198" spans="1:11">
      <c r="A198" s="105"/>
      <c r="B198" s="120"/>
      <c r="C198" s="90"/>
      <c r="D198" s="90"/>
      <c r="E198" s="90"/>
      <c r="F198" s="116"/>
      <c r="G198" s="90"/>
      <c r="H198" s="116"/>
      <c r="I198" s="116"/>
      <c r="J198" s="116"/>
      <c r="K198" s="115"/>
    </row>
    <row r="199" spans="1:11">
      <c r="A199" s="105"/>
      <c r="B199" s="120"/>
      <c r="C199" s="90"/>
      <c r="D199" s="90"/>
      <c r="E199" s="90"/>
      <c r="F199" s="90"/>
      <c r="G199" s="90"/>
      <c r="H199" s="90"/>
      <c r="K199" s="107"/>
    </row>
    <row r="200" spans="1:11">
      <c r="A200" s="105"/>
      <c r="B200" s="120"/>
      <c r="C200" s="90"/>
      <c r="D200" s="90"/>
      <c r="E200" s="90"/>
      <c r="F200" s="90"/>
      <c r="G200" s="90"/>
      <c r="H200" s="90"/>
      <c r="K200" s="107"/>
    </row>
    <row r="201" spans="1:11">
      <c r="A201" s="105" t="s">
        <v>20</v>
      </c>
      <c r="B201" s="108" t="s">
        <v>288</v>
      </c>
      <c r="C201" s="90"/>
      <c r="D201" s="90"/>
      <c r="E201" s="90"/>
      <c r="F201" s="90"/>
      <c r="G201" s="90"/>
      <c r="H201" s="90"/>
      <c r="K201" s="107"/>
    </row>
    <row r="202" spans="1:11">
      <c r="A202" s="105"/>
      <c r="B202" s="106"/>
      <c r="C202" s="90"/>
      <c r="D202" s="90"/>
      <c r="E202" s="90"/>
      <c r="F202" s="90"/>
      <c r="G202" s="90"/>
      <c r="H202" s="90"/>
      <c r="K202" s="107"/>
    </row>
    <row r="203" spans="1:11">
      <c r="A203" s="105"/>
      <c r="B203" s="106" t="s">
        <v>289</v>
      </c>
      <c r="C203" s="90"/>
      <c r="D203" s="90"/>
      <c r="E203" s="90"/>
      <c r="F203" s="90"/>
      <c r="G203" s="90"/>
      <c r="H203" s="90"/>
      <c r="K203" s="107"/>
    </row>
    <row r="204" spans="1:11">
      <c r="A204" s="105"/>
      <c r="B204" s="106" t="s">
        <v>290</v>
      </c>
      <c r="C204" s="90"/>
      <c r="D204" s="90"/>
      <c r="E204" s="90"/>
      <c r="F204" s="90"/>
      <c r="G204" s="90"/>
      <c r="H204" s="90"/>
      <c r="K204" s="107"/>
    </row>
    <row r="205" spans="1:11">
      <c r="A205" s="105"/>
      <c r="B205" s="106" t="s">
        <v>291</v>
      </c>
      <c r="C205" s="90"/>
      <c r="D205" s="90"/>
      <c r="E205" s="90"/>
      <c r="F205" s="90"/>
      <c r="G205" s="90"/>
      <c r="H205" s="90"/>
      <c r="K205" s="107"/>
    </row>
    <row r="206" spans="1:11">
      <c r="A206" s="105"/>
      <c r="B206" s="106" t="s">
        <v>292</v>
      </c>
      <c r="C206" s="90"/>
      <c r="D206" s="90"/>
      <c r="E206" s="90"/>
      <c r="F206" s="90"/>
      <c r="G206" s="90"/>
      <c r="H206" s="90"/>
      <c r="K206" s="107"/>
    </row>
    <row r="207" spans="1:11">
      <c r="A207" s="105"/>
      <c r="B207" s="106"/>
      <c r="C207" s="90"/>
      <c r="D207" s="90"/>
      <c r="E207" s="90"/>
      <c r="F207" s="90"/>
      <c r="G207" s="90"/>
      <c r="H207" s="90"/>
      <c r="K207" s="107"/>
    </row>
    <row r="208" spans="1:11">
      <c r="A208" s="105"/>
      <c r="B208" s="106" t="s">
        <v>293</v>
      </c>
      <c r="C208" s="90"/>
      <c r="D208" s="90"/>
      <c r="E208" s="90"/>
      <c r="F208" s="90"/>
      <c r="G208" s="90"/>
      <c r="H208" s="90"/>
      <c r="K208" s="107"/>
    </row>
    <row r="209" spans="1:11">
      <c r="A209" s="105"/>
      <c r="B209" s="106" t="s">
        <v>294</v>
      </c>
      <c r="C209" s="90"/>
      <c r="D209" s="90"/>
      <c r="E209" s="90"/>
      <c r="F209" s="90"/>
      <c r="G209" s="90"/>
      <c r="H209" s="90"/>
      <c r="K209" s="107"/>
    </row>
    <row r="210" spans="1:11">
      <c r="A210" s="105"/>
      <c r="B210" s="106"/>
      <c r="C210" s="90"/>
      <c r="D210" s="90"/>
      <c r="E210" s="90"/>
      <c r="F210" s="90"/>
      <c r="G210" s="90"/>
      <c r="H210" s="90"/>
      <c r="K210" s="107"/>
    </row>
    <row r="211" spans="1:11">
      <c r="A211" s="105" t="s">
        <v>3</v>
      </c>
      <c r="B211" s="108" t="s">
        <v>295</v>
      </c>
      <c r="C211" s="90"/>
      <c r="D211" s="90"/>
      <c r="E211" s="90"/>
      <c r="F211" s="90"/>
      <c r="G211" s="90"/>
      <c r="H211" s="90"/>
      <c r="K211" s="107"/>
    </row>
    <row r="212" spans="1:11">
      <c r="A212" s="105"/>
      <c r="B212" s="106"/>
      <c r="C212" s="90"/>
      <c r="D212" s="90"/>
      <c r="E212" s="90"/>
      <c r="F212" s="90"/>
      <c r="G212" s="90"/>
      <c r="H212" s="90"/>
      <c r="K212" s="107"/>
    </row>
    <row r="213" spans="1:11">
      <c r="A213" s="105"/>
      <c r="B213" s="106" t="s">
        <v>296</v>
      </c>
      <c r="C213" s="90"/>
      <c r="D213" s="90"/>
      <c r="E213" s="90"/>
      <c r="F213" s="90"/>
      <c r="G213" s="90"/>
      <c r="H213" s="90"/>
      <c r="K213" s="107"/>
    </row>
    <row r="214" spans="1:11">
      <c r="A214" s="105"/>
      <c r="B214" s="106" t="s">
        <v>297</v>
      </c>
      <c r="C214" s="90"/>
      <c r="D214" s="90"/>
      <c r="E214" s="90"/>
      <c r="F214" s="90"/>
      <c r="G214" s="90"/>
      <c r="H214" s="90"/>
      <c r="K214" s="107"/>
    </row>
    <row r="215" spans="1:11">
      <c r="A215" s="105"/>
      <c r="B215" s="106" t="s">
        <v>298</v>
      </c>
      <c r="C215" s="90"/>
      <c r="D215" s="90"/>
      <c r="E215" s="90"/>
      <c r="F215" s="90"/>
      <c r="G215" s="90"/>
      <c r="H215" s="90"/>
      <c r="K215" s="107"/>
    </row>
    <row r="216" spans="1:11">
      <c r="A216" s="105"/>
      <c r="B216" s="106" t="s">
        <v>299</v>
      </c>
      <c r="C216" s="90"/>
      <c r="D216" s="90"/>
      <c r="E216" s="90"/>
      <c r="F216" s="90"/>
      <c r="G216" s="90"/>
      <c r="H216" s="90"/>
      <c r="K216" s="107"/>
    </row>
    <row r="217" spans="1:11">
      <c r="A217" s="105"/>
      <c r="B217" s="106" t="s">
        <v>300</v>
      </c>
      <c r="C217" s="90"/>
      <c r="D217" s="90"/>
      <c r="E217" s="90"/>
      <c r="F217" s="90"/>
      <c r="G217" s="90"/>
      <c r="H217" s="90"/>
      <c r="K217" s="107"/>
    </row>
    <row r="218" spans="1:11">
      <c r="A218" s="105"/>
      <c r="B218" s="106" t="s">
        <v>301</v>
      </c>
      <c r="C218" s="90"/>
      <c r="D218" s="90"/>
      <c r="E218" s="90"/>
      <c r="F218" s="90"/>
      <c r="G218" s="90"/>
      <c r="H218" s="90"/>
      <c r="K218" s="107"/>
    </row>
    <row r="219" spans="1:11">
      <c r="A219" s="105"/>
      <c r="B219" s="106"/>
      <c r="C219" s="90"/>
      <c r="D219" s="90"/>
      <c r="E219" s="90"/>
      <c r="F219" s="90"/>
      <c r="G219" s="90"/>
      <c r="H219" s="90"/>
      <c r="K219" s="107"/>
    </row>
    <row r="220" spans="1:11">
      <c r="A220" s="105" t="s">
        <v>6</v>
      </c>
      <c r="B220" s="108" t="s">
        <v>302</v>
      </c>
      <c r="C220" s="90"/>
      <c r="D220" s="90"/>
      <c r="E220" s="90"/>
      <c r="F220" s="90"/>
      <c r="G220" s="90"/>
      <c r="H220" s="90"/>
      <c r="K220" s="107"/>
    </row>
    <row r="221" spans="1:11">
      <c r="A221" s="105"/>
      <c r="B221" s="106"/>
      <c r="C221" s="90"/>
      <c r="D221" s="90"/>
      <c r="E221" s="90"/>
      <c r="F221" s="90"/>
      <c r="G221" s="90"/>
      <c r="H221" s="90"/>
      <c r="K221" s="107"/>
    </row>
    <row r="222" spans="1:11">
      <c r="A222" s="105"/>
      <c r="B222" s="106" t="s">
        <v>303</v>
      </c>
      <c r="C222" s="90"/>
      <c r="D222" s="90"/>
      <c r="E222" s="90"/>
      <c r="F222" s="90"/>
      <c r="G222" s="90"/>
      <c r="H222" s="90"/>
      <c r="K222" s="107"/>
    </row>
    <row r="223" spans="1:11">
      <c r="A223" s="105"/>
      <c r="B223" s="106" t="s">
        <v>304</v>
      </c>
      <c r="C223" s="90"/>
      <c r="D223" s="90"/>
      <c r="E223" s="90"/>
      <c r="F223" s="90"/>
      <c r="G223" s="90"/>
      <c r="H223" s="90"/>
      <c r="K223" s="107"/>
    </row>
    <row r="224" spans="1:11">
      <c r="A224" s="105"/>
      <c r="B224" s="106" t="s">
        <v>305</v>
      </c>
      <c r="C224" s="90"/>
      <c r="D224" s="90"/>
      <c r="E224" s="90"/>
      <c r="F224" s="90"/>
      <c r="G224" s="90"/>
      <c r="H224" s="90"/>
      <c r="K224" s="107"/>
    </row>
    <row r="225" spans="1:11">
      <c r="A225" s="105"/>
      <c r="B225" s="106"/>
      <c r="C225" s="90"/>
      <c r="D225" s="90"/>
      <c r="E225" s="90"/>
      <c r="F225" s="90"/>
      <c r="G225" s="90"/>
      <c r="H225" s="90"/>
      <c r="K225" s="107"/>
    </row>
    <row r="226" spans="1:11">
      <c r="A226" s="105" t="s">
        <v>7</v>
      </c>
      <c r="B226" s="108" t="s">
        <v>306</v>
      </c>
      <c r="C226" s="90"/>
      <c r="D226" s="90"/>
      <c r="E226" s="90"/>
      <c r="F226" s="90"/>
      <c r="G226" s="90"/>
      <c r="H226" s="90"/>
      <c r="K226" s="107"/>
    </row>
    <row r="227" spans="1:11">
      <c r="A227" s="105"/>
      <c r="B227" s="106"/>
      <c r="C227" s="90"/>
      <c r="D227" s="90"/>
      <c r="E227" s="90"/>
      <c r="F227" s="90"/>
      <c r="G227" s="90"/>
      <c r="H227" s="90"/>
      <c r="K227" s="107"/>
    </row>
    <row r="228" spans="1:11">
      <c r="A228" s="105"/>
      <c r="B228" s="106" t="s">
        <v>307</v>
      </c>
      <c r="C228" s="90"/>
      <c r="D228" s="90"/>
      <c r="E228" s="90"/>
      <c r="F228" s="90"/>
      <c r="G228" s="90"/>
      <c r="H228" s="90"/>
      <c r="K228" s="107"/>
    </row>
    <row r="229" spans="1:11">
      <c r="A229" s="105"/>
      <c r="B229" s="106" t="s">
        <v>308</v>
      </c>
      <c r="C229" s="90"/>
      <c r="D229" s="90"/>
      <c r="E229" s="90"/>
      <c r="F229" s="90"/>
      <c r="G229" s="90"/>
      <c r="H229" s="90"/>
      <c r="K229" s="107"/>
    </row>
    <row r="230" spans="1:11">
      <c r="A230" s="105"/>
      <c r="B230" s="106"/>
      <c r="C230" s="90"/>
      <c r="D230" s="90"/>
      <c r="E230" s="90"/>
      <c r="F230" s="90"/>
      <c r="G230" s="90"/>
      <c r="H230" s="90"/>
      <c r="K230" s="107"/>
    </row>
    <row r="231" spans="1:11">
      <c r="A231" s="105"/>
      <c r="B231" s="106" t="s">
        <v>309</v>
      </c>
      <c r="C231" s="90"/>
      <c r="D231" s="90"/>
      <c r="E231" s="90"/>
      <c r="F231" s="90"/>
      <c r="G231" s="90"/>
      <c r="H231" s="90"/>
      <c r="K231" s="107"/>
    </row>
    <row r="232" spans="1:11">
      <c r="A232" s="105"/>
      <c r="B232" s="106" t="s">
        <v>310</v>
      </c>
      <c r="C232" s="90"/>
      <c r="D232" s="90"/>
      <c r="E232" s="90"/>
      <c r="F232" s="90"/>
      <c r="G232" s="90"/>
      <c r="H232" s="90"/>
      <c r="K232" s="107"/>
    </row>
    <row r="233" spans="1:11">
      <c r="A233" s="105"/>
      <c r="B233" s="106" t="s">
        <v>311</v>
      </c>
      <c r="C233" s="90"/>
      <c r="D233" s="90"/>
      <c r="E233" s="90"/>
      <c r="F233" s="90"/>
      <c r="G233" s="90"/>
      <c r="H233" s="90"/>
      <c r="K233" s="107"/>
    </row>
    <row r="234" spans="1:11">
      <c r="A234" s="105"/>
      <c r="B234" s="106" t="s">
        <v>312</v>
      </c>
      <c r="C234" s="90"/>
      <c r="D234" s="90"/>
      <c r="E234" s="90"/>
      <c r="F234" s="90"/>
      <c r="G234" s="90"/>
      <c r="H234" s="90"/>
      <c r="K234" s="107"/>
    </row>
    <row r="235" spans="1:11">
      <c r="A235" s="105"/>
      <c r="B235" s="106" t="s">
        <v>313</v>
      </c>
      <c r="C235" s="90"/>
      <c r="D235" s="90"/>
      <c r="E235" s="90"/>
      <c r="F235" s="90"/>
      <c r="G235" s="90"/>
      <c r="H235" s="90"/>
      <c r="K235" s="107"/>
    </row>
    <row r="236" spans="1:11">
      <c r="A236" s="105"/>
      <c r="B236" s="106" t="s">
        <v>314</v>
      </c>
      <c r="C236" s="90"/>
      <c r="D236" s="90"/>
      <c r="E236" s="90"/>
      <c r="F236" s="90"/>
      <c r="G236" s="90"/>
      <c r="H236" s="90"/>
      <c r="K236" s="107"/>
    </row>
    <row r="237" spans="1:11">
      <c r="A237" s="105"/>
      <c r="B237" s="106"/>
      <c r="C237" s="90"/>
      <c r="D237" s="90"/>
      <c r="E237" s="90"/>
      <c r="F237" s="90"/>
      <c r="G237" s="90"/>
      <c r="H237" s="90"/>
      <c r="K237" s="107"/>
    </row>
    <row r="238" spans="1:11">
      <c r="A238" s="105" t="s">
        <v>8</v>
      </c>
      <c r="B238" s="108" t="s">
        <v>315</v>
      </c>
      <c r="C238" s="90"/>
      <c r="D238" s="90"/>
      <c r="E238" s="90"/>
      <c r="F238" s="90"/>
      <c r="G238" s="90"/>
      <c r="H238" s="90"/>
      <c r="K238" s="107"/>
    </row>
    <row r="239" spans="1:11">
      <c r="A239" s="105"/>
      <c r="B239" s="106"/>
      <c r="C239" s="90"/>
      <c r="D239" s="90"/>
      <c r="E239" s="90"/>
      <c r="F239" s="90"/>
      <c r="G239" s="90"/>
      <c r="H239" s="90"/>
      <c r="K239" s="107"/>
    </row>
    <row r="240" spans="1:11">
      <c r="A240" s="105"/>
      <c r="B240" s="106" t="s">
        <v>316</v>
      </c>
      <c r="C240" s="90"/>
      <c r="D240" s="90"/>
      <c r="E240" s="90"/>
      <c r="F240" s="90"/>
      <c r="G240" s="90"/>
      <c r="H240" s="90"/>
      <c r="K240" s="107"/>
    </row>
    <row r="241" spans="1:11">
      <c r="A241" s="105"/>
      <c r="B241" s="106" t="s">
        <v>317</v>
      </c>
      <c r="C241" s="90"/>
      <c r="D241" s="90"/>
      <c r="E241" s="90"/>
      <c r="F241" s="90"/>
      <c r="G241" s="90"/>
      <c r="H241" s="90"/>
      <c r="K241" s="107"/>
    </row>
    <row r="242" spans="1:11">
      <c r="A242" s="105"/>
      <c r="B242" s="106" t="s">
        <v>318</v>
      </c>
      <c r="C242" s="90"/>
      <c r="D242" s="90"/>
      <c r="E242" s="90"/>
      <c r="F242" s="90"/>
      <c r="G242" s="90"/>
      <c r="H242" s="90"/>
      <c r="K242" s="107"/>
    </row>
    <row r="243" spans="1:11">
      <c r="A243" s="105"/>
      <c r="B243" s="106" t="s">
        <v>319</v>
      </c>
      <c r="C243" s="90"/>
      <c r="D243" s="90"/>
      <c r="E243" s="90"/>
      <c r="F243" s="90"/>
      <c r="G243" s="90"/>
      <c r="H243" s="90"/>
      <c r="K243" s="107"/>
    </row>
    <row r="244" spans="1:11">
      <c r="A244" s="105"/>
      <c r="B244" s="106" t="s">
        <v>320</v>
      </c>
      <c r="C244" s="90"/>
      <c r="D244" s="90"/>
      <c r="E244" s="90"/>
      <c r="F244" s="90"/>
      <c r="G244" s="90"/>
      <c r="H244" s="90"/>
      <c r="K244" s="107"/>
    </row>
    <row r="245" spans="1:11">
      <c r="A245" s="105"/>
      <c r="B245" s="106"/>
      <c r="C245" s="90"/>
      <c r="D245" s="90"/>
      <c r="E245" s="90"/>
      <c r="F245" s="90"/>
      <c r="G245" s="90"/>
      <c r="H245" s="90" t="s">
        <v>63</v>
      </c>
      <c r="K245" s="107"/>
    </row>
    <row r="246" spans="1:11">
      <c r="A246" s="105" t="s">
        <v>10</v>
      </c>
      <c r="B246" s="108" t="s">
        <v>321</v>
      </c>
      <c r="C246" s="90"/>
      <c r="D246" s="90"/>
      <c r="E246" s="90"/>
      <c r="F246" s="90"/>
      <c r="G246" s="90"/>
      <c r="H246" s="90"/>
      <c r="K246" s="107"/>
    </row>
    <row r="247" spans="1:11">
      <c r="A247" s="105"/>
      <c r="B247" s="106"/>
      <c r="C247" s="90"/>
      <c r="D247" s="90"/>
      <c r="E247" s="90"/>
      <c r="F247" s="90"/>
      <c r="G247" s="90"/>
      <c r="H247" s="90"/>
      <c r="K247" s="107"/>
    </row>
    <row r="248" spans="1:11">
      <c r="A248" s="105"/>
      <c r="B248" s="106" t="s">
        <v>322</v>
      </c>
      <c r="C248" s="90"/>
      <c r="D248" s="90"/>
      <c r="E248" s="90"/>
      <c r="F248" s="90"/>
      <c r="G248" s="90"/>
      <c r="H248" s="90"/>
      <c r="K248" s="107"/>
    </row>
    <row r="249" spans="1:11">
      <c r="A249" s="105"/>
      <c r="B249" s="106" t="s">
        <v>323</v>
      </c>
      <c r="C249" s="90"/>
      <c r="D249" s="90"/>
      <c r="E249" s="90"/>
      <c r="F249" s="90"/>
      <c r="G249" s="90"/>
      <c r="H249" s="90"/>
      <c r="K249" s="107"/>
    </row>
    <row r="250" spans="1:11">
      <c r="A250" s="105"/>
      <c r="B250" s="106"/>
      <c r="C250" s="90"/>
      <c r="D250" s="90"/>
      <c r="E250" s="90"/>
      <c r="F250" s="90"/>
      <c r="G250" s="90"/>
      <c r="H250" s="90"/>
      <c r="K250" s="107"/>
    </row>
    <row r="251" spans="1:11">
      <c r="A251" s="105"/>
      <c r="B251" s="106"/>
      <c r="C251" s="90"/>
      <c r="D251" s="90"/>
      <c r="E251" s="90"/>
      <c r="F251" s="90"/>
      <c r="G251" s="90"/>
      <c r="H251" s="90"/>
      <c r="K251" s="107"/>
    </row>
    <row r="252" spans="1:11">
      <c r="A252" s="105"/>
      <c r="B252" s="106"/>
      <c r="C252" s="90"/>
      <c r="D252" s="90"/>
      <c r="E252" s="90"/>
      <c r="F252" s="90"/>
      <c r="G252" s="90"/>
      <c r="H252" s="90"/>
      <c r="K252" s="107"/>
    </row>
    <row r="253" spans="1:11">
      <c r="A253" s="105"/>
      <c r="B253" s="106"/>
      <c r="C253" s="90"/>
      <c r="D253" s="90"/>
      <c r="E253" s="90"/>
      <c r="F253" s="90"/>
      <c r="G253" s="90"/>
      <c r="H253" s="90"/>
      <c r="K253" s="107"/>
    </row>
    <row r="254" spans="1:11">
      <c r="A254" s="105"/>
      <c r="B254" s="106"/>
      <c r="C254" s="90"/>
      <c r="D254" s="90"/>
      <c r="E254" s="90"/>
      <c r="F254" s="90"/>
      <c r="G254" s="90"/>
      <c r="H254" s="90"/>
      <c r="K254" s="107"/>
    </row>
    <row r="255" spans="1:11">
      <c r="A255" s="105"/>
      <c r="B255" s="106"/>
      <c r="C255" s="90"/>
      <c r="D255" s="90"/>
      <c r="E255" s="90"/>
      <c r="F255" s="90"/>
      <c r="G255" s="90"/>
      <c r="H255" s="90"/>
      <c r="K255" s="115"/>
    </row>
    <row r="256" spans="1:11">
      <c r="A256" s="105"/>
      <c r="B256" s="106"/>
      <c r="C256" s="90"/>
      <c r="D256" s="90"/>
      <c r="E256" s="90"/>
      <c r="F256" s="90"/>
      <c r="G256" s="90"/>
      <c r="H256" s="90"/>
      <c r="K256" s="107"/>
    </row>
    <row r="257" spans="1:11">
      <c r="A257" s="105"/>
      <c r="B257" s="106"/>
      <c r="C257" s="90"/>
      <c r="D257" s="90"/>
      <c r="E257" s="90"/>
      <c r="F257" s="90"/>
      <c r="G257" s="116" t="s">
        <v>236</v>
      </c>
      <c r="H257" s="90"/>
      <c r="I257" s="116"/>
      <c r="J257" s="117" t="s">
        <v>98</v>
      </c>
      <c r="K257" s="118"/>
    </row>
    <row r="258" spans="1:11">
      <c r="A258" s="105"/>
      <c r="B258" s="106"/>
      <c r="C258" s="90"/>
      <c r="D258" s="90"/>
      <c r="E258" s="90"/>
      <c r="F258" s="90"/>
      <c r="G258" s="90"/>
      <c r="H258" s="90"/>
      <c r="K258" s="115"/>
    </row>
    <row r="259" spans="1:11">
      <c r="A259" s="105"/>
      <c r="B259" s="106"/>
      <c r="C259" s="90"/>
      <c r="D259" s="90"/>
      <c r="E259" s="90"/>
      <c r="F259" s="90"/>
      <c r="G259" s="90"/>
      <c r="H259" s="90"/>
      <c r="K259" s="107"/>
    </row>
    <row r="260" spans="1:11">
      <c r="A260" s="105"/>
      <c r="B260" s="106"/>
      <c r="C260" s="90"/>
      <c r="D260" s="90"/>
      <c r="E260" s="90"/>
      <c r="F260" s="90"/>
      <c r="G260" s="90"/>
      <c r="H260" s="90"/>
      <c r="K260" s="107"/>
    </row>
    <row r="261" spans="1:11">
      <c r="A261" s="105" t="s">
        <v>20</v>
      </c>
      <c r="B261" s="108" t="s">
        <v>324</v>
      </c>
      <c r="C261" s="90"/>
      <c r="D261" s="90"/>
      <c r="E261" s="90"/>
      <c r="F261" s="90"/>
      <c r="G261" s="90"/>
      <c r="H261" s="90"/>
      <c r="K261" s="107"/>
    </row>
    <row r="262" spans="1:11">
      <c r="A262" s="105"/>
      <c r="B262" s="106"/>
      <c r="C262" s="90"/>
      <c r="D262" s="90"/>
      <c r="E262" s="90"/>
      <c r="F262" s="90"/>
      <c r="G262" s="90"/>
      <c r="H262" s="90"/>
      <c r="K262" s="107"/>
    </row>
    <row r="263" spans="1:11">
      <c r="A263" s="105"/>
      <c r="B263" s="106" t="s">
        <v>325</v>
      </c>
      <c r="C263" s="90"/>
      <c r="D263" s="90"/>
      <c r="E263" s="90"/>
      <c r="F263" s="90"/>
      <c r="G263" s="90"/>
      <c r="H263" s="90"/>
      <c r="K263" s="107"/>
    </row>
    <row r="264" spans="1:11">
      <c r="A264" s="105"/>
      <c r="B264" s="106" t="s">
        <v>326</v>
      </c>
      <c r="C264" s="90"/>
      <c r="D264" s="90"/>
      <c r="E264" s="90"/>
      <c r="F264" s="90"/>
      <c r="G264" s="90"/>
      <c r="H264" s="90"/>
      <c r="K264" s="107"/>
    </row>
    <row r="265" spans="1:11">
      <c r="A265" s="105"/>
      <c r="B265" s="106" t="s">
        <v>327</v>
      </c>
      <c r="C265" s="90"/>
      <c r="D265" s="90"/>
      <c r="E265" s="90"/>
      <c r="F265" s="90"/>
      <c r="G265" s="90"/>
      <c r="H265" s="90"/>
      <c r="K265" s="107"/>
    </row>
    <row r="266" spans="1:11">
      <c r="A266" s="105"/>
      <c r="B266" s="106" t="s">
        <v>328</v>
      </c>
      <c r="C266" s="90"/>
      <c r="D266" s="90"/>
      <c r="E266" s="90"/>
      <c r="F266" s="90"/>
      <c r="G266" s="90"/>
      <c r="H266" s="90"/>
      <c r="K266" s="107"/>
    </row>
    <row r="267" spans="1:11">
      <c r="A267" s="105"/>
      <c r="B267" s="106" t="s">
        <v>329</v>
      </c>
      <c r="C267" s="90"/>
      <c r="D267" s="90"/>
      <c r="E267" s="90"/>
      <c r="F267" s="90"/>
      <c r="G267" s="90"/>
      <c r="H267" s="90"/>
      <c r="K267" s="107"/>
    </row>
    <row r="268" spans="1:11">
      <c r="A268" s="105"/>
      <c r="B268" s="106" t="s">
        <v>330</v>
      </c>
      <c r="C268" s="90"/>
      <c r="D268" s="90"/>
      <c r="E268" s="90"/>
      <c r="F268" s="90"/>
      <c r="G268" s="90"/>
      <c r="H268" s="90"/>
      <c r="K268" s="107"/>
    </row>
    <row r="269" spans="1:11">
      <c r="A269" s="105"/>
      <c r="B269" s="106" t="s">
        <v>331</v>
      </c>
      <c r="C269" s="90"/>
      <c r="D269" s="90"/>
      <c r="E269" s="90"/>
      <c r="F269" s="90"/>
      <c r="G269" s="90"/>
      <c r="H269" s="90"/>
      <c r="K269" s="107"/>
    </row>
    <row r="270" spans="1:11">
      <c r="A270" s="105"/>
      <c r="B270" s="106"/>
      <c r="C270" s="90"/>
      <c r="D270" s="90"/>
      <c r="E270" s="90"/>
      <c r="F270" s="90"/>
      <c r="G270" s="90"/>
      <c r="H270" s="90"/>
      <c r="K270" s="107"/>
    </row>
    <row r="271" spans="1:11">
      <c r="A271" s="105"/>
      <c r="B271" s="106" t="s">
        <v>332</v>
      </c>
      <c r="C271" s="90"/>
      <c r="D271" s="90"/>
      <c r="E271" s="90"/>
      <c r="F271" s="90"/>
      <c r="G271" s="90"/>
      <c r="H271" s="90"/>
      <c r="K271" s="107"/>
    </row>
    <row r="272" spans="1:11">
      <c r="A272" s="105"/>
      <c r="B272" s="106" t="s">
        <v>333</v>
      </c>
      <c r="C272" s="90"/>
      <c r="D272" s="90"/>
      <c r="E272" s="90"/>
      <c r="F272" s="90"/>
      <c r="G272" s="90"/>
      <c r="H272" s="90"/>
      <c r="K272" s="107"/>
    </row>
    <row r="273" spans="1:11">
      <c r="A273" s="105"/>
      <c r="B273" s="106" t="s">
        <v>334</v>
      </c>
      <c r="C273" s="90"/>
      <c r="D273" s="90"/>
      <c r="E273" s="90"/>
      <c r="F273" s="90"/>
      <c r="G273" s="90"/>
      <c r="H273" s="90"/>
      <c r="K273" s="107"/>
    </row>
    <row r="274" spans="1:11">
      <c r="A274" s="105"/>
      <c r="B274" s="106" t="s">
        <v>335</v>
      </c>
      <c r="C274" s="90"/>
      <c r="D274" s="90"/>
      <c r="E274" s="90"/>
      <c r="F274" s="90"/>
      <c r="G274" s="90"/>
      <c r="H274" s="90"/>
      <c r="K274" s="107"/>
    </row>
    <row r="275" spans="1:11">
      <c r="A275" s="105"/>
      <c r="B275" s="106" t="s">
        <v>336</v>
      </c>
      <c r="C275" s="90"/>
      <c r="D275" s="90"/>
      <c r="E275" s="90"/>
      <c r="F275" s="90"/>
      <c r="G275" s="90"/>
      <c r="H275" s="90"/>
      <c r="K275" s="107"/>
    </row>
    <row r="276" spans="1:11">
      <c r="A276" s="105"/>
      <c r="B276" s="106" t="s">
        <v>337</v>
      </c>
      <c r="C276" s="90"/>
      <c r="D276" s="90"/>
      <c r="E276" s="90"/>
      <c r="F276" s="90"/>
      <c r="G276" s="90"/>
      <c r="H276" s="90"/>
      <c r="K276" s="107"/>
    </row>
    <row r="277" spans="1:11">
      <c r="A277" s="105"/>
      <c r="B277" s="106"/>
      <c r="C277" s="90"/>
      <c r="D277" s="90"/>
      <c r="E277" s="90"/>
      <c r="F277" s="90"/>
      <c r="G277" s="90"/>
      <c r="H277" s="90"/>
      <c r="K277" s="107"/>
    </row>
    <row r="278" spans="1:11">
      <c r="A278" s="105"/>
      <c r="B278" s="106" t="s">
        <v>338</v>
      </c>
      <c r="C278" s="90"/>
      <c r="D278" s="90"/>
      <c r="E278" s="90"/>
      <c r="F278" s="90"/>
      <c r="G278" s="90"/>
      <c r="H278" s="90"/>
      <c r="K278" s="107"/>
    </row>
    <row r="279" spans="1:11">
      <c r="A279" s="105"/>
      <c r="B279" s="106" t="s">
        <v>339</v>
      </c>
      <c r="C279" s="90"/>
      <c r="D279" s="90"/>
      <c r="E279" s="90"/>
      <c r="F279" s="90"/>
      <c r="G279" s="90"/>
      <c r="H279" s="90"/>
      <c r="K279" s="107"/>
    </row>
    <row r="280" spans="1:11">
      <c r="A280" s="105"/>
      <c r="B280" s="106" t="s">
        <v>340</v>
      </c>
      <c r="C280" s="90"/>
      <c r="D280" s="90"/>
      <c r="E280" s="90"/>
      <c r="F280" s="90"/>
      <c r="G280" s="90"/>
      <c r="H280" s="90"/>
      <c r="K280" s="107"/>
    </row>
    <row r="281" spans="1:11">
      <c r="A281" s="105"/>
      <c r="B281" s="106"/>
      <c r="C281" s="90"/>
      <c r="D281" s="90"/>
      <c r="E281" s="90"/>
      <c r="F281" s="90"/>
      <c r="G281" s="90"/>
      <c r="H281" s="90"/>
      <c r="K281" s="107"/>
    </row>
    <row r="282" spans="1:11">
      <c r="A282" s="105"/>
      <c r="B282" s="106" t="s">
        <v>341</v>
      </c>
      <c r="C282" s="90"/>
      <c r="D282" s="90"/>
      <c r="E282" s="90"/>
      <c r="F282" s="90"/>
      <c r="G282" s="90"/>
      <c r="H282" s="90"/>
      <c r="K282" s="107"/>
    </row>
    <row r="283" spans="1:11">
      <c r="A283" s="105"/>
      <c r="B283" s="106"/>
      <c r="C283" s="90"/>
      <c r="D283" s="90"/>
      <c r="E283" s="90"/>
      <c r="F283" s="90"/>
      <c r="G283" s="90"/>
      <c r="H283" s="90"/>
      <c r="K283" s="107"/>
    </row>
    <row r="284" spans="1:11">
      <c r="A284" s="105" t="s">
        <v>3</v>
      </c>
      <c r="B284" s="108" t="s">
        <v>342</v>
      </c>
      <c r="C284" s="90"/>
      <c r="D284" s="90"/>
      <c r="E284" s="90"/>
      <c r="F284" s="90"/>
      <c r="G284" s="90"/>
      <c r="H284" s="90"/>
      <c r="K284" s="107"/>
    </row>
    <row r="285" spans="1:11">
      <c r="A285" s="105"/>
      <c r="B285" s="106"/>
      <c r="C285" s="90"/>
      <c r="D285" s="90"/>
      <c r="E285" s="90"/>
      <c r="F285" s="90"/>
      <c r="G285" s="90"/>
      <c r="H285" s="90"/>
      <c r="K285" s="107"/>
    </row>
    <row r="286" spans="1:11">
      <c r="A286" s="105"/>
      <c r="B286" s="106" t="s">
        <v>343</v>
      </c>
      <c r="C286" s="90"/>
      <c r="D286" s="90"/>
      <c r="E286" s="90"/>
      <c r="F286" s="90"/>
      <c r="G286" s="90"/>
      <c r="H286" s="90"/>
      <c r="K286" s="107"/>
    </row>
    <row r="287" spans="1:11">
      <c r="A287" s="105"/>
      <c r="B287" s="106" t="s">
        <v>344</v>
      </c>
      <c r="C287" s="90"/>
      <c r="D287" s="90"/>
      <c r="E287" s="90"/>
      <c r="F287" s="90"/>
      <c r="G287" s="90"/>
      <c r="H287" s="90"/>
      <c r="K287" s="107"/>
    </row>
    <row r="288" spans="1:11">
      <c r="A288" s="105"/>
      <c r="B288" s="106"/>
      <c r="C288" s="90"/>
      <c r="D288" s="90"/>
      <c r="E288" s="90"/>
      <c r="F288" s="90"/>
      <c r="G288" s="90"/>
      <c r="H288" s="90"/>
      <c r="K288" s="107"/>
    </row>
    <row r="289" spans="1:11">
      <c r="A289" s="105"/>
      <c r="B289" s="106" t="s">
        <v>345</v>
      </c>
      <c r="C289" s="90"/>
      <c r="D289" s="90"/>
      <c r="E289" s="90"/>
      <c r="F289" s="90"/>
      <c r="G289" s="90"/>
      <c r="H289" s="90"/>
      <c r="K289" s="107"/>
    </row>
    <row r="290" spans="1:11">
      <c r="A290" s="105"/>
      <c r="B290" s="106" t="s">
        <v>346</v>
      </c>
      <c r="C290" s="90"/>
      <c r="D290" s="90"/>
      <c r="E290" s="90"/>
      <c r="F290" s="90"/>
      <c r="G290" s="90"/>
      <c r="H290" s="90"/>
      <c r="K290" s="107"/>
    </row>
    <row r="291" spans="1:11">
      <c r="A291" s="105"/>
      <c r="B291" s="106" t="s">
        <v>347</v>
      </c>
      <c r="C291" s="90"/>
      <c r="D291" s="90"/>
      <c r="E291" s="90"/>
      <c r="F291" s="90"/>
      <c r="G291" s="90"/>
      <c r="H291" s="90"/>
      <c r="K291" s="107"/>
    </row>
    <row r="292" spans="1:11">
      <c r="A292" s="105"/>
      <c r="B292" s="106" t="s">
        <v>348</v>
      </c>
      <c r="C292" s="90"/>
      <c r="D292" s="90"/>
      <c r="E292" s="90"/>
      <c r="F292" s="90"/>
      <c r="G292" s="90"/>
      <c r="H292" s="90"/>
      <c r="K292" s="107"/>
    </row>
    <row r="293" spans="1:11">
      <c r="A293" s="105"/>
      <c r="B293" s="106"/>
      <c r="C293" s="90"/>
      <c r="D293" s="90"/>
      <c r="E293" s="90"/>
      <c r="F293" s="90"/>
      <c r="G293" s="90"/>
      <c r="H293" s="90"/>
      <c r="K293" s="107"/>
    </row>
    <row r="294" spans="1:11">
      <c r="A294" s="105" t="s">
        <v>6</v>
      </c>
      <c r="B294" s="108" t="s">
        <v>349</v>
      </c>
      <c r="C294" s="90"/>
      <c r="D294" s="90"/>
      <c r="E294" s="90"/>
      <c r="F294" s="90"/>
      <c r="G294" s="90"/>
      <c r="H294" s="90"/>
      <c r="K294" s="107"/>
    </row>
    <row r="295" spans="1:11">
      <c r="A295" s="105"/>
      <c r="B295" s="106"/>
      <c r="C295" s="90"/>
      <c r="D295" s="90"/>
      <c r="E295" s="90"/>
      <c r="F295" s="90"/>
      <c r="G295" s="90"/>
      <c r="H295" s="90"/>
      <c r="K295" s="107"/>
    </row>
    <row r="296" spans="1:11">
      <c r="A296" s="105"/>
      <c r="B296" s="106" t="s">
        <v>350</v>
      </c>
      <c r="C296" s="90"/>
      <c r="D296" s="90"/>
      <c r="E296" s="90"/>
      <c r="F296" s="90"/>
      <c r="G296" s="90"/>
      <c r="H296" s="90"/>
      <c r="K296" s="107"/>
    </row>
    <row r="297" spans="1:11">
      <c r="A297" s="105"/>
      <c r="B297" s="106" t="s">
        <v>351</v>
      </c>
      <c r="C297" s="90"/>
      <c r="D297" s="90"/>
      <c r="E297" s="90"/>
      <c r="F297" s="90"/>
      <c r="G297" s="90"/>
      <c r="H297" s="90"/>
      <c r="K297" s="107"/>
    </row>
    <row r="298" spans="1:11">
      <c r="A298" s="105"/>
      <c r="B298" s="106" t="s">
        <v>352</v>
      </c>
      <c r="C298" s="90"/>
      <c r="D298" s="90"/>
      <c r="E298" s="90"/>
      <c r="F298" s="90"/>
      <c r="G298" s="90"/>
      <c r="H298" s="90"/>
      <c r="K298" s="107"/>
    </row>
    <row r="299" spans="1:11">
      <c r="A299" s="105"/>
      <c r="B299" s="106" t="s">
        <v>353</v>
      </c>
      <c r="C299" s="90"/>
      <c r="D299" s="90"/>
      <c r="E299" s="90"/>
      <c r="F299" s="90"/>
      <c r="G299" s="90"/>
      <c r="H299" s="90"/>
      <c r="K299" s="107"/>
    </row>
    <row r="300" spans="1:11">
      <c r="A300" s="105"/>
      <c r="B300" s="106"/>
      <c r="C300" s="90"/>
      <c r="D300" s="90"/>
      <c r="E300" s="90"/>
      <c r="F300" s="90"/>
      <c r="G300" s="90"/>
      <c r="H300" s="90"/>
      <c r="K300" s="107"/>
    </row>
    <row r="301" spans="1:11">
      <c r="A301" s="105" t="s">
        <v>7</v>
      </c>
      <c r="B301" s="108" t="s">
        <v>354</v>
      </c>
      <c r="C301" s="90"/>
      <c r="D301" s="90"/>
      <c r="E301" s="90"/>
      <c r="F301" s="90"/>
      <c r="G301" s="90"/>
      <c r="H301" s="90"/>
      <c r="K301" s="107"/>
    </row>
    <row r="302" spans="1:11">
      <c r="A302" s="105"/>
      <c r="B302" s="106" t="s">
        <v>355</v>
      </c>
      <c r="C302" s="90"/>
      <c r="D302" s="90"/>
      <c r="E302" s="90"/>
      <c r="F302" s="90"/>
      <c r="G302" s="90"/>
      <c r="H302" s="90"/>
      <c r="K302" s="107"/>
    </row>
    <row r="303" spans="1:11">
      <c r="A303" s="105"/>
      <c r="B303" s="106" t="s">
        <v>356</v>
      </c>
      <c r="C303" s="90"/>
      <c r="D303" s="90"/>
      <c r="E303" s="90"/>
      <c r="F303" s="90"/>
      <c r="G303" s="90"/>
      <c r="H303" s="90"/>
      <c r="K303" s="107"/>
    </row>
    <row r="304" spans="1:11">
      <c r="A304" s="105"/>
      <c r="B304" s="106" t="s">
        <v>357</v>
      </c>
      <c r="C304" s="90"/>
      <c r="D304" s="90"/>
      <c r="E304" s="90"/>
      <c r="F304" s="90"/>
      <c r="G304" s="90"/>
      <c r="H304" s="90"/>
      <c r="K304" s="107"/>
    </row>
    <row r="305" spans="1:256">
      <c r="A305" s="105"/>
      <c r="B305" s="106"/>
      <c r="C305" s="90"/>
      <c r="D305" s="90"/>
      <c r="E305" s="90"/>
      <c r="F305" s="90"/>
      <c r="G305" s="90"/>
      <c r="H305" s="90"/>
      <c r="K305" s="107"/>
    </row>
    <row r="306" spans="1:256">
      <c r="A306" s="105"/>
      <c r="B306" s="106"/>
      <c r="C306" s="90"/>
      <c r="D306" s="90"/>
      <c r="E306" s="90"/>
      <c r="F306" s="90"/>
      <c r="G306" s="90"/>
      <c r="H306" s="90"/>
      <c r="K306" s="107"/>
    </row>
    <row r="307" spans="1:256">
      <c r="A307" s="105"/>
      <c r="B307" s="106" t="s">
        <v>358</v>
      </c>
      <c r="C307" s="90"/>
      <c r="D307" s="90"/>
      <c r="E307" s="90"/>
      <c r="F307" s="90"/>
      <c r="G307" s="90"/>
      <c r="H307" s="90"/>
      <c r="K307" s="107"/>
    </row>
    <row r="308" spans="1:256">
      <c r="A308" s="105"/>
      <c r="B308" s="106" t="s">
        <v>359</v>
      </c>
      <c r="C308" s="90"/>
      <c r="D308" s="90"/>
      <c r="E308" s="90"/>
      <c r="F308" s="90"/>
      <c r="G308" s="90"/>
      <c r="H308" s="90"/>
      <c r="K308" s="107"/>
    </row>
    <row r="309" spans="1:256">
      <c r="A309" s="105"/>
      <c r="B309" s="106"/>
      <c r="C309" s="90"/>
      <c r="D309" s="90"/>
      <c r="E309" s="90"/>
      <c r="F309" s="90"/>
      <c r="G309" s="90"/>
      <c r="H309" s="90"/>
      <c r="K309" s="107"/>
    </row>
    <row r="310" spans="1:256">
      <c r="A310" s="105"/>
      <c r="B310" s="106"/>
      <c r="C310" s="90"/>
      <c r="D310" s="90"/>
      <c r="E310" s="90"/>
      <c r="F310" s="90"/>
      <c r="G310" s="90"/>
      <c r="H310" s="90"/>
      <c r="K310" s="107"/>
    </row>
    <row r="311" spans="1:256">
      <c r="A311" s="105"/>
      <c r="B311" s="106"/>
      <c r="C311" s="90"/>
      <c r="D311" s="90"/>
      <c r="E311" s="90"/>
      <c r="F311" s="116" t="s">
        <v>236</v>
      </c>
      <c r="G311" s="90"/>
      <c r="H311" s="116"/>
      <c r="I311" s="116"/>
      <c r="J311" s="117" t="s">
        <v>98</v>
      </c>
      <c r="K311" s="118"/>
    </row>
    <row r="312" spans="1:256">
      <c r="A312" s="105"/>
      <c r="B312" s="120"/>
      <c r="C312" s="90"/>
      <c r="D312" s="90"/>
      <c r="E312" s="90"/>
      <c r="F312" s="90"/>
      <c r="G312" s="90"/>
      <c r="H312" s="90"/>
      <c r="K312" s="115"/>
    </row>
    <row r="313" spans="1:256">
      <c r="A313" s="105"/>
      <c r="B313" s="120"/>
      <c r="C313" s="90"/>
      <c r="D313" s="90"/>
      <c r="E313" s="90"/>
      <c r="F313" s="90"/>
      <c r="G313" s="90"/>
      <c r="H313" s="90"/>
      <c r="K313" s="107"/>
    </row>
    <row r="314" spans="1:256">
      <c r="A314" s="105"/>
      <c r="B314" s="120"/>
      <c r="C314" s="90"/>
      <c r="D314" s="90"/>
      <c r="E314" s="90"/>
      <c r="F314" s="90"/>
      <c r="G314" s="90"/>
      <c r="H314" s="90"/>
      <c r="K314" s="107"/>
    </row>
    <row r="315" spans="1:256">
      <c r="A315" s="105" t="s">
        <v>20</v>
      </c>
      <c r="B315" s="108" t="s">
        <v>360</v>
      </c>
      <c r="C315" s="90"/>
      <c r="D315" s="90"/>
      <c r="E315" s="90"/>
      <c r="F315" s="90"/>
      <c r="G315" s="90"/>
      <c r="H315" s="90"/>
      <c r="K315" s="107"/>
    </row>
    <row r="316" spans="1:256">
      <c r="A316" s="105"/>
      <c r="B316" s="106"/>
      <c r="C316" s="90"/>
      <c r="D316" s="90"/>
      <c r="E316" s="90"/>
      <c r="F316" s="90"/>
      <c r="G316" s="90"/>
      <c r="H316" s="90"/>
      <c r="K316" s="107"/>
    </row>
    <row r="317" spans="1:256">
      <c r="A317" s="105"/>
      <c r="B317" s="106" t="s">
        <v>361</v>
      </c>
      <c r="C317" s="90"/>
      <c r="D317" s="90"/>
      <c r="E317" s="90"/>
      <c r="F317" s="90"/>
      <c r="G317" s="90"/>
      <c r="H317" s="90"/>
      <c r="K317" s="107"/>
    </row>
    <row r="318" spans="1:256">
      <c r="A318" s="105"/>
      <c r="B318" s="106" t="s">
        <v>362</v>
      </c>
      <c r="C318" s="90"/>
      <c r="D318" s="90"/>
      <c r="E318" s="90"/>
      <c r="F318" s="90"/>
      <c r="G318" s="90"/>
      <c r="H318" s="90"/>
      <c r="K318" s="107"/>
    </row>
    <row r="319" spans="1:256">
      <c r="A319" s="105"/>
      <c r="B319" s="106"/>
      <c r="C319" s="90"/>
      <c r="D319" s="90"/>
      <c r="E319" s="90"/>
      <c r="F319" s="90"/>
      <c r="G319" s="90"/>
      <c r="H319" s="90"/>
      <c r="K319" s="107"/>
    </row>
    <row r="320" spans="1:256">
      <c r="A320" s="121"/>
      <c r="B320" s="106" t="s">
        <v>363</v>
      </c>
      <c r="C320" s="122"/>
      <c r="D320" s="122"/>
      <c r="E320" s="122"/>
      <c r="F320" s="122"/>
      <c r="G320" s="122"/>
      <c r="H320" s="122"/>
      <c r="I320" s="122"/>
      <c r="J320" s="122"/>
      <c r="K320" s="123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  <c r="CJ320" s="124"/>
      <c r="CK320" s="124"/>
      <c r="CL320" s="124"/>
      <c r="CM320" s="124"/>
      <c r="CN320" s="124"/>
      <c r="CO320" s="124"/>
      <c r="CP320" s="124"/>
      <c r="CQ320" s="124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  <c r="FM320" s="124"/>
      <c r="FN320" s="124"/>
      <c r="FO320" s="124"/>
      <c r="FP320" s="124"/>
      <c r="FQ320" s="124"/>
      <c r="FR320" s="124"/>
      <c r="FS320" s="124"/>
      <c r="FT320" s="124"/>
      <c r="FU320" s="124"/>
      <c r="FV320" s="124"/>
      <c r="FW320" s="124"/>
      <c r="FX320" s="124"/>
      <c r="FY320" s="124"/>
      <c r="FZ320" s="124"/>
      <c r="GA320" s="124"/>
      <c r="GB320" s="124"/>
      <c r="GC320" s="124"/>
      <c r="GD320" s="124"/>
      <c r="GE320" s="124"/>
      <c r="GF320" s="124"/>
      <c r="GG320" s="124"/>
      <c r="GH320" s="124"/>
      <c r="GI320" s="124"/>
      <c r="GJ320" s="124"/>
      <c r="GK320" s="124"/>
      <c r="GL320" s="124"/>
      <c r="GM320" s="124"/>
      <c r="GN320" s="124"/>
      <c r="GO320" s="124"/>
      <c r="GP320" s="124"/>
      <c r="GQ320" s="124"/>
      <c r="GR320" s="124"/>
      <c r="GS320" s="124"/>
      <c r="GT320" s="124"/>
      <c r="GU320" s="124"/>
      <c r="GV320" s="124"/>
      <c r="GW320" s="124"/>
      <c r="GX320" s="124"/>
      <c r="GY320" s="124"/>
      <c r="GZ320" s="124"/>
      <c r="HA320" s="124"/>
      <c r="HB320" s="124"/>
      <c r="HC320" s="124"/>
      <c r="HD320" s="124"/>
      <c r="HE320" s="124"/>
      <c r="HF320" s="124"/>
      <c r="HG320" s="124"/>
      <c r="HH320" s="124"/>
      <c r="HI320" s="124"/>
      <c r="HJ320" s="124"/>
      <c r="HK320" s="124"/>
      <c r="HL320" s="124"/>
      <c r="HM320" s="124"/>
      <c r="HN320" s="124"/>
      <c r="HO320" s="124"/>
      <c r="HP320" s="124"/>
      <c r="HQ320" s="124"/>
      <c r="HR320" s="124"/>
      <c r="HS320" s="124"/>
      <c r="HT320" s="124"/>
      <c r="HU320" s="124"/>
      <c r="HV320" s="124"/>
      <c r="HW320" s="124"/>
      <c r="HX320" s="124"/>
      <c r="HY320" s="124"/>
      <c r="HZ320" s="124"/>
      <c r="IA320" s="124"/>
      <c r="IB320" s="124"/>
      <c r="IC320" s="124"/>
      <c r="ID320" s="124"/>
      <c r="IE320" s="124"/>
      <c r="IF320" s="124"/>
      <c r="IG320" s="124"/>
      <c r="IH320" s="124"/>
      <c r="II320" s="124"/>
      <c r="IJ320" s="124"/>
      <c r="IK320" s="124"/>
      <c r="IL320" s="124"/>
      <c r="IM320" s="124"/>
      <c r="IN320" s="124"/>
      <c r="IO320" s="124"/>
      <c r="IP320" s="124"/>
      <c r="IQ320" s="124"/>
      <c r="IR320" s="124"/>
      <c r="IS320" s="124"/>
      <c r="IT320" s="124"/>
      <c r="IU320" s="124"/>
      <c r="IV320" s="124"/>
    </row>
    <row r="321" spans="1:256">
      <c r="A321" s="105"/>
      <c r="B321" s="106" t="s">
        <v>364</v>
      </c>
      <c r="C321" s="90"/>
      <c r="D321" s="90"/>
      <c r="E321" s="90"/>
      <c r="F321" s="90"/>
      <c r="G321" s="90"/>
      <c r="H321" s="90"/>
      <c r="K321" s="107"/>
    </row>
    <row r="322" spans="1:256">
      <c r="A322" s="105"/>
      <c r="B322" s="106" t="s">
        <v>365</v>
      </c>
      <c r="C322" s="90"/>
      <c r="D322" s="90"/>
      <c r="E322" s="90"/>
      <c r="F322" s="90"/>
      <c r="G322" s="90"/>
      <c r="H322" s="90"/>
      <c r="K322" s="107"/>
    </row>
    <row r="323" spans="1:256" customFormat="1" ht="14.4">
      <c r="A323" s="105"/>
      <c r="B323" s="106"/>
      <c r="C323" s="90"/>
      <c r="D323" s="90"/>
      <c r="E323" s="90"/>
      <c r="F323" s="90"/>
      <c r="G323" s="90"/>
      <c r="H323" s="90"/>
      <c r="I323" s="90"/>
      <c r="J323" s="90"/>
      <c r="K323" s="10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  <c r="IT323" s="87"/>
      <c r="IU323" s="87"/>
      <c r="IV323" s="87"/>
    </row>
    <row r="324" spans="1:256">
      <c r="A324" s="105"/>
      <c r="B324" s="106"/>
      <c r="C324" s="90"/>
      <c r="D324" s="90"/>
      <c r="E324" s="90"/>
      <c r="F324" s="90"/>
      <c r="G324" s="90"/>
      <c r="H324" s="90"/>
      <c r="K324" s="107"/>
    </row>
    <row r="325" spans="1:256">
      <c r="A325" s="105" t="s">
        <v>366</v>
      </c>
      <c r="B325" s="125" t="s">
        <v>367</v>
      </c>
      <c r="C325" s="90"/>
      <c r="D325" s="90"/>
      <c r="E325" s="90"/>
      <c r="F325" s="90"/>
      <c r="G325" s="90"/>
      <c r="H325" s="90"/>
      <c r="K325" s="107"/>
    </row>
    <row r="326" spans="1:256">
      <c r="A326" s="105"/>
      <c r="B326" s="106"/>
      <c r="C326" s="90"/>
      <c r="D326" s="90"/>
      <c r="E326" s="90"/>
      <c r="F326" s="90"/>
      <c r="G326" s="90"/>
      <c r="H326" s="90"/>
      <c r="K326" s="107"/>
    </row>
    <row r="327" spans="1:256">
      <c r="A327" s="105" t="s">
        <v>3</v>
      </c>
      <c r="B327" s="108" t="s">
        <v>368</v>
      </c>
      <c r="C327" s="90"/>
      <c r="D327" s="90"/>
      <c r="E327" s="90"/>
      <c r="F327" s="90"/>
      <c r="G327" s="90"/>
      <c r="H327" s="90"/>
      <c r="K327" s="107"/>
    </row>
    <row r="328" spans="1:256">
      <c r="A328" s="105"/>
      <c r="B328" s="106"/>
      <c r="C328" s="90"/>
      <c r="D328" s="90"/>
      <c r="E328" s="90"/>
      <c r="F328" s="90"/>
      <c r="G328" s="90"/>
      <c r="H328" s="90"/>
      <c r="K328" s="107"/>
    </row>
    <row r="329" spans="1:256">
      <c r="A329" s="105"/>
      <c r="B329" s="106" t="s">
        <v>369</v>
      </c>
      <c r="C329" s="90"/>
      <c r="D329" s="90"/>
      <c r="E329" s="90"/>
      <c r="F329" s="90"/>
      <c r="G329" s="90"/>
      <c r="H329" s="90"/>
      <c r="K329" s="107"/>
    </row>
    <row r="330" spans="1:256">
      <c r="A330" s="105"/>
      <c r="B330" s="106" t="s">
        <v>370</v>
      </c>
      <c r="C330" s="90"/>
      <c r="D330" s="90"/>
      <c r="E330" s="90"/>
      <c r="F330" s="90"/>
      <c r="G330" s="90"/>
      <c r="H330" s="90"/>
      <c r="K330" s="107"/>
    </row>
    <row r="331" spans="1:256">
      <c r="A331" s="105"/>
      <c r="B331" s="106" t="s">
        <v>371</v>
      </c>
      <c r="C331" s="90"/>
      <c r="D331" s="90"/>
      <c r="E331" s="90"/>
      <c r="F331" s="90"/>
      <c r="G331" s="90"/>
      <c r="H331" s="90"/>
      <c r="K331" s="107"/>
    </row>
    <row r="332" spans="1:256">
      <c r="A332" s="105"/>
      <c r="B332" s="106" t="s">
        <v>372</v>
      </c>
      <c r="C332" s="90"/>
      <c r="D332" s="90"/>
      <c r="E332" s="90"/>
      <c r="F332" s="90"/>
      <c r="G332" s="90"/>
      <c r="H332" s="90"/>
      <c r="K332" s="107"/>
    </row>
    <row r="333" spans="1:256">
      <c r="A333" s="105"/>
      <c r="B333" s="106"/>
      <c r="C333" s="90"/>
      <c r="D333" s="90"/>
      <c r="E333" s="90"/>
      <c r="F333" s="90"/>
      <c r="G333" s="90"/>
      <c r="H333" s="90"/>
      <c r="K333" s="107"/>
    </row>
    <row r="334" spans="1:256">
      <c r="A334" s="105"/>
      <c r="B334" s="106" t="s">
        <v>373</v>
      </c>
      <c r="C334" s="90"/>
      <c r="D334" s="90"/>
      <c r="E334" s="90"/>
      <c r="F334" s="90"/>
      <c r="G334" s="90"/>
      <c r="H334" s="90"/>
      <c r="K334" s="107"/>
    </row>
    <row r="335" spans="1:256">
      <c r="A335" s="105"/>
      <c r="B335" s="106" t="s">
        <v>374</v>
      </c>
      <c r="C335" s="90"/>
      <c r="D335" s="90"/>
      <c r="E335" s="90"/>
      <c r="F335" s="90"/>
      <c r="G335" s="90"/>
      <c r="H335" s="90"/>
      <c r="K335" s="107"/>
    </row>
    <row r="336" spans="1:256">
      <c r="A336" s="105"/>
      <c r="B336" s="106" t="s">
        <v>375</v>
      </c>
      <c r="C336" s="90"/>
      <c r="D336" s="90"/>
      <c r="E336" s="90"/>
      <c r="F336" s="90"/>
      <c r="G336" s="90"/>
      <c r="H336" s="90"/>
      <c r="K336" s="107"/>
    </row>
    <row r="337" spans="1:11">
      <c r="A337" s="105"/>
      <c r="B337" s="106"/>
      <c r="C337" s="90"/>
      <c r="D337" s="90"/>
      <c r="E337" s="90"/>
      <c r="F337" s="90"/>
      <c r="G337" s="90"/>
      <c r="H337" s="90"/>
      <c r="K337" s="107"/>
    </row>
    <row r="338" spans="1:11">
      <c r="A338" s="105"/>
      <c r="B338" s="106" t="s">
        <v>376</v>
      </c>
      <c r="C338" s="90"/>
      <c r="D338" s="90"/>
      <c r="E338" s="90"/>
      <c r="F338" s="90"/>
      <c r="G338" s="90"/>
      <c r="H338" s="90"/>
      <c r="K338" s="107"/>
    </row>
    <row r="339" spans="1:11">
      <c r="A339" s="105"/>
      <c r="B339" s="106" t="s">
        <v>377</v>
      </c>
      <c r="C339" s="90"/>
      <c r="D339" s="90"/>
      <c r="E339" s="90"/>
      <c r="F339" s="90"/>
      <c r="G339" s="90"/>
      <c r="H339" s="90"/>
      <c r="K339" s="107"/>
    </row>
    <row r="340" spans="1:11">
      <c r="A340" s="105"/>
      <c r="B340" s="106" t="s">
        <v>378</v>
      </c>
      <c r="C340" s="90"/>
      <c r="D340" s="90"/>
      <c r="E340" s="90"/>
      <c r="F340" s="90"/>
      <c r="G340" s="90"/>
      <c r="H340" s="90"/>
      <c r="K340" s="107"/>
    </row>
    <row r="341" spans="1:11">
      <c r="A341" s="105"/>
      <c r="B341" s="106"/>
      <c r="C341" s="90"/>
      <c r="D341" s="90"/>
      <c r="E341" s="90"/>
      <c r="F341" s="90"/>
      <c r="G341" s="90"/>
      <c r="H341" s="90"/>
      <c r="K341" s="107"/>
    </row>
    <row r="342" spans="1:11">
      <c r="A342" s="105"/>
      <c r="B342" s="106" t="s">
        <v>379</v>
      </c>
      <c r="C342" s="90"/>
      <c r="D342" s="90"/>
      <c r="E342" s="90"/>
      <c r="F342" s="90"/>
      <c r="G342" s="90"/>
      <c r="H342" s="90"/>
      <c r="K342" s="107"/>
    </row>
    <row r="343" spans="1:11">
      <c r="A343" s="105"/>
      <c r="B343" s="106" t="s">
        <v>380</v>
      </c>
      <c r="C343" s="90"/>
      <c r="D343" s="90"/>
      <c r="E343" s="90"/>
      <c r="F343" s="90"/>
      <c r="G343" s="90"/>
      <c r="H343" s="90"/>
      <c r="K343" s="107"/>
    </row>
    <row r="344" spans="1:11">
      <c r="A344" s="105"/>
      <c r="B344" s="106"/>
      <c r="C344" s="90"/>
      <c r="D344" s="90"/>
      <c r="E344" s="90"/>
      <c r="F344" s="90"/>
      <c r="G344" s="90"/>
      <c r="H344" s="90"/>
      <c r="K344" s="107"/>
    </row>
    <row r="345" spans="1:11">
      <c r="A345" s="105"/>
      <c r="B345" s="106" t="s">
        <v>381</v>
      </c>
      <c r="C345" s="90"/>
      <c r="D345" s="90"/>
      <c r="E345" s="90"/>
      <c r="F345" s="90"/>
      <c r="G345" s="90"/>
      <c r="H345" s="90"/>
      <c r="K345" s="107"/>
    </row>
    <row r="346" spans="1:11">
      <c r="A346" s="105"/>
      <c r="B346" s="106" t="s">
        <v>382</v>
      </c>
      <c r="C346" s="90"/>
      <c r="D346" s="90"/>
      <c r="E346" s="90"/>
      <c r="F346" s="90"/>
      <c r="G346" s="90"/>
      <c r="H346" s="90"/>
      <c r="K346" s="107"/>
    </row>
    <row r="347" spans="1:11">
      <c r="A347" s="105"/>
      <c r="B347" s="106"/>
      <c r="C347" s="90"/>
      <c r="D347" s="90"/>
      <c r="E347" s="90"/>
      <c r="F347" s="90"/>
      <c r="G347" s="90"/>
      <c r="H347" s="90"/>
      <c r="K347" s="107"/>
    </row>
    <row r="348" spans="1:11">
      <c r="A348" s="105" t="s">
        <v>6</v>
      </c>
      <c r="B348" s="108" t="s">
        <v>383</v>
      </c>
      <c r="C348" s="90"/>
      <c r="D348" s="90"/>
      <c r="E348" s="90"/>
      <c r="F348" s="90"/>
      <c r="G348" s="90"/>
      <c r="H348" s="90"/>
      <c r="K348" s="107"/>
    </row>
    <row r="349" spans="1:11">
      <c r="A349" s="105"/>
      <c r="B349" s="106"/>
      <c r="C349" s="90"/>
      <c r="D349" s="90"/>
      <c r="E349" s="90"/>
      <c r="F349" s="90"/>
      <c r="G349" s="90"/>
      <c r="H349" s="90"/>
      <c r="K349" s="107"/>
    </row>
    <row r="350" spans="1:11">
      <c r="A350" s="105"/>
      <c r="B350" s="106" t="s">
        <v>384</v>
      </c>
      <c r="C350" s="90"/>
      <c r="D350" s="90"/>
      <c r="E350" s="90"/>
      <c r="F350" s="90"/>
      <c r="G350" s="90"/>
      <c r="H350" s="90"/>
      <c r="K350" s="107"/>
    </row>
    <row r="351" spans="1:11">
      <c r="A351" s="105"/>
      <c r="B351" s="106" t="s">
        <v>385</v>
      </c>
      <c r="C351" s="90"/>
      <c r="D351" s="90"/>
      <c r="E351" s="90"/>
      <c r="F351" s="90"/>
      <c r="G351" s="90"/>
      <c r="H351" s="90"/>
      <c r="K351" s="107"/>
    </row>
    <row r="352" spans="1:11">
      <c r="A352" s="105"/>
      <c r="B352" s="106" t="s">
        <v>386</v>
      </c>
      <c r="C352" s="90"/>
      <c r="D352" s="90"/>
      <c r="E352" s="90"/>
      <c r="F352" s="90"/>
      <c r="G352" s="90"/>
      <c r="H352" s="90"/>
      <c r="K352" s="107"/>
    </row>
    <row r="353" spans="1:11">
      <c r="A353" s="105"/>
      <c r="B353" s="106"/>
      <c r="C353" s="90"/>
      <c r="D353" s="90"/>
      <c r="E353" s="90"/>
      <c r="F353" s="90"/>
      <c r="G353" s="90"/>
      <c r="H353" s="90"/>
      <c r="K353" s="107"/>
    </row>
    <row r="354" spans="1:11">
      <c r="A354" s="105" t="s">
        <v>7</v>
      </c>
      <c r="B354" s="108" t="s">
        <v>387</v>
      </c>
      <c r="C354" s="90"/>
      <c r="D354" s="90"/>
      <c r="E354" s="90"/>
      <c r="F354" s="90"/>
      <c r="G354" s="90"/>
      <c r="H354" s="90"/>
      <c r="K354" s="107"/>
    </row>
    <row r="355" spans="1:11">
      <c r="A355" s="105"/>
      <c r="B355" s="106"/>
      <c r="C355" s="90"/>
      <c r="D355" s="90"/>
      <c r="E355" s="90"/>
      <c r="F355" s="90"/>
      <c r="G355" s="90"/>
      <c r="H355" s="90"/>
      <c r="K355" s="107"/>
    </row>
    <row r="356" spans="1:11">
      <c r="A356" s="105"/>
      <c r="B356" s="106" t="s">
        <v>388</v>
      </c>
      <c r="C356" s="90"/>
      <c r="D356" s="90"/>
      <c r="E356" s="90"/>
      <c r="F356" s="90"/>
      <c r="G356" s="90"/>
      <c r="H356" s="90"/>
      <c r="K356" s="107"/>
    </row>
    <row r="357" spans="1:11">
      <c r="A357" s="105"/>
      <c r="B357" s="106" t="s">
        <v>389</v>
      </c>
      <c r="C357" s="90"/>
      <c r="D357" s="90"/>
      <c r="E357" s="90"/>
      <c r="F357" s="90"/>
      <c r="G357" s="90"/>
      <c r="H357" s="90"/>
      <c r="K357" s="107"/>
    </row>
    <row r="358" spans="1:11">
      <c r="A358" s="105"/>
      <c r="B358" s="106"/>
      <c r="C358" s="90"/>
      <c r="D358" s="90"/>
      <c r="E358" s="90"/>
      <c r="F358" s="90"/>
      <c r="G358" s="90"/>
      <c r="H358" s="90"/>
      <c r="K358" s="107"/>
    </row>
    <row r="359" spans="1:11">
      <c r="A359" s="105"/>
      <c r="B359" s="106" t="s">
        <v>390</v>
      </c>
      <c r="C359" s="90"/>
      <c r="D359" s="90"/>
      <c r="E359" s="90"/>
      <c r="F359" s="90"/>
      <c r="G359" s="90"/>
      <c r="H359" s="90"/>
      <c r="K359" s="107"/>
    </row>
    <row r="360" spans="1:11">
      <c r="A360" s="105" t="s">
        <v>391</v>
      </c>
      <c r="B360" s="106" t="s">
        <v>392</v>
      </c>
      <c r="C360" s="90"/>
      <c r="D360" s="90"/>
      <c r="E360" s="90"/>
      <c r="F360" s="90"/>
      <c r="G360" s="90"/>
      <c r="H360" s="90"/>
      <c r="K360" s="107"/>
    </row>
    <row r="361" spans="1:11">
      <c r="A361" s="105"/>
      <c r="B361" s="106"/>
      <c r="C361" s="90"/>
      <c r="D361" s="90"/>
      <c r="E361" s="90"/>
      <c r="F361" s="90"/>
      <c r="G361" s="90"/>
      <c r="H361" s="90"/>
      <c r="K361" s="107"/>
    </row>
    <row r="362" spans="1:11">
      <c r="A362" s="105" t="s">
        <v>8</v>
      </c>
      <c r="B362" s="108" t="s">
        <v>393</v>
      </c>
      <c r="C362" s="90"/>
      <c r="D362" s="90"/>
      <c r="E362" s="90"/>
      <c r="F362" s="90"/>
      <c r="G362" s="90"/>
      <c r="H362" s="90"/>
      <c r="K362" s="107"/>
    </row>
    <row r="363" spans="1:11">
      <c r="A363" s="105"/>
      <c r="B363" s="106"/>
      <c r="C363" s="90"/>
      <c r="D363" s="90"/>
      <c r="E363" s="90"/>
      <c r="F363" s="90"/>
      <c r="G363" s="90"/>
      <c r="H363" s="90"/>
      <c r="K363" s="107"/>
    </row>
    <row r="364" spans="1:11">
      <c r="A364" s="105"/>
      <c r="B364" s="106" t="s">
        <v>394</v>
      </c>
      <c r="C364" s="90"/>
      <c r="D364" s="90"/>
      <c r="E364" s="90"/>
      <c r="F364" s="90"/>
      <c r="G364" s="90"/>
      <c r="H364" s="90"/>
      <c r="K364" s="107"/>
    </row>
    <row r="365" spans="1:11">
      <c r="A365" s="105"/>
      <c r="B365" s="106" t="s">
        <v>395</v>
      </c>
      <c r="C365" s="90"/>
      <c r="D365" s="90"/>
      <c r="E365" s="90"/>
      <c r="F365" s="90"/>
      <c r="G365" s="90"/>
      <c r="H365" s="90"/>
      <c r="K365" s="107"/>
    </row>
    <row r="366" spans="1:11">
      <c r="A366" s="105"/>
      <c r="B366" s="106" t="s">
        <v>396</v>
      </c>
      <c r="C366" s="90"/>
      <c r="D366" s="90"/>
      <c r="E366" s="90"/>
      <c r="F366" s="90"/>
      <c r="G366" s="90"/>
      <c r="H366" s="90"/>
      <c r="K366" s="107"/>
    </row>
    <row r="367" spans="1:11">
      <c r="A367" s="105"/>
      <c r="B367" s="106" t="s">
        <v>397</v>
      </c>
      <c r="C367" s="90"/>
      <c r="D367" s="90"/>
      <c r="E367" s="90"/>
      <c r="F367" s="90"/>
      <c r="G367" s="90"/>
      <c r="H367" s="90"/>
      <c r="K367" s="107"/>
    </row>
    <row r="368" spans="1:11">
      <c r="A368" s="105"/>
      <c r="B368" s="106" t="s">
        <v>398</v>
      </c>
      <c r="C368" s="90"/>
      <c r="D368" s="90"/>
      <c r="E368" s="90"/>
      <c r="F368" s="90"/>
      <c r="G368" s="90"/>
      <c r="H368" s="90"/>
      <c r="K368" s="107"/>
    </row>
    <row r="369" spans="1:256">
      <c r="A369" s="105"/>
      <c r="B369" s="106"/>
      <c r="C369" s="90"/>
      <c r="D369" s="90"/>
      <c r="E369" s="90"/>
      <c r="F369" s="90"/>
      <c r="G369" s="90"/>
      <c r="H369" s="90"/>
      <c r="K369" s="107"/>
    </row>
    <row r="370" spans="1:256">
      <c r="A370" s="105"/>
      <c r="B370" s="106"/>
      <c r="C370" s="90"/>
      <c r="D370" s="90"/>
      <c r="E370" s="90"/>
      <c r="F370" s="90"/>
      <c r="G370" s="90"/>
      <c r="H370" s="90"/>
      <c r="K370" s="107"/>
    </row>
    <row r="371" spans="1:256">
      <c r="A371" s="105"/>
      <c r="B371" s="106"/>
      <c r="C371" s="90"/>
      <c r="D371" s="90"/>
      <c r="E371" s="90"/>
      <c r="F371" s="90"/>
      <c r="G371" s="90"/>
      <c r="H371" s="90"/>
      <c r="K371" s="115"/>
    </row>
    <row r="372" spans="1:256">
      <c r="A372" s="105"/>
      <c r="B372" s="106"/>
      <c r="C372" s="90"/>
      <c r="D372" s="90"/>
      <c r="E372" s="90"/>
      <c r="F372" s="90"/>
      <c r="G372" s="90"/>
      <c r="H372" s="90"/>
      <c r="K372" s="107"/>
    </row>
    <row r="373" spans="1:256">
      <c r="A373" s="105"/>
      <c r="B373" s="106"/>
      <c r="C373" s="90"/>
      <c r="D373" s="90"/>
      <c r="E373" s="90"/>
      <c r="F373" s="116" t="s">
        <v>236</v>
      </c>
      <c r="G373" s="90"/>
      <c r="H373" s="116"/>
      <c r="J373" s="117" t="s">
        <v>98</v>
      </c>
      <c r="K373" s="118"/>
    </row>
    <row r="374" spans="1:256">
      <c r="A374" s="105"/>
      <c r="B374" s="126"/>
      <c r="C374" s="90"/>
      <c r="D374" s="90"/>
      <c r="E374" s="90"/>
      <c r="F374" s="116"/>
      <c r="G374" s="90"/>
      <c r="H374" s="116"/>
      <c r="J374" s="116"/>
      <c r="K374" s="115"/>
    </row>
    <row r="375" spans="1:256">
      <c r="A375" s="105"/>
      <c r="B375" s="120"/>
      <c r="C375" s="90"/>
      <c r="D375" s="90"/>
      <c r="E375" s="90"/>
      <c r="F375" s="116"/>
      <c r="G375" s="90"/>
      <c r="H375" s="116"/>
      <c r="J375" s="116"/>
      <c r="K375" s="107"/>
    </row>
    <row r="376" spans="1:256">
      <c r="A376" s="105"/>
      <c r="B376" s="120"/>
      <c r="C376" s="90"/>
      <c r="D376" s="90"/>
      <c r="E376" s="90"/>
      <c r="F376" s="116"/>
      <c r="G376" s="90"/>
      <c r="H376" s="116"/>
      <c r="J376" s="116"/>
      <c r="K376" s="107"/>
    </row>
    <row r="377" spans="1:256">
      <c r="A377" s="105"/>
      <c r="B377" s="92"/>
      <c r="C377" s="90"/>
      <c r="D377" s="90"/>
      <c r="E377" s="90"/>
      <c r="F377" s="90"/>
      <c r="G377" s="90"/>
      <c r="H377" s="90"/>
      <c r="K377" s="107"/>
    </row>
    <row r="378" spans="1:256">
      <c r="A378" s="105"/>
      <c r="B378" s="92"/>
      <c r="C378" s="90"/>
      <c r="D378" s="90"/>
      <c r="E378" s="90"/>
      <c r="F378" s="90"/>
      <c r="G378" s="90"/>
      <c r="H378" s="90"/>
      <c r="K378" s="107"/>
    </row>
    <row r="379" spans="1:256">
      <c r="A379" s="105" t="s">
        <v>20</v>
      </c>
      <c r="B379" s="108" t="s">
        <v>399</v>
      </c>
      <c r="C379" s="116"/>
      <c r="D379" s="116"/>
      <c r="E379" s="116"/>
      <c r="F379" s="116"/>
      <c r="G379" s="116"/>
      <c r="H379" s="116"/>
      <c r="I379" s="116"/>
      <c r="J379" s="116"/>
      <c r="K379" s="118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  <c r="IU379" s="127"/>
      <c r="IV379" s="127"/>
    </row>
    <row r="380" spans="1:256">
      <c r="A380" s="105"/>
      <c r="B380" s="106"/>
      <c r="C380" s="90"/>
      <c r="D380" s="90"/>
      <c r="E380" s="90"/>
      <c r="F380" s="90"/>
      <c r="G380" s="90"/>
      <c r="H380" s="90"/>
      <c r="K380" s="107"/>
    </row>
    <row r="381" spans="1:256">
      <c r="A381" s="105"/>
      <c r="B381" s="106" t="s">
        <v>400</v>
      </c>
      <c r="C381" s="90"/>
      <c r="D381" s="90"/>
      <c r="E381" s="90"/>
      <c r="F381" s="90"/>
      <c r="G381" s="90"/>
      <c r="H381" s="90"/>
      <c r="K381" s="107"/>
    </row>
    <row r="382" spans="1:256">
      <c r="A382" s="105"/>
      <c r="B382" s="106" t="s">
        <v>401</v>
      </c>
      <c r="C382" s="90"/>
      <c r="D382" s="90"/>
      <c r="E382" s="90"/>
      <c r="F382" s="90"/>
      <c r="G382" s="90"/>
      <c r="H382" s="90"/>
      <c r="K382" s="107"/>
    </row>
    <row r="383" spans="1:256">
      <c r="A383" s="105"/>
      <c r="B383" s="106" t="s">
        <v>402</v>
      </c>
      <c r="C383" s="90"/>
      <c r="D383" s="90"/>
      <c r="E383" s="90"/>
      <c r="F383" s="90"/>
      <c r="G383" s="90"/>
      <c r="H383" s="90"/>
      <c r="K383" s="107"/>
    </row>
    <row r="384" spans="1:256">
      <c r="A384" s="105"/>
      <c r="B384" s="106" t="s">
        <v>403</v>
      </c>
      <c r="C384" s="90"/>
      <c r="D384" s="90"/>
      <c r="E384" s="90"/>
      <c r="F384" s="90"/>
      <c r="G384" s="90"/>
      <c r="H384" s="90"/>
      <c r="K384" s="107"/>
    </row>
    <row r="385" spans="1:11">
      <c r="A385" s="105"/>
      <c r="B385" s="106"/>
      <c r="C385" s="90"/>
      <c r="D385" s="90"/>
      <c r="E385" s="90"/>
      <c r="F385" s="90"/>
      <c r="G385" s="90"/>
      <c r="H385" s="90"/>
      <c r="K385" s="107"/>
    </row>
    <row r="386" spans="1:11">
      <c r="A386" s="105" t="s">
        <v>404</v>
      </c>
      <c r="B386" s="125" t="s">
        <v>405</v>
      </c>
      <c r="C386" s="90"/>
      <c r="D386" s="90"/>
      <c r="E386" s="90"/>
      <c r="F386" s="90"/>
      <c r="G386" s="90"/>
      <c r="H386" s="90"/>
      <c r="K386" s="107"/>
    </row>
    <row r="387" spans="1:11">
      <c r="A387" s="105"/>
      <c r="B387" s="106"/>
      <c r="C387" s="90"/>
      <c r="D387" s="90"/>
      <c r="E387" s="90"/>
      <c r="F387" s="90"/>
      <c r="G387" s="90"/>
      <c r="H387" s="90"/>
      <c r="K387" s="107"/>
    </row>
    <row r="388" spans="1:11">
      <c r="A388" s="105" t="s">
        <v>3</v>
      </c>
      <c r="B388" s="108" t="s">
        <v>406</v>
      </c>
      <c r="C388" s="90"/>
      <c r="D388" s="90"/>
      <c r="E388" s="90"/>
      <c r="F388" s="90"/>
      <c r="G388" s="90"/>
      <c r="H388" s="90"/>
      <c r="K388" s="107"/>
    </row>
    <row r="389" spans="1:11">
      <c r="A389" s="105"/>
      <c r="B389" s="106"/>
      <c r="C389" s="90"/>
      <c r="D389" s="90"/>
      <c r="E389" s="90"/>
      <c r="F389" s="90"/>
      <c r="G389" s="90"/>
      <c r="H389" s="90"/>
      <c r="K389" s="107"/>
    </row>
    <row r="390" spans="1:11">
      <c r="A390" s="105"/>
      <c r="B390" s="106" t="s">
        <v>407</v>
      </c>
      <c r="C390" s="90"/>
      <c r="D390" s="90"/>
      <c r="E390" s="90"/>
      <c r="F390" s="90"/>
      <c r="G390" s="90"/>
      <c r="H390" s="90"/>
      <c r="K390" s="107"/>
    </row>
    <row r="391" spans="1:11">
      <c r="A391" s="105"/>
      <c r="B391" s="106" t="s">
        <v>408</v>
      </c>
      <c r="C391" s="90"/>
      <c r="D391" s="90"/>
      <c r="E391" s="90"/>
      <c r="F391" s="90"/>
      <c r="G391" s="90"/>
      <c r="H391" s="90"/>
      <c r="K391" s="107"/>
    </row>
    <row r="392" spans="1:11">
      <c r="A392" s="105"/>
      <c r="B392" s="106" t="s">
        <v>409</v>
      </c>
      <c r="C392" s="90"/>
      <c r="D392" s="90"/>
      <c r="E392" s="90"/>
      <c r="F392" s="90"/>
      <c r="G392" s="90"/>
      <c r="H392" s="90"/>
      <c r="K392" s="107"/>
    </row>
    <row r="393" spans="1:11">
      <c r="A393" s="105"/>
      <c r="B393" s="106" t="s">
        <v>410</v>
      </c>
      <c r="C393" s="90"/>
      <c r="D393" s="90"/>
      <c r="E393" s="90"/>
      <c r="F393" s="90"/>
      <c r="G393" s="90"/>
      <c r="H393" s="90"/>
      <c r="K393" s="107"/>
    </row>
    <row r="394" spans="1:11">
      <c r="A394" s="105"/>
      <c r="B394" s="106" t="s">
        <v>411</v>
      </c>
      <c r="C394" s="90"/>
      <c r="D394" s="90"/>
      <c r="E394" s="90"/>
      <c r="F394" s="90"/>
      <c r="G394" s="90"/>
      <c r="H394" s="90"/>
      <c r="K394" s="107"/>
    </row>
    <row r="395" spans="1:11">
      <c r="A395" s="105"/>
      <c r="B395" s="106" t="s">
        <v>412</v>
      </c>
      <c r="C395" s="90"/>
      <c r="D395" s="90"/>
      <c r="E395" s="90"/>
      <c r="F395" s="90"/>
      <c r="G395" s="90"/>
      <c r="H395" s="90"/>
      <c r="K395" s="107"/>
    </row>
    <row r="396" spans="1:11">
      <c r="A396" s="105"/>
      <c r="B396" s="106" t="s">
        <v>413</v>
      </c>
      <c r="C396" s="90"/>
      <c r="D396" s="90"/>
      <c r="E396" s="90"/>
      <c r="F396" s="90"/>
      <c r="G396" s="90"/>
      <c r="H396" s="90"/>
      <c r="K396" s="107"/>
    </row>
    <row r="397" spans="1:11">
      <c r="A397" s="105"/>
      <c r="B397" s="106" t="s">
        <v>414</v>
      </c>
      <c r="C397" s="90"/>
      <c r="D397" s="90"/>
      <c r="E397" s="90"/>
      <c r="F397" s="90"/>
      <c r="G397" s="90"/>
      <c r="H397" s="90"/>
      <c r="K397" s="107"/>
    </row>
    <row r="398" spans="1:11">
      <c r="A398" s="105"/>
      <c r="B398" s="106" t="s">
        <v>415</v>
      </c>
      <c r="C398" s="90"/>
      <c r="D398" s="90"/>
      <c r="E398" s="90"/>
      <c r="F398" s="90"/>
      <c r="G398" s="90"/>
      <c r="H398" s="90"/>
      <c r="K398" s="107"/>
    </row>
    <row r="399" spans="1:11">
      <c r="A399" s="105"/>
      <c r="B399" s="106"/>
      <c r="C399" s="90"/>
      <c r="D399" s="90"/>
      <c r="E399" s="90"/>
      <c r="F399" s="90"/>
      <c r="G399" s="90"/>
      <c r="H399" s="90"/>
      <c r="K399" s="107"/>
    </row>
    <row r="400" spans="1:11">
      <c r="A400" s="105" t="s">
        <v>6</v>
      </c>
      <c r="B400" s="108" t="s">
        <v>416</v>
      </c>
      <c r="C400" s="90"/>
      <c r="D400" s="90"/>
      <c r="E400" s="90"/>
      <c r="F400" s="90"/>
      <c r="G400" s="90"/>
      <c r="H400" s="90"/>
      <c r="K400" s="107"/>
    </row>
    <row r="401" spans="1:11">
      <c r="A401" s="105"/>
      <c r="B401" s="106"/>
      <c r="C401" s="90"/>
      <c r="D401" s="90"/>
      <c r="E401" s="90"/>
      <c r="F401" s="90"/>
      <c r="G401" s="90"/>
      <c r="H401" s="90"/>
      <c r="K401" s="107"/>
    </row>
    <row r="402" spans="1:11">
      <c r="A402" s="105"/>
      <c r="B402" s="106" t="s">
        <v>417</v>
      </c>
      <c r="C402" s="90"/>
      <c r="D402" s="90"/>
      <c r="E402" s="90"/>
      <c r="F402" s="90"/>
      <c r="G402" s="90"/>
      <c r="H402" s="90"/>
      <c r="K402" s="107"/>
    </row>
    <row r="403" spans="1:11">
      <c r="A403" s="105"/>
      <c r="B403" s="106" t="s">
        <v>418</v>
      </c>
      <c r="C403" s="90"/>
      <c r="D403" s="90"/>
      <c r="E403" s="90"/>
      <c r="F403" s="90"/>
      <c r="G403" s="90"/>
      <c r="H403" s="90"/>
      <c r="K403" s="107"/>
    </row>
    <row r="404" spans="1:11">
      <c r="A404" s="105"/>
      <c r="B404" s="106" t="s">
        <v>419</v>
      </c>
      <c r="C404" s="90"/>
      <c r="D404" s="90"/>
      <c r="E404" s="90"/>
      <c r="F404" s="90"/>
      <c r="G404" s="90"/>
      <c r="H404" s="90"/>
      <c r="K404" s="107"/>
    </row>
    <row r="405" spans="1:11">
      <c r="A405" s="105"/>
      <c r="B405" s="106"/>
      <c r="C405" s="90"/>
      <c r="D405" s="90"/>
      <c r="E405" s="90"/>
      <c r="F405" s="90"/>
      <c r="G405" s="90"/>
      <c r="H405" s="90"/>
      <c r="K405" s="107"/>
    </row>
    <row r="406" spans="1:11">
      <c r="A406" s="105" t="s">
        <v>7</v>
      </c>
      <c r="B406" s="108" t="s">
        <v>420</v>
      </c>
      <c r="C406" s="90"/>
      <c r="D406" s="90"/>
      <c r="E406" s="90"/>
      <c r="F406" s="90"/>
      <c r="G406" s="90"/>
      <c r="H406" s="90"/>
      <c r="K406" s="107"/>
    </row>
    <row r="407" spans="1:11">
      <c r="A407" s="105"/>
      <c r="B407" s="106"/>
      <c r="C407" s="90"/>
      <c r="D407" s="90"/>
      <c r="E407" s="90"/>
      <c r="F407" s="90"/>
      <c r="G407" s="90"/>
      <c r="H407" s="90"/>
      <c r="K407" s="107"/>
    </row>
    <row r="408" spans="1:11">
      <c r="A408" s="105"/>
      <c r="B408" s="106" t="s">
        <v>421</v>
      </c>
      <c r="C408" s="90"/>
      <c r="D408" s="90"/>
      <c r="E408" s="90"/>
      <c r="F408" s="90"/>
      <c r="G408" s="90"/>
      <c r="H408" s="90"/>
      <c r="K408" s="107"/>
    </row>
    <row r="409" spans="1:11">
      <c r="A409" s="105"/>
      <c r="B409" s="106" t="s">
        <v>422</v>
      </c>
      <c r="C409" s="90"/>
      <c r="D409" s="90"/>
      <c r="E409" s="90"/>
      <c r="F409" s="90"/>
      <c r="G409" s="90"/>
      <c r="H409" s="90"/>
      <c r="K409" s="107"/>
    </row>
    <row r="410" spans="1:11">
      <c r="A410" s="105"/>
      <c r="B410" s="106" t="s">
        <v>423</v>
      </c>
      <c r="C410" s="90"/>
      <c r="D410" s="90"/>
      <c r="E410" s="90"/>
      <c r="F410" s="90"/>
      <c r="G410" s="90"/>
      <c r="H410" s="90"/>
      <c r="K410" s="107"/>
    </row>
    <row r="411" spans="1:11">
      <c r="A411" s="105"/>
      <c r="B411" s="106" t="s">
        <v>424</v>
      </c>
      <c r="C411" s="90"/>
      <c r="D411" s="90"/>
      <c r="E411" s="90"/>
      <c r="F411" s="90"/>
      <c r="G411" s="90"/>
      <c r="H411" s="90"/>
      <c r="K411" s="107"/>
    </row>
    <row r="412" spans="1:11">
      <c r="A412" s="105"/>
      <c r="B412" s="106"/>
      <c r="C412" s="90"/>
      <c r="D412" s="90"/>
      <c r="E412" s="90"/>
      <c r="F412" s="90"/>
      <c r="G412" s="90"/>
      <c r="H412" s="90"/>
      <c r="K412" s="107"/>
    </row>
    <row r="413" spans="1:11">
      <c r="A413" s="105" t="s">
        <v>8</v>
      </c>
      <c r="B413" s="108" t="s">
        <v>425</v>
      </c>
      <c r="C413" s="90"/>
      <c r="D413" s="90"/>
      <c r="E413" s="90"/>
      <c r="F413" s="90"/>
      <c r="G413" s="90"/>
      <c r="H413" s="90"/>
      <c r="K413" s="107"/>
    </row>
    <row r="414" spans="1:11">
      <c r="A414" s="105"/>
      <c r="B414" s="106"/>
      <c r="C414" s="90"/>
      <c r="D414" s="90"/>
      <c r="E414" s="90"/>
      <c r="F414" s="90"/>
      <c r="G414" s="90"/>
      <c r="H414" s="90"/>
      <c r="K414" s="107"/>
    </row>
    <row r="415" spans="1:11">
      <c r="A415" s="105"/>
      <c r="B415" s="106" t="s">
        <v>426</v>
      </c>
      <c r="C415" s="90"/>
      <c r="D415" s="90"/>
      <c r="E415" s="90"/>
      <c r="F415" s="90"/>
      <c r="G415" s="90"/>
      <c r="H415" s="90"/>
      <c r="K415" s="107"/>
    </row>
    <row r="416" spans="1:11">
      <c r="A416" s="105"/>
      <c r="B416" s="106" t="s">
        <v>427</v>
      </c>
      <c r="C416" s="90"/>
      <c r="D416" s="90"/>
      <c r="E416" s="90"/>
      <c r="F416" s="90"/>
      <c r="G416" s="90"/>
      <c r="H416" s="90"/>
      <c r="K416" s="107"/>
    </row>
    <row r="417" spans="1:11">
      <c r="A417" s="105"/>
      <c r="B417" s="106" t="s">
        <v>428</v>
      </c>
      <c r="C417" s="90"/>
      <c r="D417" s="90"/>
      <c r="E417" s="90"/>
      <c r="F417" s="90"/>
      <c r="G417" s="90"/>
      <c r="H417" s="90"/>
      <c r="K417" s="107"/>
    </row>
    <row r="418" spans="1:11">
      <c r="A418" s="105"/>
      <c r="B418" s="106"/>
      <c r="C418" s="90"/>
      <c r="D418" s="90"/>
      <c r="E418" s="90"/>
      <c r="F418" s="90"/>
      <c r="G418" s="90"/>
      <c r="H418" s="90"/>
      <c r="K418" s="107"/>
    </row>
    <row r="419" spans="1:11">
      <c r="A419" s="105"/>
      <c r="B419" s="106" t="s">
        <v>429</v>
      </c>
      <c r="C419" s="90"/>
      <c r="D419" s="90"/>
      <c r="E419" s="90"/>
      <c r="F419" s="90"/>
      <c r="G419" s="90"/>
      <c r="H419" s="90"/>
      <c r="K419" s="107"/>
    </row>
    <row r="420" spans="1:11">
      <c r="A420" s="105"/>
      <c r="B420" s="106" t="s">
        <v>430</v>
      </c>
      <c r="C420" s="90"/>
      <c r="D420" s="90"/>
      <c r="E420" s="90"/>
      <c r="F420" s="90"/>
      <c r="G420" s="90"/>
      <c r="H420" s="90"/>
      <c r="K420" s="107"/>
    </row>
    <row r="421" spans="1:11">
      <c r="A421" s="105"/>
      <c r="B421" s="106" t="s">
        <v>431</v>
      </c>
      <c r="C421" s="90"/>
      <c r="D421" s="90"/>
      <c r="E421" s="90"/>
      <c r="F421" s="90"/>
      <c r="G421" s="90"/>
      <c r="H421" s="90"/>
      <c r="K421" s="107"/>
    </row>
    <row r="422" spans="1:11">
      <c r="A422" s="105"/>
      <c r="B422" s="106" t="s">
        <v>432</v>
      </c>
      <c r="C422" s="90"/>
      <c r="D422" s="90"/>
      <c r="E422" s="90"/>
      <c r="F422" s="90"/>
      <c r="G422" s="90"/>
      <c r="H422" s="90"/>
      <c r="K422" s="107"/>
    </row>
    <row r="423" spans="1:11">
      <c r="A423" s="105"/>
      <c r="B423" s="106"/>
      <c r="C423" s="90"/>
      <c r="D423" s="90"/>
      <c r="E423" s="90"/>
      <c r="F423" s="90"/>
      <c r="G423" s="90"/>
      <c r="H423" s="90"/>
      <c r="K423" s="107"/>
    </row>
    <row r="424" spans="1:11">
      <c r="A424" s="105"/>
      <c r="B424" s="106" t="s">
        <v>433</v>
      </c>
      <c r="C424" s="90"/>
      <c r="D424" s="90"/>
      <c r="E424" s="90"/>
      <c r="F424" s="90"/>
      <c r="G424" s="90"/>
      <c r="H424" s="90"/>
      <c r="K424" s="107"/>
    </row>
    <row r="425" spans="1:11">
      <c r="A425" s="105"/>
      <c r="B425" s="106" t="s">
        <v>434</v>
      </c>
      <c r="C425" s="90"/>
      <c r="D425" s="90"/>
      <c r="E425" s="90"/>
      <c r="F425" s="90"/>
      <c r="G425" s="90"/>
      <c r="H425" s="90"/>
      <c r="K425" s="107"/>
    </row>
    <row r="426" spans="1:11">
      <c r="A426" s="105"/>
      <c r="B426" s="106"/>
      <c r="C426" s="90"/>
      <c r="D426" s="90"/>
      <c r="E426" s="90"/>
      <c r="F426" s="90"/>
      <c r="G426" s="90"/>
      <c r="H426" s="90"/>
      <c r="K426" s="107"/>
    </row>
    <row r="427" spans="1:11">
      <c r="A427" s="105"/>
      <c r="B427" s="106" t="s">
        <v>435</v>
      </c>
      <c r="C427" s="90"/>
      <c r="D427" s="90"/>
      <c r="E427" s="90"/>
      <c r="F427" s="90"/>
      <c r="G427" s="90"/>
      <c r="H427" s="90"/>
      <c r="K427" s="107"/>
    </row>
    <row r="428" spans="1:11">
      <c r="A428" s="105"/>
      <c r="B428" s="106" t="s">
        <v>436</v>
      </c>
      <c r="C428" s="90"/>
      <c r="D428" s="90"/>
      <c r="E428" s="90"/>
      <c r="F428" s="90"/>
      <c r="G428" s="90"/>
      <c r="H428" s="90"/>
      <c r="K428" s="107"/>
    </row>
    <row r="429" spans="1:11">
      <c r="A429" s="105"/>
      <c r="B429" s="106" t="s">
        <v>437</v>
      </c>
      <c r="C429" s="90"/>
      <c r="D429" s="90"/>
      <c r="E429" s="90"/>
      <c r="F429" s="90"/>
      <c r="G429" s="90"/>
      <c r="H429" s="90"/>
      <c r="K429" s="107"/>
    </row>
    <row r="430" spans="1:11">
      <c r="A430" s="105"/>
      <c r="B430" s="106"/>
      <c r="C430" s="90"/>
      <c r="D430" s="90"/>
      <c r="E430" s="90"/>
      <c r="F430" s="90"/>
      <c r="G430" s="90"/>
      <c r="H430" s="90"/>
      <c r="K430" s="107"/>
    </row>
    <row r="431" spans="1:11">
      <c r="A431" s="105"/>
      <c r="B431" s="106" t="s">
        <v>438</v>
      </c>
      <c r="C431" s="90"/>
      <c r="D431" s="90"/>
      <c r="E431" s="90"/>
      <c r="F431" s="90"/>
      <c r="G431" s="90"/>
      <c r="H431" s="90"/>
      <c r="K431" s="107"/>
    </row>
    <row r="432" spans="1:11">
      <c r="A432" s="105"/>
      <c r="B432" s="106" t="s">
        <v>439</v>
      </c>
      <c r="C432" s="90"/>
      <c r="D432" s="90"/>
      <c r="E432" s="90"/>
      <c r="F432" s="90"/>
      <c r="G432" s="90"/>
      <c r="H432" s="90"/>
      <c r="K432" s="107"/>
    </row>
    <row r="433" spans="1:11">
      <c r="A433" s="105"/>
      <c r="B433" s="106"/>
      <c r="C433" s="90"/>
      <c r="D433" s="90"/>
      <c r="E433" s="90"/>
      <c r="F433" s="90"/>
      <c r="G433" s="90"/>
      <c r="H433" s="90"/>
      <c r="K433" s="107"/>
    </row>
    <row r="434" spans="1:11">
      <c r="A434" s="105"/>
      <c r="B434" s="106"/>
      <c r="C434" s="90"/>
      <c r="D434" s="90"/>
      <c r="E434" s="90"/>
      <c r="F434" s="90"/>
      <c r="G434" s="90"/>
      <c r="H434" s="90"/>
      <c r="K434" s="107"/>
    </row>
    <row r="435" spans="1:11">
      <c r="A435" s="105"/>
      <c r="B435" s="106"/>
      <c r="C435" s="90"/>
      <c r="D435" s="90"/>
      <c r="E435" s="90"/>
      <c r="F435" s="90"/>
      <c r="G435" s="90"/>
      <c r="H435" s="90"/>
      <c r="K435" s="107"/>
    </row>
    <row r="436" spans="1:11">
      <c r="A436" s="105"/>
      <c r="B436" s="106"/>
      <c r="C436" s="90"/>
      <c r="D436" s="90"/>
      <c r="E436" s="90"/>
      <c r="F436" s="90"/>
      <c r="G436" s="90"/>
      <c r="H436" s="90"/>
      <c r="K436" s="107"/>
    </row>
    <row r="437" spans="1:11">
      <c r="A437" s="105"/>
      <c r="B437" s="106"/>
      <c r="C437" s="90"/>
      <c r="D437" s="90"/>
      <c r="E437" s="90"/>
      <c r="F437" s="90"/>
      <c r="G437" s="90"/>
      <c r="H437" s="90"/>
      <c r="K437" s="115"/>
    </row>
    <row r="438" spans="1:11">
      <c r="A438" s="105"/>
      <c r="B438" s="106"/>
      <c r="C438" s="90"/>
      <c r="D438" s="90"/>
      <c r="E438" s="90"/>
      <c r="F438" s="90"/>
      <c r="G438" s="90"/>
      <c r="H438" s="90"/>
      <c r="K438" s="107"/>
    </row>
    <row r="439" spans="1:11">
      <c r="A439" s="105"/>
      <c r="B439" s="106"/>
      <c r="C439" s="90"/>
      <c r="D439" s="90"/>
      <c r="E439" s="90"/>
      <c r="F439" s="116" t="s">
        <v>236</v>
      </c>
      <c r="G439" s="90"/>
      <c r="H439" s="116"/>
      <c r="I439" s="116"/>
      <c r="J439" s="117" t="s">
        <v>98</v>
      </c>
      <c r="K439" s="118"/>
    </row>
    <row r="440" spans="1:11">
      <c r="A440" s="105"/>
      <c r="B440" s="126"/>
      <c r="C440" s="90"/>
      <c r="D440" s="90"/>
      <c r="E440" s="90"/>
      <c r="F440" s="116"/>
      <c r="G440" s="90"/>
      <c r="H440" s="116"/>
      <c r="I440" s="116"/>
      <c r="J440" s="116"/>
      <c r="K440" s="115"/>
    </row>
    <row r="441" spans="1:11">
      <c r="A441" s="105"/>
      <c r="B441" s="120"/>
      <c r="C441" s="90"/>
      <c r="D441" s="90"/>
      <c r="E441" s="90"/>
      <c r="F441" s="116"/>
      <c r="G441" s="90"/>
      <c r="H441" s="116"/>
      <c r="I441" s="116"/>
      <c r="J441" s="116"/>
      <c r="K441" s="107"/>
    </row>
    <row r="442" spans="1:11">
      <c r="A442" s="105"/>
      <c r="B442" s="120"/>
      <c r="C442" s="90"/>
      <c r="D442" s="90"/>
      <c r="E442" s="90"/>
      <c r="F442" s="116"/>
      <c r="G442" s="90"/>
      <c r="H442" s="116"/>
      <c r="I442" s="116"/>
      <c r="J442" s="116"/>
      <c r="K442" s="107"/>
    </row>
    <row r="443" spans="1:11">
      <c r="A443" s="105"/>
      <c r="B443" s="120"/>
      <c r="C443" s="90"/>
      <c r="D443" s="90"/>
      <c r="E443" s="90"/>
      <c r="F443" s="90"/>
      <c r="G443" s="90"/>
      <c r="H443" s="90"/>
      <c r="K443" s="107"/>
    </row>
    <row r="444" spans="1:11">
      <c r="A444" s="105" t="s">
        <v>20</v>
      </c>
      <c r="B444" s="108" t="s">
        <v>440</v>
      </c>
      <c r="C444" s="90"/>
      <c r="D444" s="90"/>
      <c r="E444" s="90"/>
      <c r="F444" s="90"/>
      <c r="G444" s="90"/>
      <c r="H444" s="90"/>
      <c r="K444" s="107"/>
    </row>
    <row r="445" spans="1:11">
      <c r="A445" s="105"/>
      <c r="B445" s="106"/>
      <c r="C445" s="90"/>
      <c r="D445" s="90"/>
      <c r="E445" s="90"/>
      <c r="F445" s="90"/>
      <c r="G445" s="90"/>
      <c r="H445" s="90"/>
      <c r="K445" s="107"/>
    </row>
    <row r="446" spans="1:11">
      <c r="A446" s="105"/>
      <c r="B446" s="106" t="s">
        <v>441</v>
      </c>
      <c r="C446" s="90"/>
      <c r="D446" s="90"/>
      <c r="E446" s="90"/>
      <c r="F446" s="90"/>
      <c r="G446" s="90"/>
      <c r="H446" s="90"/>
      <c r="K446" s="107"/>
    </row>
    <row r="447" spans="1:11">
      <c r="A447" s="105"/>
      <c r="B447" s="106" t="s">
        <v>442</v>
      </c>
      <c r="C447" s="90"/>
      <c r="D447" s="90"/>
      <c r="E447" s="90"/>
      <c r="F447" s="90"/>
      <c r="G447" s="90"/>
      <c r="H447" s="90"/>
      <c r="K447" s="107"/>
    </row>
    <row r="448" spans="1:11">
      <c r="A448" s="105"/>
      <c r="B448" s="106" t="s">
        <v>443</v>
      </c>
      <c r="C448" s="90"/>
      <c r="D448" s="90"/>
      <c r="E448" s="90"/>
      <c r="F448" s="90"/>
      <c r="G448" s="90"/>
      <c r="H448" s="90"/>
      <c r="K448" s="107"/>
    </row>
    <row r="449" spans="1:11">
      <c r="A449" s="105"/>
      <c r="B449" s="106"/>
      <c r="C449" s="90"/>
      <c r="D449" s="90"/>
      <c r="E449" s="90"/>
      <c r="F449" s="90"/>
      <c r="G449" s="90"/>
      <c r="H449" s="90"/>
      <c r="K449" s="107"/>
    </row>
    <row r="450" spans="1:11">
      <c r="A450" s="105"/>
      <c r="B450" s="106" t="s">
        <v>444</v>
      </c>
      <c r="C450" s="90"/>
      <c r="D450" s="90"/>
      <c r="E450" s="90"/>
      <c r="F450" s="90"/>
      <c r="G450" s="90"/>
      <c r="H450" s="90"/>
      <c r="K450" s="107"/>
    </row>
    <row r="451" spans="1:11">
      <c r="A451" s="105"/>
      <c r="B451" s="106" t="s">
        <v>445</v>
      </c>
      <c r="C451" s="90"/>
      <c r="D451" s="90"/>
      <c r="E451" s="90"/>
      <c r="F451" s="90"/>
      <c r="G451" s="90"/>
      <c r="H451" s="90"/>
      <c r="K451" s="107"/>
    </row>
    <row r="452" spans="1:11">
      <c r="A452" s="105"/>
      <c r="B452" s="106" t="s">
        <v>446</v>
      </c>
      <c r="C452" s="90"/>
      <c r="D452" s="90"/>
      <c r="E452" s="90"/>
      <c r="F452" s="90"/>
      <c r="G452" s="90"/>
      <c r="H452" s="90"/>
      <c r="K452" s="107"/>
    </row>
    <row r="453" spans="1:11">
      <c r="A453" s="105"/>
      <c r="B453" s="106"/>
      <c r="C453" s="90"/>
      <c r="D453" s="90"/>
      <c r="E453" s="90"/>
      <c r="F453" s="90"/>
      <c r="G453" s="90"/>
      <c r="H453" s="90"/>
      <c r="K453" s="107"/>
    </row>
    <row r="454" spans="1:11">
      <c r="A454" s="105"/>
      <c r="B454" s="106" t="s">
        <v>447</v>
      </c>
      <c r="C454" s="90"/>
      <c r="D454" s="90"/>
      <c r="E454" s="90"/>
      <c r="F454" s="90"/>
      <c r="G454" s="90"/>
      <c r="H454" s="90"/>
      <c r="K454" s="107"/>
    </row>
    <row r="455" spans="1:11">
      <c r="A455" s="105"/>
      <c r="B455" s="106" t="s">
        <v>448</v>
      </c>
      <c r="C455" s="90"/>
      <c r="D455" s="90"/>
      <c r="E455" s="90"/>
      <c r="F455" s="90"/>
      <c r="G455" s="90"/>
      <c r="H455" s="90"/>
      <c r="K455" s="107"/>
    </row>
    <row r="456" spans="1:11">
      <c r="A456" s="105"/>
      <c r="B456" s="106" t="s">
        <v>449</v>
      </c>
      <c r="C456" s="90"/>
      <c r="D456" s="90"/>
      <c r="E456" s="90"/>
      <c r="F456" s="90"/>
      <c r="G456" s="90"/>
      <c r="H456" s="90"/>
      <c r="K456" s="107"/>
    </row>
    <row r="457" spans="1:11">
      <c r="A457" s="105"/>
      <c r="B457" s="106"/>
      <c r="C457" s="90"/>
      <c r="D457" s="90"/>
      <c r="E457" s="90"/>
      <c r="F457" s="90"/>
      <c r="G457" s="90"/>
      <c r="H457" s="90"/>
      <c r="K457" s="107"/>
    </row>
    <row r="458" spans="1:11">
      <c r="A458" s="105" t="s">
        <v>3</v>
      </c>
      <c r="B458" s="108" t="s">
        <v>450</v>
      </c>
      <c r="C458" s="90"/>
      <c r="D458" s="90"/>
      <c r="E458" s="90"/>
      <c r="F458" s="90"/>
      <c r="G458" s="90"/>
      <c r="H458" s="90"/>
      <c r="K458" s="107"/>
    </row>
    <row r="459" spans="1:11">
      <c r="A459" s="105"/>
      <c r="B459" s="120"/>
      <c r="C459" s="90"/>
      <c r="D459" s="90"/>
      <c r="E459" s="90"/>
      <c r="F459" s="90"/>
      <c r="G459" s="90"/>
      <c r="H459" s="90"/>
      <c r="K459" s="107"/>
    </row>
    <row r="460" spans="1:11">
      <c r="A460" s="105"/>
      <c r="B460" s="106" t="s">
        <v>451</v>
      </c>
      <c r="C460" s="90"/>
      <c r="D460" s="90"/>
      <c r="E460" s="90"/>
      <c r="F460" s="90"/>
      <c r="G460" s="90"/>
      <c r="H460" s="90"/>
      <c r="K460" s="107"/>
    </row>
    <row r="461" spans="1:11">
      <c r="A461" s="105"/>
      <c r="B461" s="106" t="s">
        <v>452</v>
      </c>
      <c r="C461" s="90"/>
      <c r="D461" s="90"/>
      <c r="E461" s="90"/>
      <c r="F461" s="90"/>
      <c r="G461" s="90"/>
      <c r="H461" s="90"/>
      <c r="K461" s="107"/>
    </row>
    <row r="462" spans="1:11">
      <c r="A462" s="105"/>
      <c r="B462" s="106" t="s">
        <v>453</v>
      </c>
      <c r="C462" s="90"/>
      <c r="D462" s="90"/>
      <c r="E462" s="90"/>
      <c r="F462" s="90"/>
      <c r="G462" s="90"/>
      <c r="H462" s="90"/>
      <c r="K462" s="107"/>
    </row>
    <row r="463" spans="1:11">
      <c r="A463" s="105"/>
      <c r="B463" s="106"/>
      <c r="C463" s="90"/>
      <c r="D463" s="90"/>
      <c r="E463" s="90"/>
      <c r="F463" s="90"/>
      <c r="G463" s="90"/>
      <c r="H463" s="90"/>
      <c r="K463" s="107"/>
    </row>
    <row r="464" spans="1:11">
      <c r="A464" s="105"/>
      <c r="B464" s="106" t="s">
        <v>454</v>
      </c>
      <c r="C464" s="90"/>
      <c r="D464" s="90"/>
      <c r="E464" s="90"/>
      <c r="F464" s="90"/>
      <c r="G464" s="90"/>
      <c r="H464" s="90"/>
      <c r="K464" s="107"/>
    </row>
    <row r="465" spans="1:11">
      <c r="A465" s="105"/>
      <c r="B465" s="106" t="s">
        <v>455</v>
      </c>
      <c r="C465" s="90"/>
      <c r="D465" s="90"/>
      <c r="E465" s="90"/>
      <c r="F465" s="90"/>
      <c r="G465" s="90"/>
      <c r="H465" s="90"/>
      <c r="K465" s="107"/>
    </row>
    <row r="466" spans="1:11">
      <c r="A466" s="105"/>
      <c r="B466" s="106" t="s">
        <v>456</v>
      </c>
      <c r="C466" s="90"/>
      <c r="D466" s="90"/>
      <c r="E466" s="90"/>
      <c r="F466" s="90"/>
      <c r="G466" s="90"/>
      <c r="H466" s="90"/>
      <c r="K466" s="107"/>
    </row>
    <row r="467" spans="1:11">
      <c r="A467" s="105"/>
      <c r="B467" s="106" t="s">
        <v>457</v>
      </c>
      <c r="C467" s="90"/>
      <c r="D467" s="90"/>
      <c r="E467" s="90"/>
      <c r="F467" s="90"/>
      <c r="G467" s="90"/>
      <c r="H467" s="90"/>
      <c r="K467" s="107"/>
    </row>
    <row r="468" spans="1:11">
      <c r="A468" s="105"/>
      <c r="B468" s="106" t="s">
        <v>458</v>
      </c>
      <c r="C468" s="90"/>
      <c r="D468" s="90"/>
      <c r="E468" s="90"/>
      <c r="F468" s="90"/>
      <c r="G468" s="90"/>
      <c r="H468" s="90"/>
      <c r="K468" s="107"/>
    </row>
    <row r="469" spans="1:11">
      <c r="A469" s="105"/>
      <c r="B469" s="106"/>
      <c r="C469" s="90"/>
      <c r="D469" s="90"/>
      <c r="E469" s="90"/>
      <c r="F469" s="90"/>
      <c r="G469" s="90"/>
      <c r="H469" s="90"/>
      <c r="K469" s="107"/>
    </row>
    <row r="470" spans="1:11">
      <c r="A470" s="105"/>
      <c r="B470" s="106" t="s">
        <v>459</v>
      </c>
      <c r="C470" s="90"/>
      <c r="D470" s="90"/>
      <c r="E470" s="90"/>
      <c r="F470" s="90"/>
      <c r="G470" s="90"/>
      <c r="H470" s="90"/>
      <c r="K470" s="107"/>
    </row>
    <row r="471" spans="1:11">
      <c r="A471" s="105" t="s">
        <v>3</v>
      </c>
      <c r="B471" s="108" t="s">
        <v>460</v>
      </c>
      <c r="C471" s="90"/>
      <c r="D471" s="90"/>
      <c r="E471" s="90"/>
      <c r="F471" s="90"/>
      <c r="G471" s="90"/>
      <c r="H471" s="90"/>
      <c r="K471" s="107"/>
    </row>
    <row r="472" spans="1:11">
      <c r="A472" s="105"/>
      <c r="B472" s="106"/>
      <c r="C472" s="90"/>
      <c r="D472" s="90"/>
      <c r="E472" s="90"/>
      <c r="F472" s="90"/>
      <c r="G472" s="90"/>
      <c r="H472" s="90"/>
      <c r="K472" s="107"/>
    </row>
    <row r="473" spans="1:11">
      <c r="A473" s="105"/>
      <c r="B473" s="106" t="s">
        <v>461</v>
      </c>
      <c r="C473" s="90"/>
      <c r="D473" s="90"/>
      <c r="E473" s="90"/>
      <c r="F473" s="90"/>
      <c r="G473" s="90"/>
      <c r="H473" s="90"/>
      <c r="K473" s="107"/>
    </row>
    <row r="474" spans="1:11">
      <c r="A474" s="105"/>
      <c r="B474" s="106" t="s">
        <v>462</v>
      </c>
      <c r="C474" s="90"/>
      <c r="D474" s="90"/>
      <c r="E474" s="90"/>
      <c r="F474" s="90"/>
      <c r="G474" s="90"/>
      <c r="H474" s="90"/>
      <c r="K474" s="107"/>
    </row>
    <row r="475" spans="1:11">
      <c r="A475" s="105"/>
      <c r="B475" s="108"/>
      <c r="C475" s="90"/>
      <c r="D475" s="90"/>
      <c r="E475" s="90"/>
      <c r="F475" s="90"/>
      <c r="G475" s="90"/>
      <c r="H475" s="90"/>
      <c r="K475" s="107"/>
    </row>
    <row r="476" spans="1:11">
      <c r="A476" s="105" t="s">
        <v>6</v>
      </c>
      <c r="B476" s="108" t="s">
        <v>463</v>
      </c>
      <c r="C476" s="90"/>
      <c r="D476" s="90"/>
      <c r="E476" s="90"/>
      <c r="F476" s="90"/>
      <c r="G476" s="90"/>
      <c r="H476" s="90"/>
      <c r="K476" s="107"/>
    </row>
    <row r="477" spans="1:11">
      <c r="A477" s="105"/>
      <c r="B477" s="106"/>
      <c r="C477" s="90"/>
      <c r="D477" s="90"/>
      <c r="E477" s="90"/>
      <c r="F477" s="90"/>
      <c r="G477" s="90"/>
      <c r="H477" s="90"/>
      <c r="K477" s="107"/>
    </row>
    <row r="478" spans="1:11">
      <c r="A478" s="105"/>
      <c r="B478" s="106" t="s">
        <v>464</v>
      </c>
      <c r="C478" s="90"/>
      <c r="D478" s="90"/>
      <c r="E478" s="116"/>
      <c r="F478" s="90"/>
      <c r="G478" s="90"/>
      <c r="H478" s="90"/>
      <c r="K478" s="107"/>
    </row>
    <row r="479" spans="1:11">
      <c r="A479" s="105"/>
      <c r="B479" s="106" t="s">
        <v>465</v>
      </c>
      <c r="C479" s="90"/>
      <c r="D479" s="90"/>
      <c r="E479" s="90"/>
      <c r="F479" s="90"/>
      <c r="G479" s="90"/>
      <c r="H479" s="90"/>
      <c r="K479" s="107"/>
    </row>
    <row r="480" spans="1:11">
      <c r="A480" s="105"/>
      <c r="B480" s="106" t="s">
        <v>466</v>
      </c>
      <c r="C480" s="90"/>
      <c r="D480" s="90"/>
      <c r="E480" s="90"/>
      <c r="F480" s="90"/>
      <c r="G480" s="90"/>
      <c r="H480" s="90"/>
      <c r="K480" s="107"/>
    </row>
    <row r="481" spans="1:11">
      <c r="A481" s="105"/>
      <c r="B481" s="106" t="s">
        <v>467</v>
      </c>
      <c r="C481" s="90"/>
      <c r="D481" s="90"/>
      <c r="E481" s="90"/>
      <c r="F481" s="90"/>
      <c r="G481" s="90"/>
      <c r="H481" s="90"/>
      <c r="K481" s="107"/>
    </row>
    <row r="482" spans="1:11">
      <c r="A482" s="105"/>
      <c r="B482" s="106" t="s">
        <v>468</v>
      </c>
      <c r="C482" s="90"/>
      <c r="D482" s="90"/>
      <c r="E482" s="90"/>
      <c r="F482" s="90"/>
      <c r="G482" s="90"/>
      <c r="H482" s="90"/>
      <c r="K482" s="107"/>
    </row>
    <row r="483" spans="1:11">
      <c r="A483" s="105"/>
      <c r="B483" s="106"/>
      <c r="C483" s="90"/>
      <c r="D483" s="90"/>
      <c r="E483" s="90"/>
      <c r="F483" s="90"/>
      <c r="G483" s="90"/>
      <c r="H483" s="90"/>
      <c r="K483" s="107"/>
    </row>
    <row r="484" spans="1:11">
      <c r="A484" s="105"/>
      <c r="B484" s="106"/>
      <c r="C484" s="90"/>
      <c r="D484" s="90"/>
      <c r="E484" s="90"/>
      <c r="F484" s="90"/>
      <c r="G484" s="90"/>
      <c r="H484" s="90"/>
      <c r="K484" s="107"/>
    </row>
    <row r="485" spans="1:11">
      <c r="A485" s="105"/>
      <c r="B485" s="106"/>
      <c r="C485" s="90"/>
      <c r="D485" s="90"/>
      <c r="E485" s="90"/>
      <c r="F485" s="116" t="s">
        <v>236</v>
      </c>
      <c r="G485" s="90"/>
      <c r="H485" s="116"/>
      <c r="I485" s="116"/>
      <c r="J485" s="117" t="s">
        <v>98</v>
      </c>
      <c r="K485" s="118"/>
    </row>
    <row r="486" spans="1:11">
      <c r="A486" s="105"/>
      <c r="B486" s="106"/>
      <c r="C486" s="90"/>
      <c r="D486" s="90"/>
      <c r="E486" s="90"/>
      <c r="F486" s="90"/>
      <c r="G486" s="90"/>
      <c r="H486" s="90"/>
      <c r="K486" s="107"/>
    </row>
    <row r="487" spans="1:11">
      <c r="A487" s="105"/>
      <c r="B487" s="106"/>
      <c r="C487" s="90"/>
      <c r="D487" s="90"/>
      <c r="E487" s="90"/>
      <c r="F487" s="90"/>
      <c r="G487" s="90"/>
      <c r="H487" s="90"/>
      <c r="K487" s="107"/>
    </row>
    <row r="488" spans="1:11">
      <c r="A488" s="105"/>
      <c r="B488" s="106"/>
      <c r="C488" s="90"/>
      <c r="D488" s="90"/>
      <c r="E488" s="90"/>
      <c r="F488" s="90"/>
      <c r="G488" s="90"/>
      <c r="H488" s="90"/>
      <c r="K488" s="107"/>
    </row>
    <row r="489" spans="1:11">
      <c r="A489" s="105" t="s">
        <v>20</v>
      </c>
      <c r="B489" s="108" t="s">
        <v>469</v>
      </c>
      <c r="C489" s="90"/>
      <c r="D489" s="90"/>
      <c r="E489" s="90"/>
      <c r="F489" s="90"/>
      <c r="G489" s="90"/>
      <c r="H489" s="90"/>
      <c r="K489" s="107"/>
    </row>
    <row r="490" spans="1:11">
      <c r="A490" s="105"/>
      <c r="B490" s="106"/>
      <c r="C490" s="90"/>
      <c r="D490" s="90"/>
      <c r="E490" s="90"/>
      <c r="F490" s="90"/>
      <c r="G490" s="90"/>
      <c r="H490" s="90"/>
      <c r="K490" s="107"/>
    </row>
    <row r="491" spans="1:11">
      <c r="A491" s="105"/>
      <c r="B491" s="106" t="s">
        <v>470</v>
      </c>
      <c r="C491" s="90"/>
      <c r="D491" s="90"/>
      <c r="E491" s="90"/>
      <c r="F491" s="90"/>
      <c r="G491" s="90"/>
      <c r="H491" s="90"/>
      <c r="K491" s="107"/>
    </row>
    <row r="492" spans="1:11">
      <c r="A492" s="105"/>
      <c r="B492" s="106" t="s">
        <v>471</v>
      </c>
      <c r="C492" s="90"/>
      <c r="D492" s="90"/>
      <c r="E492" s="90"/>
      <c r="F492" s="90"/>
      <c r="G492" s="90"/>
      <c r="H492" s="90"/>
      <c r="K492" s="107"/>
    </row>
    <row r="493" spans="1:11">
      <c r="A493" s="105" t="s">
        <v>63</v>
      </c>
      <c r="B493" s="106" t="s">
        <v>472</v>
      </c>
      <c r="C493" s="90"/>
      <c r="D493" s="90"/>
      <c r="E493" s="90"/>
      <c r="F493" s="90"/>
      <c r="G493" s="90"/>
      <c r="H493" s="90"/>
      <c r="K493" s="107"/>
    </row>
    <row r="494" spans="1:11">
      <c r="A494" s="105"/>
      <c r="B494" s="106"/>
      <c r="C494" s="90"/>
      <c r="D494" s="90"/>
      <c r="E494" s="90"/>
      <c r="F494" s="90"/>
      <c r="G494" s="90"/>
      <c r="H494" s="90"/>
      <c r="K494" s="107"/>
    </row>
    <row r="495" spans="1:11">
      <c r="A495" s="105"/>
      <c r="B495" s="106" t="s">
        <v>473</v>
      </c>
      <c r="C495" s="90"/>
      <c r="D495" s="90"/>
      <c r="E495" s="90"/>
      <c r="F495" s="90"/>
      <c r="G495" s="90"/>
      <c r="H495" s="90"/>
      <c r="K495" s="107"/>
    </row>
    <row r="496" spans="1:11">
      <c r="A496" s="105"/>
      <c r="B496" s="106" t="s">
        <v>474</v>
      </c>
      <c r="C496" s="90"/>
      <c r="D496" s="90"/>
      <c r="E496" s="90"/>
      <c r="F496" s="90"/>
      <c r="G496" s="90"/>
      <c r="H496" s="90"/>
      <c r="K496" s="107"/>
    </row>
    <row r="497" spans="1:11">
      <c r="A497" s="105"/>
      <c r="B497" s="106"/>
      <c r="C497" s="90"/>
      <c r="D497" s="90"/>
      <c r="E497" s="90"/>
      <c r="F497" s="90"/>
      <c r="G497" s="90"/>
      <c r="H497" s="90"/>
      <c r="K497" s="107"/>
    </row>
    <row r="498" spans="1:11">
      <c r="A498" s="105" t="s">
        <v>251</v>
      </c>
      <c r="B498" s="125" t="s">
        <v>475</v>
      </c>
      <c r="C498" s="90"/>
      <c r="D498" s="90"/>
      <c r="E498" s="90"/>
      <c r="F498" s="90"/>
      <c r="G498" s="90"/>
      <c r="H498" s="90"/>
      <c r="K498" s="107"/>
    </row>
    <row r="499" spans="1:11">
      <c r="A499" s="105"/>
      <c r="B499" s="106"/>
      <c r="C499" s="90"/>
      <c r="D499" s="90"/>
      <c r="E499" s="90"/>
      <c r="F499" s="90"/>
      <c r="G499" s="90"/>
      <c r="H499" s="90"/>
      <c r="K499" s="107"/>
    </row>
    <row r="500" spans="1:11">
      <c r="A500" s="105" t="s">
        <v>3</v>
      </c>
      <c r="B500" s="108" t="s">
        <v>476</v>
      </c>
      <c r="C500" s="90"/>
      <c r="D500" s="90"/>
      <c r="E500" s="90"/>
      <c r="F500" s="90"/>
      <c r="G500" s="90"/>
      <c r="H500" s="90"/>
      <c r="K500" s="107"/>
    </row>
    <row r="501" spans="1:11">
      <c r="A501" s="105"/>
      <c r="B501" s="106"/>
      <c r="C501" s="90"/>
      <c r="D501" s="90"/>
      <c r="E501" s="90"/>
      <c r="F501" s="90"/>
      <c r="G501" s="90"/>
      <c r="H501" s="90"/>
      <c r="K501" s="107"/>
    </row>
    <row r="502" spans="1:11">
      <c r="A502" s="105" t="s">
        <v>251</v>
      </c>
      <c r="B502" s="106" t="s">
        <v>477</v>
      </c>
      <c r="C502" s="90"/>
      <c r="D502" s="90"/>
      <c r="E502" s="90"/>
      <c r="F502" s="90"/>
      <c r="G502" s="90"/>
      <c r="H502" s="90"/>
      <c r="K502" s="107"/>
    </row>
    <row r="503" spans="1:11">
      <c r="A503" s="105"/>
      <c r="B503" s="106" t="s">
        <v>478</v>
      </c>
      <c r="C503" s="90"/>
      <c r="D503" s="90"/>
      <c r="E503" s="90"/>
      <c r="F503" s="90"/>
      <c r="G503" s="90"/>
      <c r="H503" s="90"/>
      <c r="K503" s="107"/>
    </row>
    <row r="504" spans="1:11">
      <c r="A504" s="105"/>
      <c r="B504" s="106" t="s">
        <v>479</v>
      </c>
      <c r="C504" s="90"/>
      <c r="D504" s="90"/>
      <c r="E504" s="90"/>
      <c r="F504" s="90"/>
      <c r="G504" s="90"/>
      <c r="H504" s="90"/>
      <c r="K504" s="107"/>
    </row>
    <row r="505" spans="1:11">
      <c r="A505" s="105"/>
      <c r="B505" s="106"/>
      <c r="C505" s="90"/>
      <c r="D505" s="90"/>
      <c r="E505" s="90"/>
      <c r="F505" s="90"/>
      <c r="G505" s="90"/>
      <c r="H505" s="90"/>
      <c r="K505" s="107"/>
    </row>
    <row r="506" spans="1:11">
      <c r="A506" s="105" t="s">
        <v>6</v>
      </c>
      <c r="B506" s="108" t="s">
        <v>480</v>
      </c>
      <c r="C506" s="90"/>
      <c r="D506" s="90"/>
      <c r="E506" s="90"/>
      <c r="F506" s="90"/>
      <c r="G506" s="90"/>
      <c r="H506" s="90"/>
      <c r="K506" s="107"/>
    </row>
    <row r="507" spans="1:11">
      <c r="A507" s="105"/>
      <c r="B507" s="106"/>
      <c r="C507" s="90"/>
      <c r="D507" s="90"/>
      <c r="E507" s="90"/>
      <c r="F507" s="90"/>
      <c r="G507" s="90"/>
      <c r="H507" s="90"/>
      <c r="K507" s="107"/>
    </row>
    <row r="508" spans="1:11">
      <c r="A508" s="105"/>
      <c r="B508" s="106" t="s">
        <v>481</v>
      </c>
      <c r="C508" s="90"/>
      <c r="D508" s="90"/>
      <c r="E508" s="90"/>
      <c r="F508" s="90"/>
      <c r="G508" s="90"/>
      <c r="H508" s="90"/>
      <c r="K508" s="107"/>
    </row>
    <row r="509" spans="1:11">
      <c r="A509" s="105"/>
      <c r="B509" s="106" t="s">
        <v>482</v>
      </c>
      <c r="C509" s="90"/>
      <c r="D509" s="90"/>
      <c r="E509" s="90"/>
      <c r="F509" s="90"/>
      <c r="G509" s="90"/>
      <c r="H509" s="90"/>
      <c r="K509" s="107"/>
    </row>
    <row r="510" spans="1:11">
      <c r="A510" s="105"/>
      <c r="B510" s="106" t="s">
        <v>483</v>
      </c>
      <c r="C510" s="90"/>
      <c r="D510" s="90"/>
      <c r="E510" s="90"/>
      <c r="F510" s="90"/>
      <c r="G510" s="90"/>
      <c r="H510" s="90"/>
      <c r="K510" s="107"/>
    </row>
    <row r="511" spans="1:11">
      <c r="A511" s="105"/>
      <c r="B511" s="106" t="s">
        <v>484</v>
      </c>
      <c r="C511" s="90"/>
      <c r="D511" s="90"/>
      <c r="E511" s="90"/>
      <c r="F511" s="90"/>
      <c r="G511" s="90"/>
      <c r="H511" s="90"/>
      <c r="K511" s="107"/>
    </row>
    <row r="512" spans="1:11">
      <c r="A512" s="105"/>
      <c r="B512" s="106" t="s">
        <v>485</v>
      </c>
      <c r="C512" s="90"/>
      <c r="D512" s="90"/>
      <c r="E512" s="90"/>
      <c r="F512" s="90"/>
      <c r="G512" s="90"/>
      <c r="H512" s="90"/>
      <c r="K512" s="107"/>
    </row>
    <row r="513" spans="1:11">
      <c r="A513" s="105" t="s">
        <v>486</v>
      </c>
      <c r="B513" s="106" t="s">
        <v>487</v>
      </c>
      <c r="C513" s="90"/>
      <c r="D513" s="90"/>
      <c r="E513" s="90"/>
      <c r="F513" s="90"/>
      <c r="G513" s="90"/>
      <c r="H513" s="90"/>
      <c r="K513" s="107"/>
    </row>
    <row r="514" spans="1:11">
      <c r="A514" s="105"/>
      <c r="B514" s="106" t="s">
        <v>488</v>
      </c>
      <c r="C514" s="90"/>
      <c r="D514" s="90"/>
      <c r="E514" s="90"/>
      <c r="F514" s="90"/>
      <c r="G514" s="90"/>
      <c r="H514" s="90"/>
      <c r="K514" s="107"/>
    </row>
    <row r="515" spans="1:11">
      <c r="A515" s="105"/>
      <c r="B515" s="106" t="s">
        <v>489</v>
      </c>
      <c r="C515" s="90"/>
      <c r="D515" s="90"/>
      <c r="E515" s="90"/>
      <c r="F515" s="90"/>
      <c r="G515" s="90"/>
      <c r="H515" s="90"/>
      <c r="K515" s="107"/>
    </row>
    <row r="516" spans="1:11">
      <c r="A516" s="105"/>
      <c r="B516" s="106"/>
      <c r="C516" s="90"/>
      <c r="D516" s="90"/>
      <c r="E516" s="90"/>
      <c r="F516" s="90"/>
      <c r="G516" s="90"/>
      <c r="H516" s="90"/>
      <c r="K516" s="107"/>
    </row>
    <row r="517" spans="1:11">
      <c r="A517" s="105"/>
      <c r="B517" s="106"/>
      <c r="C517" s="90"/>
      <c r="D517" s="90"/>
      <c r="E517" s="90"/>
      <c r="F517" s="90"/>
      <c r="G517" s="90"/>
      <c r="H517" s="90"/>
      <c r="K517" s="107"/>
    </row>
    <row r="518" spans="1:11">
      <c r="A518" s="105"/>
      <c r="B518" s="106"/>
      <c r="C518" s="90"/>
      <c r="D518" s="90"/>
      <c r="E518" s="90"/>
      <c r="F518" s="116" t="s">
        <v>236</v>
      </c>
      <c r="G518" s="90"/>
      <c r="H518" s="116"/>
      <c r="I518" s="116"/>
      <c r="J518" s="117" t="s">
        <v>98</v>
      </c>
      <c r="K518" s="118"/>
    </row>
    <row r="519" spans="1:11">
      <c r="A519" s="105"/>
      <c r="B519" s="106"/>
      <c r="C519" s="90"/>
      <c r="D519" s="90"/>
      <c r="E519" s="90"/>
      <c r="F519" s="116"/>
      <c r="G519" s="90"/>
      <c r="H519" s="116"/>
      <c r="I519" s="116"/>
      <c r="J519" s="128"/>
      <c r="K519" s="118"/>
    </row>
    <row r="520" spans="1:11">
      <c r="A520" s="105"/>
      <c r="B520" s="106"/>
      <c r="C520" s="90"/>
      <c r="D520" s="90"/>
      <c r="E520" s="90"/>
      <c r="F520" s="116"/>
      <c r="G520" s="90"/>
      <c r="H520" s="116"/>
      <c r="I520" s="116"/>
      <c r="J520" s="128"/>
      <c r="K520" s="118"/>
    </row>
    <row r="521" spans="1:11">
      <c r="A521" s="105"/>
      <c r="B521" s="106"/>
      <c r="C521" s="90"/>
      <c r="D521" s="90"/>
      <c r="E521" s="90"/>
      <c r="F521" s="116"/>
      <c r="G521" s="90"/>
      <c r="H521" s="116"/>
      <c r="I521" s="116"/>
      <c r="J521" s="128"/>
      <c r="K521" s="118"/>
    </row>
    <row r="522" spans="1:11">
      <c r="A522" s="105"/>
      <c r="B522" s="106"/>
      <c r="C522" s="90"/>
      <c r="D522" s="90"/>
      <c r="E522" s="90"/>
      <c r="F522" s="116"/>
      <c r="G522" s="90"/>
      <c r="H522" s="116"/>
      <c r="I522" s="116"/>
      <c r="J522" s="128"/>
      <c r="K522" s="118"/>
    </row>
    <row r="523" spans="1:11">
      <c r="A523" s="105"/>
      <c r="B523" s="106"/>
      <c r="C523" s="90"/>
      <c r="D523" s="90"/>
      <c r="E523" s="90"/>
      <c r="F523" s="90"/>
      <c r="G523" s="90"/>
      <c r="H523" s="90"/>
      <c r="K523" s="115"/>
    </row>
    <row r="524" spans="1:11">
      <c r="A524" s="105"/>
      <c r="B524" s="106"/>
      <c r="C524" s="90"/>
      <c r="D524" s="90"/>
      <c r="E524" s="90"/>
      <c r="F524" s="90"/>
      <c r="G524" s="90"/>
      <c r="H524" s="90"/>
      <c r="K524" s="107"/>
    </row>
    <row r="525" spans="1:11">
      <c r="A525" s="105"/>
      <c r="B525" s="106"/>
      <c r="C525" s="90"/>
      <c r="D525" s="90"/>
      <c r="E525" s="90"/>
      <c r="F525" s="90"/>
      <c r="G525" s="90"/>
      <c r="H525" s="90"/>
      <c r="J525" s="129"/>
      <c r="K525" s="91"/>
    </row>
    <row r="526" spans="1:11">
      <c r="A526" s="105"/>
      <c r="B526" s="106"/>
      <c r="C526" s="90"/>
      <c r="D526" s="90"/>
      <c r="E526" s="90"/>
      <c r="F526" s="90"/>
      <c r="G526" s="90"/>
      <c r="H526" s="90"/>
      <c r="J526" s="129"/>
      <c r="K526" s="91"/>
    </row>
    <row r="527" spans="1:11">
      <c r="A527" s="105"/>
      <c r="B527" s="106"/>
      <c r="C527" s="130" t="s">
        <v>490</v>
      </c>
      <c r="D527" s="90"/>
      <c r="F527" s="90"/>
      <c r="G527" s="90"/>
      <c r="H527" s="90"/>
      <c r="J527" s="129"/>
      <c r="K527" s="131"/>
    </row>
    <row r="528" spans="1:11">
      <c r="A528" s="105"/>
      <c r="B528" s="106"/>
      <c r="C528" s="130"/>
      <c r="D528" s="90"/>
      <c r="F528" s="90"/>
      <c r="G528" s="90"/>
      <c r="H528" s="90"/>
      <c r="J528" s="129"/>
      <c r="K528" s="131"/>
    </row>
    <row r="529" spans="1:11">
      <c r="A529" s="105"/>
      <c r="B529" s="106"/>
      <c r="C529" s="90"/>
      <c r="D529" s="90"/>
      <c r="E529" s="96"/>
      <c r="F529" s="90"/>
      <c r="G529" s="90"/>
      <c r="H529" s="90"/>
      <c r="J529" s="129"/>
      <c r="K529" s="131"/>
    </row>
    <row r="530" spans="1:11">
      <c r="A530" s="105"/>
      <c r="B530" s="106"/>
      <c r="C530" s="90" t="s">
        <v>491</v>
      </c>
      <c r="D530" s="90"/>
      <c r="E530" s="90"/>
      <c r="F530" s="90"/>
      <c r="G530" s="132" t="s">
        <v>492</v>
      </c>
      <c r="H530" s="90"/>
      <c r="J530" s="129"/>
      <c r="K530" s="133"/>
    </row>
    <row r="531" spans="1:11">
      <c r="A531" s="105"/>
      <c r="B531" s="106"/>
      <c r="C531" s="90"/>
      <c r="D531" s="90"/>
      <c r="E531" s="96"/>
      <c r="F531" s="90"/>
      <c r="G531" s="134"/>
      <c r="H531" s="90"/>
      <c r="J531" s="129"/>
      <c r="K531" s="90"/>
    </row>
    <row r="532" spans="1:11">
      <c r="A532" s="105"/>
      <c r="B532" s="106"/>
      <c r="C532" s="90" t="s">
        <v>491</v>
      </c>
      <c r="D532" s="90"/>
      <c r="E532" s="96"/>
      <c r="F532" s="90"/>
      <c r="G532" s="132" t="s">
        <v>493</v>
      </c>
      <c r="H532" s="90"/>
      <c r="J532" s="129"/>
      <c r="K532" s="133"/>
    </row>
    <row r="533" spans="1:11">
      <c r="A533" s="105"/>
      <c r="B533" s="106"/>
      <c r="C533" s="90"/>
      <c r="D533" s="90"/>
      <c r="E533" s="96"/>
      <c r="F533" s="90"/>
      <c r="G533" s="134"/>
      <c r="H533" s="90"/>
      <c r="J533" s="129"/>
      <c r="K533" s="90"/>
    </row>
    <row r="534" spans="1:11">
      <c r="A534" s="105"/>
      <c r="B534" s="106"/>
      <c r="C534" s="90" t="s">
        <v>491</v>
      </c>
      <c r="D534" s="90"/>
      <c r="E534" s="96"/>
      <c r="F534" s="90"/>
      <c r="G534" s="132" t="s">
        <v>494</v>
      </c>
      <c r="H534" s="90"/>
      <c r="J534" s="129"/>
      <c r="K534" s="133"/>
    </row>
    <row r="535" spans="1:11">
      <c r="A535" s="105"/>
      <c r="B535" s="106"/>
      <c r="C535" s="90"/>
      <c r="D535" s="90"/>
      <c r="E535" s="96"/>
      <c r="F535" s="90"/>
      <c r="G535" s="134"/>
      <c r="H535" s="90"/>
      <c r="J535" s="129"/>
      <c r="K535" s="90"/>
    </row>
    <row r="536" spans="1:11">
      <c r="A536" s="105"/>
      <c r="B536" s="106"/>
      <c r="C536" s="90" t="s">
        <v>491</v>
      </c>
      <c r="D536" s="90"/>
      <c r="E536" s="96"/>
      <c r="F536" s="90"/>
      <c r="G536" s="132" t="s">
        <v>495</v>
      </c>
      <c r="H536" s="90"/>
      <c r="J536" s="129"/>
      <c r="K536" s="133"/>
    </row>
    <row r="537" spans="1:11">
      <c r="A537" s="105"/>
      <c r="B537" s="106"/>
      <c r="C537" s="90"/>
      <c r="D537" s="90"/>
      <c r="E537" s="96"/>
      <c r="F537" s="90"/>
      <c r="G537" s="134"/>
      <c r="H537" s="90"/>
      <c r="J537" s="129"/>
      <c r="K537" s="90"/>
    </row>
    <row r="538" spans="1:11">
      <c r="A538" s="105"/>
      <c r="B538" s="106"/>
      <c r="C538" s="90" t="s">
        <v>491</v>
      </c>
      <c r="D538" s="90"/>
      <c r="E538" s="96"/>
      <c r="F538" s="90"/>
      <c r="G538" s="132" t="s">
        <v>496</v>
      </c>
      <c r="H538" s="90"/>
      <c r="J538" s="129"/>
      <c r="K538" s="133"/>
    </row>
    <row r="539" spans="1:11">
      <c r="A539" s="105"/>
      <c r="B539" s="106"/>
      <c r="C539" s="90"/>
      <c r="D539" s="90"/>
      <c r="E539" s="96"/>
      <c r="F539" s="90"/>
      <c r="G539" s="134"/>
      <c r="H539" s="90"/>
      <c r="J539" s="129"/>
      <c r="K539" s="90"/>
    </row>
    <row r="540" spans="1:11">
      <c r="A540" s="105"/>
      <c r="B540" s="106"/>
      <c r="C540" s="90" t="s">
        <v>491</v>
      </c>
      <c r="D540" s="90"/>
      <c r="E540" s="96"/>
      <c r="F540" s="90"/>
      <c r="G540" s="132" t="s">
        <v>497</v>
      </c>
      <c r="H540" s="90"/>
      <c r="J540" s="129"/>
      <c r="K540" s="133"/>
    </row>
    <row r="541" spans="1:11">
      <c r="A541" s="105"/>
      <c r="B541" s="106"/>
      <c r="C541" s="90"/>
      <c r="D541" s="90"/>
      <c r="E541" s="96"/>
      <c r="F541" s="90"/>
      <c r="G541" s="134"/>
      <c r="H541" s="90"/>
      <c r="J541" s="129"/>
      <c r="K541" s="90"/>
    </row>
    <row r="542" spans="1:11">
      <c r="A542" s="105"/>
      <c r="B542" s="106"/>
      <c r="C542" s="90" t="s">
        <v>491</v>
      </c>
      <c r="D542" s="90"/>
      <c r="E542" s="96"/>
      <c r="F542" s="90"/>
      <c r="G542" s="132" t="s">
        <v>498</v>
      </c>
      <c r="H542" s="90"/>
      <c r="J542" s="129"/>
      <c r="K542" s="133"/>
    </row>
    <row r="543" spans="1:11">
      <c r="A543" s="105"/>
      <c r="B543" s="106"/>
      <c r="C543" s="90"/>
      <c r="D543" s="90"/>
      <c r="E543" s="96"/>
      <c r="F543" s="90"/>
      <c r="G543" s="134"/>
      <c r="H543" s="90"/>
      <c r="J543" s="129"/>
      <c r="K543" s="90"/>
    </row>
    <row r="544" spans="1:11">
      <c r="A544" s="105"/>
      <c r="B544" s="106"/>
      <c r="C544" s="90" t="s">
        <v>491</v>
      </c>
      <c r="D544" s="90"/>
      <c r="E544" s="96"/>
      <c r="F544" s="90"/>
      <c r="G544" s="132" t="s">
        <v>499</v>
      </c>
      <c r="H544" s="90"/>
      <c r="J544" s="129"/>
      <c r="K544" s="133"/>
    </row>
    <row r="545" spans="1:13">
      <c r="A545" s="105"/>
      <c r="B545" s="106"/>
      <c r="C545" s="90"/>
      <c r="D545" s="90"/>
      <c r="E545" s="96"/>
      <c r="F545" s="90"/>
      <c r="G545" s="134"/>
      <c r="H545" s="90"/>
      <c r="J545" s="129"/>
      <c r="K545" s="131"/>
    </row>
    <row r="546" spans="1:13">
      <c r="A546" s="105"/>
      <c r="B546" s="106"/>
      <c r="C546" s="90"/>
      <c r="D546" s="90"/>
      <c r="E546" s="96"/>
      <c r="F546" s="90"/>
      <c r="G546" s="135"/>
      <c r="H546" s="90"/>
      <c r="J546" s="129"/>
      <c r="K546" s="136"/>
    </row>
    <row r="547" spans="1:13">
      <c r="A547" s="105"/>
      <c r="B547" s="106"/>
      <c r="C547" s="90"/>
      <c r="D547" s="90"/>
      <c r="E547" s="96"/>
      <c r="F547" s="90"/>
      <c r="G547" s="90"/>
      <c r="H547" s="90"/>
      <c r="J547" s="129"/>
      <c r="K547" s="131"/>
    </row>
    <row r="548" spans="1:13">
      <c r="A548" s="105"/>
      <c r="B548" s="573" t="s">
        <v>500</v>
      </c>
      <c r="C548" s="574"/>
      <c r="D548" s="574"/>
      <c r="E548" s="574"/>
      <c r="F548" s="574"/>
      <c r="G548" s="574"/>
      <c r="H548" s="574"/>
      <c r="I548" s="104" t="s">
        <v>98</v>
      </c>
      <c r="K548" s="137"/>
    </row>
    <row r="549" spans="1:13">
      <c r="A549" s="105"/>
      <c r="B549" s="106"/>
      <c r="C549" s="90"/>
      <c r="D549" s="90"/>
      <c r="E549" s="96"/>
      <c r="F549" s="90"/>
      <c r="G549" s="90"/>
      <c r="H549" s="90"/>
      <c r="K549" s="138"/>
    </row>
    <row r="550" spans="1:13" ht="14.4" thickBot="1">
      <c r="A550" s="105"/>
      <c r="B550" s="106"/>
      <c r="C550" s="90"/>
      <c r="D550" s="90"/>
      <c r="E550" s="96"/>
      <c r="F550" s="90"/>
      <c r="G550" s="135"/>
      <c r="H550" s="90"/>
      <c r="K550" s="139"/>
    </row>
    <row r="551" spans="1:13" ht="14.4" thickTop="1">
      <c r="A551" s="105"/>
      <c r="B551" s="106"/>
      <c r="C551" s="90"/>
      <c r="D551" s="90"/>
      <c r="E551" s="96"/>
      <c r="F551" s="90"/>
      <c r="G551" s="90"/>
      <c r="H551" s="90"/>
      <c r="K551" s="140"/>
    </row>
    <row r="552" spans="1:13">
      <c r="A552" s="128"/>
      <c r="B552" s="106"/>
      <c r="C552" s="90"/>
      <c r="D552" s="90"/>
      <c r="E552" s="96"/>
      <c r="F552" s="90"/>
      <c r="G552" s="135"/>
      <c r="H552" s="90"/>
      <c r="K552" s="90"/>
      <c r="L552" s="90"/>
      <c r="M552" s="90"/>
    </row>
    <row r="553" spans="1:13">
      <c r="A553" s="128"/>
      <c r="B553" s="106"/>
      <c r="C553" s="90"/>
      <c r="D553" s="90"/>
      <c r="E553" s="96"/>
      <c r="F553" s="90"/>
      <c r="G553" s="90"/>
      <c r="H553" s="90"/>
      <c r="K553" s="90"/>
      <c r="L553" s="90"/>
      <c r="M553" s="90"/>
    </row>
    <row r="554" spans="1:13">
      <c r="A554" s="128"/>
      <c r="B554" s="106"/>
      <c r="C554" s="90"/>
      <c r="D554" s="90"/>
      <c r="E554" s="96"/>
      <c r="F554" s="90"/>
      <c r="G554" s="135"/>
      <c r="H554" s="90"/>
      <c r="K554" s="141"/>
      <c r="L554" s="90"/>
      <c r="M554" s="90"/>
    </row>
    <row r="555" spans="1:13">
      <c r="A555" s="128"/>
      <c r="B555" s="106"/>
      <c r="C555" s="90"/>
      <c r="D555" s="90"/>
      <c r="E555" s="96"/>
      <c r="F555" s="90"/>
      <c r="G555" s="135"/>
      <c r="H555" s="90"/>
      <c r="K555" s="141"/>
      <c r="L555" s="90"/>
      <c r="M555" s="90"/>
    </row>
    <row r="556" spans="1:13">
      <c r="A556" s="128"/>
      <c r="B556" s="106"/>
      <c r="C556" s="90"/>
      <c r="D556" s="90"/>
      <c r="E556" s="96"/>
      <c r="F556" s="90"/>
      <c r="G556" s="90"/>
      <c r="H556" s="90"/>
      <c r="K556" s="141"/>
      <c r="L556" s="90"/>
      <c r="M556" s="90"/>
    </row>
    <row r="557" spans="1:13">
      <c r="A557" s="128"/>
      <c r="B557" s="106"/>
      <c r="C557" s="90"/>
      <c r="D557" s="90"/>
      <c r="E557" s="96"/>
      <c r="F557" s="90"/>
      <c r="G557" s="135"/>
      <c r="H557" s="90"/>
      <c r="K557" s="141"/>
      <c r="L557" s="90"/>
      <c r="M557" s="90"/>
    </row>
    <row r="558" spans="1:13">
      <c r="A558" s="128"/>
      <c r="B558" s="106"/>
      <c r="C558" s="90"/>
      <c r="D558" s="90"/>
      <c r="E558" s="96"/>
      <c r="F558" s="90"/>
      <c r="G558" s="90"/>
      <c r="H558" s="90"/>
      <c r="K558" s="141"/>
      <c r="L558" s="90"/>
      <c r="M558" s="90"/>
    </row>
    <row r="559" spans="1:13">
      <c r="A559" s="128"/>
      <c r="B559" s="106"/>
      <c r="C559" s="90"/>
      <c r="D559" s="90"/>
      <c r="E559" s="96"/>
      <c r="F559" s="90"/>
      <c r="G559" s="135"/>
      <c r="H559" s="90"/>
      <c r="K559" s="141"/>
      <c r="L559" s="90"/>
      <c r="M559" s="90"/>
    </row>
    <row r="560" spans="1:13">
      <c r="A560" s="128"/>
      <c r="B560" s="106"/>
      <c r="C560" s="90"/>
      <c r="D560" s="90"/>
      <c r="E560" s="96"/>
      <c r="F560" s="90"/>
      <c r="G560" s="135"/>
      <c r="H560" s="90"/>
      <c r="K560" s="141"/>
      <c r="L560" s="90"/>
      <c r="M560" s="90"/>
    </row>
    <row r="561" spans="1:14">
      <c r="A561" s="128"/>
      <c r="B561" s="106"/>
      <c r="C561" s="90"/>
      <c r="D561" s="90"/>
      <c r="E561" s="96"/>
      <c r="F561" s="90"/>
      <c r="G561" s="135"/>
      <c r="H561" s="90"/>
      <c r="K561" s="90"/>
      <c r="L561" s="90"/>
      <c r="M561" s="90"/>
    </row>
    <row r="562" spans="1:14">
      <c r="A562" s="128"/>
      <c r="B562" s="106"/>
      <c r="C562" s="90"/>
      <c r="D562" s="90"/>
      <c r="E562" s="96"/>
      <c r="F562" s="90"/>
      <c r="G562" s="135"/>
      <c r="H562" s="90"/>
      <c r="K562" s="90"/>
      <c r="L562" s="90"/>
      <c r="M562" s="90"/>
    </row>
    <row r="563" spans="1:14">
      <c r="A563" s="128"/>
      <c r="B563" s="106"/>
      <c r="C563" s="90"/>
      <c r="D563" s="90"/>
      <c r="E563" s="96"/>
      <c r="F563" s="90"/>
      <c r="G563" s="135"/>
      <c r="H563" s="90"/>
      <c r="K563" s="90"/>
      <c r="L563" s="90"/>
      <c r="M563" s="90"/>
    </row>
    <row r="564" spans="1:14">
      <c r="A564" s="128"/>
      <c r="B564" s="142"/>
      <c r="C564" s="143"/>
      <c r="D564" s="143"/>
      <c r="E564" s="143"/>
      <c r="F564" s="116"/>
      <c r="G564" s="116"/>
      <c r="H564" s="116"/>
      <c r="I564" s="116"/>
      <c r="K564" s="90"/>
      <c r="L564" s="90"/>
      <c r="M564" s="90"/>
    </row>
    <row r="565" spans="1:14">
      <c r="A565" s="128"/>
      <c r="B565" s="90"/>
      <c r="C565" s="90"/>
      <c r="D565" s="90"/>
      <c r="E565" s="90"/>
      <c r="F565" s="90"/>
      <c r="G565" s="90"/>
      <c r="H565" s="90"/>
      <c r="J565" s="144"/>
      <c r="K565" s="90"/>
      <c r="L565" s="90"/>
      <c r="M565" s="90"/>
    </row>
    <row r="566" spans="1:14">
      <c r="A566" s="128"/>
      <c r="B566" s="106"/>
      <c r="C566" s="90"/>
      <c r="D566" s="90"/>
      <c r="E566" s="90"/>
      <c r="F566" s="90"/>
      <c r="G566" s="90"/>
      <c r="H566" s="90"/>
      <c r="I566" s="144"/>
      <c r="J566" s="144"/>
      <c r="K566" s="90"/>
      <c r="L566" s="90"/>
      <c r="M566" s="90"/>
    </row>
    <row r="567" spans="1:14">
      <c r="A567" s="128"/>
      <c r="B567" s="106"/>
      <c r="C567" s="90"/>
      <c r="D567" s="90"/>
      <c r="E567" s="90"/>
      <c r="F567" s="90"/>
      <c r="G567" s="90"/>
      <c r="H567" s="90"/>
      <c r="K567" s="90"/>
      <c r="L567" s="90"/>
      <c r="M567" s="90"/>
    </row>
    <row r="568" spans="1:14">
      <c r="A568" s="128"/>
      <c r="B568" s="106"/>
      <c r="C568" s="90"/>
      <c r="D568" s="90"/>
      <c r="E568" s="90"/>
      <c r="F568" s="90"/>
      <c r="G568" s="90"/>
      <c r="H568" s="90"/>
      <c r="K568" s="90"/>
      <c r="L568" s="90"/>
      <c r="M568" s="90"/>
    </row>
    <row r="569" spans="1:14">
      <c r="A569" s="128"/>
      <c r="B569" s="106"/>
      <c r="C569" s="90"/>
      <c r="D569" s="90"/>
      <c r="E569" s="90"/>
      <c r="F569" s="90"/>
      <c r="G569" s="90"/>
      <c r="H569" s="90"/>
      <c r="K569" s="141"/>
      <c r="L569" s="90"/>
      <c r="M569" s="90"/>
    </row>
    <row r="570" spans="1:14">
      <c r="A570" s="128"/>
      <c r="B570" s="106"/>
      <c r="C570" s="90"/>
      <c r="D570" s="90"/>
      <c r="E570" s="90"/>
      <c r="F570" s="90"/>
      <c r="G570" s="90"/>
      <c r="H570" s="90"/>
      <c r="K570" s="141"/>
      <c r="L570" s="90"/>
      <c r="M570" s="90"/>
    </row>
    <row r="571" spans="1:14">
      <c r="A571" s="128"/>
      <c r="B571" s="106"/>
      <c r="C571" s="90"/>
      <c r="D571" s="90"/>
      <c r="E571" s="90"/>
      <c r="F571" s="90"/>
      <c r="G571" s="90"/>
      <c r="H571" s="90"/>
      <c r="K571" s="141"/>
      <c r="L571" s="90"/>
      <c r="M571" s="90"/>
      <c r="N571" s="90"/>
    </row>
    <row r="572" spans="1:14">
      <c r="A572" s="128"/>
      <c r="B572" s="106"/>
      <c r="C572" s="90"/>
      <c r="D572" s="90"/>
      <c r="E572" s="90"/>
      <c r="F572" s="90"/>
      <c r="G572" s="90"/>
      <c r="H572" s="90"/>
      <c r="K572" s="141"/>
      <c r="L572" s="90"/>
      <c r="M572" s="90"/>
      <c r="N572" s="90"/>
    </row>
    <row r="573" spans="1:14">
      <c r="A573" s="128"/>
      <c r="B573" s="120"/>
      <c r="C573" s="90"/>
      <c r="D573" s="90"/>
      <c r="E573" s="90"/>
      <c r="F573" s="90"/>
      <c r="G573" s="90"/>
      <c r="H573" s="90"/>
      <c r="K573" s="141"/>
      <c r="L573" s="90"/>
      <c r="M573" s="90"/>
      <c r="N573" s="90"/>
    </row>
    <row r="574" spans="1:14">
      <c r="A574" s="128"/>
      <c r="B574" s="106"/>
      <c r="C574" s="90"/>
      <c r="D574" s="90"/>
      <c r="E574" s="90"/>
      <c r="F574" s="90"/>
      <c r="G574" s="90"/>
      <c r="H574" s="90"/>
      <c r="K574" s="141"/>
      <c r="L574" s="90"/>
      <c r="M574" s="90"/>
      <c r="N574" s="90"/>
    </row>
    <row r="575" spans="1:14">
      <c r="A575" s="128"/>
      <c r="B575" s="106"/>
      <c r="C575" s="90"/>
      <c r="D575" s="90"/>
      <c r="E575" s="90"/>
      <c r="F575" s="90"/>
      <c r="G575" s="90"/>
      <c r="H575" s="90"/>
      <c r="K575" s="141"/>
      <c r="L575" s="90"/>
      <c r="M575" s="90"/>
      <c r="N575" s="90"/>
    </row>
    <row r="576" spans="1:14">
      <c r="A576" s="128"/>
      <c r="B576" s="106"/>
      <c r="C576" s="90"/>
      <c r="D576" s="90"/>
      <c r="E576" s="90"/>
      <c r="F576" s="90"/>
      <c r="G576" s="90"/>
      <c r="H576" s="90"/>
      <c r="K576" s="141"/>
      <c r="L576" s="90"/>
      <c r="M576" s="90"/>
      <c r="N576" s="90"/>
    </row>
    <row r="577" spans="1:256">
      <c r="A577" s="128"/>
      <c r="B577" s="106"/>
      <c r="C577" s="90"/>
      <c r="D577" s="90"/>
      <c r="E577" s="90"/>
      <c r="F577" s="90"/>
      <c r="G577" s="90"/>
      <c r="H577" s="90"/>
      <c r="K577" s="141"/>
      <c r="L577" s="90"/>
      <c r="M577" s="90"/>
      <c r="N577" s="90"/>
    </row>
    <row r="578" spans="1:256">
      <c r="A578" s="128"/>
      <c r="B578" s="106"/>
      <c r="C578" s="90"/>
      <c r="D578" s="90"/>
      <c r="E578" s="90"/>
      <c r="F578" s="90"/>
      <c r="G578" s="90"/>
      <c r="H578" s="90"/>
      <c r="K578" s="141"/>
      <c r="L578" s="90"/>
      <c r="M578" s="90"/>
      <c r="N578" s="90"/>
    </row>
    <row r="579" spans="1:256">
      <c r="A579" s="128"/>
      <c r="B579" s="106"/>
      <c r="C579" s="90"/>
      <c r="D579" s="90"/>
      <c r="E579" s="90"/>
      <c r="F579" s="90"/>
      <c r="G579" s="90"/>
      <c r="H579" s="90"/>
      <c r="K579" s="141"/>
      <c r="L579" s="90"/>
      <c r="M579" s="90"/>
      <c r="N579" s="90"/>
    </row>
    <row r="580" spans="1:256">
      <c r="A580" s="128"/>
      <c r="B580" s="106"/>
      <c r="C580" s="90"/>
      <c r="D580" s="90"/>
      <c r="E580" s="90"/>
      <c r="F580" s="90"/>
      <c r="G580" s="90"/>
      <c r="H580" s="90"/>
      <c r="K580" s="141"/>
      <c r="L580" s="90"/>
      <c r="M580" s="90"/>
      <c r="N580" s="90"/>
    </row>
    <row r="581" spans="1:256">
      <c r="A581" s="128"/>
      <c r="B581" s="106"/>
      <c r="C581" s="90"/>
      <c r="D581" s="90"/>
      <c r="E581" s="90"/>
      <c r="F581" s="90"/>
      <c r="G581" s="90"/>
      <c r="H581" s="90"/>
      <c r="K581" s="141"/>
      <c r="L581" s="90"/>
      <c r="M581" s="90"/>
      <c r="N581" s="90"/>
    </row>
    <row r="582" spans="1:256">
      <c r="A582" s="128"/>
      <c r="B582" s="106"/>
      <c r="C582" s="90"/>
      <c r="D582" s="90"/>
      <c r="E582" s="90"/>
      <c r="F582" s="90"/>
      <c r="G582" s="90"/>
      <c r="H582" s="90"/>
      <c r="K582" s="141"/>
      <c r="L582" s="90"/>
      <c r="M582" s="90"/>
      <c r="N582" s="90"/>
    </row>
    <row r="583" spans="1:256">
      <c r="A583" s="128"/>
      <c r="B583" s="106"/>
      <c r="C583" s="90"/>
      <c r="D583" s="90"/>
      <c r="E583" s="90"/>
      <c r="F583" s="90"/>
      <c r="G583" s="90"/>
      <c r="H583" s="90"/>
      <c r="K583" s="141"/>
      <c r="L583" s="90"/>
      <c r="M583" s="90"/>
      <c r="N583" s="90"/>
    </row>
    <row r="584" spans="1:256">
      <c r="A584" s="128"/>
      <c r="B584" s="106"/>
      <c r="C584" s="90"/>
      <c r="D584" s="90"/>
      <c r="E584" s="90"/>
      <c r="F584" s="90"/>
      <c r="G584" s="90"/>
      <c r="H584" s="90"/>
      <c r="K584" s="141"/>
      <c r="L584" s="90"/>
      <c r="M584" s="90"/>
      <c r="N584" s="90"/>
    </row>
    <row r="585" spans="1:256">
      <c r="A585" s="128"/>
      <c r="B585" s="106"/>
      <c r="C585" s="90"/>
      <c r="D585" s="90"/>
      <c r="E585" s="90"/>
      <c r="F585" s="90"/>
      <c r="G585" s="90"/>
      <c r="H585" s="90"/>
      <c r="K585" s="141"/>
      <c r="L585" s="90"/>
      <c r="M585" s="90"/>
      <c r="N585" s="90"/>
    </row>
    <row r="586" spans="1:256">
      <c r="A586" s="128"/>
      <c r="B586" s="106"/>
      <c r="C586" s="90"/>
      <c r="D586" s="90"/>
      <c r="E586" s="90"/>
      <c r="F586" s="90"/>
      <c r="G586" s="90"/>
      <c r="H586" s="90"/>
      <c r="K586" s="141"/>
      <c r="L586" s="90"/>
      <c r="M586" s="90"/>
      <c r="N586" s="90"/>
    </row>
    <row r="587" spans="1:256">
      <c r="A587" s="128"/>
      <c r="B587" s="106"/>
      <c r="C587" s="96"/>
      <c r="D587" s="96"/>
      <c r="E587" s="96"/>
      <c r="F587" s="96"/>
      <c r="G587" s="96"/>
      <c r="H587" s="96"/>
      <c r="I587" s="96"/>
      <c r="J587" s="96"/>
      <c r="K587" s="141"/>
      <c r="L587" s="96"/>
      <c r="M587" s="96"/>
      <c r="N587" s="96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  <c r="BQ587" s="145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  <c r="CQ587" s="145"/>
      <c r="CR587" s="145"/>
      <c r="CS587" s="145"/>
      <c r="CT587" s="145"/>
      <c r="CU587" s="145"/>
      <c r="CV587" s="145"/>
      <c r="CW587" s="145"/>
      <c r="CX587" s="145"/>
      <c r="CY587" s="145"/>
      <c r="CZ587" s="145"/>
      <c r="DA587" s="145"/>
      <c r="DB587" s="145"/>
      <c r="DC587" s="145"/>
      <c r="DD587" s="145"/>
      <c r="DE587" s="145"/>
      <c r="DF587" s="145"/>
      <c r="DG587" s="145"/>
      <c r="DH587" s="145"/>
      <c r="DI587" s="145"/>
      <c r="DJ587" s="145"/>
      <c r="DK587" s="145"/>
      <c r="DL587" s="145"/>
      <c r="DM587" s="145"/>
      <c r="DN587" s="145"/>
      <c r="DO587" s="145"/>
      <c r="DP587" s="145"/>
      <c r="DQ587" s="145"/>
      <c r="DR587" s="145"/>
      <c r="DS587" s="145"/>
      <c r="DT587" s="145"/>
      <c r="DU587" s="145"/>
      <c r="DV587" s="145"/>
      <c r="DW587" s="145"/>
      <c r="DX587" s="145"/>
      <c r="DY587" s="145"/>
      <c r="DZ587" s="145"/>
      <c r="EA587" s="145"/>
      <c r="EB587" s="145"/>
      <c r="EC587" s="145"/>
      <c r="ED587" s="145"/>
      <c r="EE587" s="145"/>
      <c r="EF587" s="145"/>
      <c r="EG587" s="145"/>
      <c r="EH587" s="145"/>
      <c r="EI587" s="145"/>
      <c r="EJ587" s="145"/>
      <c r="EK587" s="145"/>
      <c r="EL587" s="145"/>
      <c r="EM587" s="145"/>
      <c r="EN587" s="145"/>
      <c r="EO587" s="145"/>
      <c r="EP587" s="145"/>
      <c r="EQ587" s="145"/>
      <c r="ER587" s="145"/>
      <c r="ES587" s="145"/>
      <c r="ET587" s="145"/>
      <c r="EU587" s="145"/>
      <c r="EV587" s="145"/>
      <c r="EW587" s="145"/>
      <c r="EX587" s="145"/>
      <c r="EY587" s="145"/>
      <c r="EZ587" s="145"/>
      <c r="FA587" s="145"/>
      <c r="FB587" s="145"/>
      <c r="FC587" s="145"/>
      <c r="FD587" s="145"/>
      <c r="FE587" s="145"/>
      <c r="FF587" s="145"/>
      <c r="FG587" s="145"/>
      <c r="FH587" s="145"/>
      <c r="FI587" s="145"/>
      <c r="FJ587" s="145"/>
      <c r="FK587" s="145"/>
      <c r="FL587" s="145"/>
      <c r="FM587" s="145"/>
      <c r="FN587" s="145"/>
      <c r="FO587" s="145"/>
      <c r="FP587" s="145"/>
      <c r="FQ587" s="145"/>
      <c r="FR587" s="145"/>
      <c r="FS587" s="145"/>
      <c r="FT587" s="145"/>
      <c r="FU587" s="145"/>
      <c r="FV587" s="145"/>
      <c r="FW587" s="145"/>
      <c r="FX587" s="145"/>
      <c r="FY587" s="145"/>
      <c r="FZ587" s="145"/>
      <c r="GA587" s="145"/>
      <c r="GB587" s="145"/>
      <c r="GC587" s="145"/>
      <c r="GD587" s="145"/>
      <c r="GE587" s="145"/>
      <c r="GF587" s="145"/>
      <c r="GG587" s="145"/>
      <c r="GH587" s="145"/>
      <c r="GI587" s="145"/>
      <c r="GJ587" s="145"/>
      <c r="GK587" s="145"/>
      <c r="GL587" s="145"/>
      <c r="GM587" s="145"/>
      <c r="GN587" s="145"/>
      <c r="GO587" s="145"/>
      <c r="GP587" s="145"/>
      <c r="GQ587" s="145"/>
      <c r="GR587" s="145"/>
      <c r="GS587" s="145"/>
      <c r="GT587" s="145"/>
      <c r="GU587" s="145"/>
      <c r="GV587" s="145"/>
      <c r="GW587" s="145"/>
      <c r="GX587" s="145"/>
      <c r="GY587" s="145"/>
      <c r="GZ587" s="145"/>
      <c r="HA587" s="145"/>
      <c r="HB587" s="145"/>
      <c r="HC587" s="145"/>
      <c r="HD587" s="145"/>
      <c r="HE587" s="145"/>
      <c r="HF587" s="145"/>
      <c r="HG587" s="145"/>
      <c r="HH587" s="145"/>
      <c r="HI587" s="145"/>
      <c r="HJ587" s="145"/>
      <c r="HK587" s="145"/>
      <c r="HL587" s="145"/>
      <c r="HM587" s="145"/>
      <c r="HN587" s="145"/>
      <c r="HO587" s="145"/>
      <c r="HP587" s="145"/>
      <c r="HQ587" s="145"/>
      <c r="HR587" s="145"/>
      <c r="HS587" s="145"/>
      <c r="HT587" s="145"/>
      <c r="HU587" s="145"/>
      <c r="HV587" s="145"/>
      <c r="HW587" s="145"/>
      <c r="HX587" s="145"/>
      <c r="HY587" s="145"/>
      <c r="HZ587" s="145"/>
      <c r="IA587" s="145"/>
      <c r="IB587" s="145"/>
      <c r="IC587" s="145"/>
      <c r="ID587" s="145"/>
      <c r="IE587" s="145"/>
      <c r="IF587" s="145"/>
      <c r="IG587" s="145"/>
      <c r="IH587" s="145"/>
      <c r="II587" s="145"/>
      <c r="IJ587" s="145"/>
      <c r="IK587" s="145"/>
      <c r="IL587" s="145"/>
      <c r="IM587" s="145"/>
      <c r="IN587" s="145"/>
      <c r="IO587" s="145"/>
      <c r="IP587" s="145"/>
      <c r="IQ587" s="145"/>
      <c r="IR587" s="145"/>
      <c r="IS587" s="145"/>
      <c r="IT587" s="145"/>
      <c r="IU587" s="145"/>
      <c r="IV587" s="145"/>
    </row>
    <row r="588" spans="1:256">
      <c r="A588" s="128"/>
      <c r="B588" s="106"/>
      <c r="C588" s="96"/>
      <c r="D588" s="96"/>
      <c r="E588" s="96"/>
      <c r="F588" s="96"/>
      <c r="G588" s="96"/>
      <c r="H588" s="96"/>
      <c r="I588" s="96"/>
      <c r="J588" s="96"/>
      <c r="K588" s="141"/>
      <c r="L588" s="96"/>
      <c r="M588" s="96"/>
      <c r="N588" s="96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  <c r="BQ588" s="145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  <c r="CQ588" s="145"/>
      <c r="CR588" s="145"/>
      <c r="CS588" s="145"/>
      <c r="CT588" s="145"/>
      <c r="CU588" s="145"/>
      <c r="CV588" s="145"/>
      <c r="CW588" s="145"/>
      <c r="CX588" s="145"/>
      <c r="CY588" s="145"/>
      <c r="CZ588" s="145"/>
      <c r="DA588" s="145"/>
      <c r="DB588" s="145"/>
      <c r="DC588" s="145"/>
      <c r="DD588" s="145"/>
      <c r="DE588" s="145"/>
      <c r="DF588" s="145"/>
      <c r="DG588" s="145"/>
      <c r="DH588" s="145"/>
      <c r="DI588" s="145"/>
      <c r="DJ588" s="145"/>
      <c r="DK588" s="145"/>
      <c r="DL588" s="145"/>
      <c r="DM588" s="145"/>
      <c r="DN588" s="145"/>
      <c r="DO588" s="145"/>
      <c r="DP588" s="145"/>
      <c r="DQ588" s="145"/>
      <c r="DR588" s="145"/>
      <c r="DS588" s="145"/>
      <c r="DT588" s="145"/>
      <c r="DU588" s="145"/>
      <c r="DV588" s="145"/>
      <c r="DW588" s="145"/>
      <c r="DX588" s="145"/>
      <c r="DY588" s="145"/>
      <c r="DZ588" s="145"/>
      <c r="EA588" s="145"/>
      <c r="EB588" s="145"/>
      <c r="EC588" s="145"/>
      <c r="ED588" s="145"/>
      <c r="EE588" s="145"/>
      <c r="EF588" s="145"/>
      <c r="EG588" s="145"/>
      <c r="EH588" s="145"/>
      <c r="EI588" s="145"/>
      <c r="EJ588" s="145"/>
      <c r="EK588" s="145"/>
      <c r="EL588" s="145"/>
      <c r="EM588" s="145"/>
      <c r="EN588" s="145"/>
      <c r="EO588" s="145"/>
      <c r="EP588" s="145"/>
      <c r="EQ588" s="145"/>
      <c r="ER588" s="145"/>
      <c r="ES588" s="145"/>
      <c r="ET588" s="145"/>
      <c r="EU588" s="145"/>
      <c r="EV588" s="145"/>
      <c r="EW588" s="145"/>
      <c r="EX588" s="145"/>
      <c r="EY588" s="145"/>
      <c r="EZ588" s="145"/>
      <c r="FA588" s="145"/>
      <c r="FB588" s="145"/>
      <c r="FC588" s="145"/>
      <c r="FD588" s="145"/>
      <c r="FE588" s="145"/>
      <c r="FF588" s="145"/>
      <c r="FG588" s="145"/>
      <c r="FH588" s="145"/>
      <c r="FI588" s="145"/>
      <c r="FJ588" s="145"/>
      <c r="FK588" s="145"/>
      <c r="FL588" s="145"/>
      <c r="FM588" s="145"/>
      <c r="FN588" s="145"/>
      <c r="FO588" s="145"/>
      <c r="FP588" s="145"/>
      <c r="FQ588" s="145"/>
      <c r="FR588" s="145"/>
      <c r="FS588" s="145"/>
      <c r="FT588" s="145"/>
      <c r="FU588" s="145"/>
      <c r="FV588" s="145"/>
      <c r="FW588" s="145"/>
      <c r="FX588" s="145"/>
      <c r="FY588" s="145"/>
      <c r="FZ588" s="145"/>
      <c r="GA588" s="145"/>
      <c r="GB588" s="145"/>
      <c r="GC588" s="145"/>
      <c r="GD588" s="145"/>
      <c r="GE588" s="145"/>
      <c r="GF588" s="145"/>
      <c r="GG588" s="145"/>
      <c r="GH588" s="145"/>
      <c r="GI588" s="145"/>
      <c r="GJ588" s="145"/>
      <c r="GK588" s="145"/>
      <c r="GL588" s="145"/>
      <c r="GM588" s="145"/>
      <c r="GN588" s="145"/>
      <c r="GO588" s="145"/>
      <c r="GP588" s="145"/>
      <c r="GQ588" s="145"/>
      <c r="GR588" s="145"/>
      <c r="GS588" s="145"/>
      <c r="GT588" s="145"/>
      <c r="GU588" s="145"/>
      <c r="GV588" s="145"/>
      <c r="GW588" s="145"/>
      <c r="GX588" s="145"/>
      <c r="GY588" s="145"/>
      <c r="GZ588" s="145"/>
      <c r="HA588" s="145"/>
      <c r="HB588" s="145"/>
      <c r="HC588" s="145"/>
      <c r="HD588" s="145"/>
      <c r="HE588" s="145"/>
      <c r="HF588" s="145"/>
      <c r="HG588" s="145"/>
      <c r="HH588" s="145"/>
      <c r="HI588" s="145"/>
      <c r="HJ588" s="145"/>
      <c r="HK588" s="145"/>
      <c r="HL588" s="145"/>
      <c r="HM588" s="145"/>
      <c r="HN588" s="145"/>
      <c r="HO588" s="145"/>
      <c r="HP588" s="145"/>
      <c r="HQ588" s="145"/>
      <c r="HR588" s="145"/>
      <c r="HS588" s="145"/>
      <c r="HT588" s="145"/>
      <c r="HU588" s="145"/>
      <c r="HV588" s="145"/>
      <c r="HW588" s="145"/>
      <c r="HX588" s="145"/>
      <c r="HY588" s="145"/>
      <c r="HZ588" s="145"/>
      <c r="IA588" s="145"/>
      <c r="IB588" s="145"/>
      <c r="IC588" s="145"/>
      <c r="ID588" s="145"/>
      <c r="IE588" s="145"/>
      <c r="IF588" s="145"/>
      <c r="IG588" s="145"/>
      <c r="IH588" s="145"/>
      <c r="II588" s="145"/>
      <c r="IJ588" s="145"/>
      <c r="IK588" s="145"/>
      <c r="IL588" s="145"/>
      <c r="IM588" s="145"/>
      <c r="IN588" s="145"/>
      <c r="IO588" s="145"/>
      <c r="IP588" s="145"/>
      <c r="IQ588" s="145"/>
      <c r="IR588" s="145"/>
      <c r="IS588" s="145"/>
      <c r="IT588" s="145"/>
      <c r="IU588" s="145"/>
      <c r="IV588" s="145"/>
    </row>
    <row r="589" spans="1:256">
      <c r="A589" s="128"/>
      <c r="B589" s="106"/>
      <c r="C589" s="90"/>
      <c r="D589" s="90"/>
      <c r="E589" s="90"/>
      <c r="F589" s="90"/>
      <c r="G589" s="90"/>
      <c r="H589" s="90"/>
      <c r="K589" s="141"/>
      <c r="L589" s="90"/>
      <c r="M589" s="90"/>
      <c r="N589" s="90"/>
    </row>
    <row r="590" spans="1:256">
      <c r="A590" s="128"/>
      <c r="B590" s="106"/>
      <c r="C590" s="90"/>
      <c r="D590" s="90"/>
      <c r="E590" s="90"/>
      <c r="F590" s="90"/>
      <c r="G590" s="90"/>
      <c r="H590" s="90"/>
      <c r="K590" s="146"/>
      <c r="L590" s="90"/>
      <c r="M590" s="90"/>
      <c r="N590" s="90"/>
    </row>
    <row r="591" spans="1:256">
      <c r="A591" s="128"/>
      <c r="B591" s="92"/>
      <c r="C591" s="90"/>
      <c r="D591" s="90"/>
      <c r="E591" s="90"/>
      <c r="F591" s="90"/>
      <c r="G591" s="90"/>
      <c r="H591" s="90"/>
      <c r="K591" s="146"/>
      <c r="L591" s="90"/>
      <c r="M591" s="90"/>
      <c r="N591" s="90"/>
    </row>
    <row r="592" spans="1:256">
      <c r="A592" s="128"/>
      <c r="B592" s="92"/>
      <c r="C592" s="90"/>
      <c r="D592" s="90"/>
      <c r="E592" s="90"/>
      <c r="F592" s="90"/>
      <c r="G592" s="90"/>
      <c r="H592" s="90"/>
      <c r="K592" s="146"/>
      <c r="L592" s="90"/>
      <c r="M592" s="90"/>
      <c r="N592" s="90"/>
    </row>
    <row r="593" spans="1:14">
      <c r="A593" s="128"/>
      <c r="B593" s="92"/>
      <c r="C593" s="90"/>
      <c r="D593" s="90"/>
      <c r="E593" s="90"/>
      <c r="F593" s="90"/>
      <c r="G593" s="90"/>
      <c r="H593" s="90"/>
      <c r="K593" s="146"/>
      <c r="L593" s="90"/>
      <c r="M593" s="90"/>
      <c r="N593" s="90"/>
    </row>
    <row r="594" spans="1:14">
      <c r="A594" s="128"/>
      <c r="B594" s="92"/>
      <c r="C594" s="90"/>
      <c r="D594" s="90"/>
      <c r="E594" s="90"/>
      <c r="F594" s="90"/>
      <c r="G594" s="90"/>
      <c r="H594" s="90"/>
      <c r="K594" s="146"/>
      <c r="L594" s="90"/>
      <c r="M594" s="90"/>
      <c r="N594" s="90"/>
    </row>
    <row r="595" spans="1:14">
      <c r="A595" s="128"/>
      <c r="B595" s="92"/>
      <c r="C595" s="90"/>
      <c r="D595" s="90"/>
      <c r="E595" s="90"/>
      <c r="F595" s="90"/>
      <c r="G595" s="90"/>
      <c r="H595" s="90"/>
      <c r="K595" s="146"/>
      <c r="L595" s="90"/>
      <c r="M595" s="90"/>
      <c r="N595" s="90"/>
    </row>
    <row r="596" spans="1:14">
      <c r="A596" s="128"/>
      <c r="B596" s="92"/>
      <c r="C596" s="90"/>
      <c r="D596" s="90"/>
      <c r="E596" s="90"/>
      <c r="F596" s="90"/>
      <c r="G596" s="90"/>
      <c r="H596" s="90"/>
      <c r="K596" s="146"/>
      <c r="L596" s="90"/>
      <c r="M596" s="90"/>
      <c r="N596" s="90"/>
    </row>
    <row r="597" spans="1:14">
      <c r="A597" s="128"/>
      <c r="B597" s="92"/>
      <c r="C597" s="90"/>
      <c r="D597" s="90"/>
      <c r="E597" s="90"/>
      <c r="F597" s="90"/>
      <c r="G597" s="90"/>
      <c r="H597" s="90"/>
      <c r="K597" s="146"/>
      <c r="L597" s="90"/>
      <c r="M597" s="90"/>
      <c r="N597" s="90"/>
    </row>
  </sheetData>
  <mergeCells count="2">
    <mergeCell ref="B86:J86"/>
    <mergeCell ref="B548:H548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3"/>
  <sheetViews>
    <sheetView topLeftCell="A251" workbookViewId="0">
      <selection activeCell="K241" sqref="K241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12" style="82" customWidth="1"/>
    <col min="7" max="7" width="15.33203125" style="82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280" t="s">
        <v>36</v>
      </c>
      <c r="B1" s="590" t="s">
        <v>1</v>
      </c>
      <c r="C1" s="591"/>
      <c r="D1" s="591"/>
      <c r="E1" s="592"/>
      <c r="F1" s="280" t="s">
        <v>37</v>
      </c>
      <c r="G1" s="281" t="s">
        <v>17</v>
      </c>
      <c r="H1" s="281" t="s">
        <v>38</v>
      </c>
      <c r="I1" s="282" t="s">
        <v>39</v>
      </c>
    </row>
    <row r="2" spans="1:10" s="9" customFormat="1">
      <c r="A2" s="7"/>
      <c r="B2" s="8"/>
      <c r="F2" s="10"/>
      <c r="G2" s="75"/>
      <c r="H2" s="11"/>
      <c r="I2" s="226"/>
      <c r="J2" s="12"/>
    </row>
    <row r="3" spans="1:10">
      <c r="A3" s="13"/>
      <c r="B3" s="14" t="s">
        <v>501</v>
      </c>
      <c r="F3" s="16"/>
      <c r="G3" s="16"/>
      <c r="H3" s="16"/>
      <c r="I3" s="227"/>
    </row>
    <row r="4" spans="1:10">
      <c r="A4" s="13"/>
      <c r="B4" s="14" t="str">
        <f>'Elevated water tank'!B5</f>
        <v>BALANBAL DISTRICT</v>
      </c>
      <c r="F4" s="16"/>
      <c r="G4" s="16"/>
      <c r="H4" s="16"/>
      <c r="I4" s="227"/>
    </row>
    <row r="5" spans="1:10">
      <c r="A5" s="13"/>
      <c r="B5" s="14"/>
      <c r="F5" s="16"/>
      <c r="G5" s="16"/>
      <c r="H5" s="16"/>
      <c r="I5" s="227"/>
    </row>
    <row r="6" spans="1:10">
      <c r="A6" s="13"/>
      <c r="B6" s="14" t="s">
        <v>991</v>
      </c>
      <c r="F6" s="16"/>
      <c r="G6" s="16"/>
      <c r="H6" s="16"/>
      <c r="I6" s="227"/>
    </row>
    <row r="7" spans="1:10">
      <c r="A7" s="13"/>
      <c r="B7" s="20"/>
      <c r="F7" s="16"/>
      <c r="G7" s="16"/>
      <c r="H7" s="16"/>
      <c r="I7" s="227"/>
    </row>
    <row r="8" spans="1:10">
      <c r="A8" s="13"/>
      <c r="B8" s="14" t="s">
        <v>985</v>
      </c>
      <c r="F8" s="16"/>
      <c r="G8" s="16"/>
      <c r="H8" s="16"/>
      <c r="I8" s="227"/>
    </row>
    <row r="9" spans="1:10">
      <c r="A9" s="13"/>
      <c r="B9" s="14"/>
      <c r="F9" s="16"/>
      <c r="G9" s="16"/>
      <c r="H9" s="16"/>
      <c r="I9" s="227"/>
    </row>
    <row r="10" spans="1:10">
      <c r="A10" s="13"/>
      <c r="B10" s="14"/>
      <c r="C10" s="21"/>
      <c r="F10" s="16"/>
      <c r="G10" s="16"/>
      <c r="H10" s="16"/>
      <c r="I10" s="227"/>
    </row>
    <row r="11" spans="1:10">
      <c r="A11" s="13" t="s">
        <v>20</v>
      </c>
      <c r="B11" s="22" t="s">
        <v>42</v>
      </c>
      <c r="C11" s="21"/>
      <c r="F11" s="16"/>
      <c r="G11" s="16"/>
      <c r="H11" s="16"/>
      <c r="I11" s="227"/>
    </row>
    <row r="12" spans="1:10">
      <c r="A12" s="13"/>
      <c r="B12" s="22" t="s">
        <v>43</v>
      </c>
      <c r="C12" s="21"/>
      <c r="F12" s="16" t="s">
        <v>62</v>
      </c>
      <c r="G12" s="16">
        <f>10*2</f>
        <v>20</v>
      </c>
      <c r="H12" s="16"/>
      <c r="I12" s="227"/>
    </row>
    <row r="13" spans="1:10">
      <c r="A13" s="13"/>
      <c r="C13" s="21"/>
      <c r="F13" s="16"/>
      <c r="G13" s="16"/>
      <c r="H13" s="16"/>
      <c r="I13" s="227"/>
    </row>
    <row r="14" spans="1:10">
      <c r="A14" s="13" t="s">
        <v>3</v>
      </c>
      <c r="B14" s="22" t="s">
        <v>44</v>
      </c>
      <c r="C14" s="21"/>
      <c r="F14" s="16"/>
      <c r="G14" s="16"/>
      <c r="H14" s="16"/>
      <c r="I14" s="227"/>
    </row>
    <row r="15" spans="1:10">
      <c r="A15" s="13"/>
      <c r="B15" s="22" t="s">
        <v>45</v>
      </c>
      <c r="C15" s="21"/>
      <c r="F15" s="16"/>
      <c r="G15" s="16"/>
      <c r="H15" s="16"/>
      <c r="I15" s="227"/>
    </row>
    <row r="16" spans="1:10">
      <c r="A16" s="13"/>
      <c r="B16" s="22" t="s">
        <v>46</v>
      </c>
      <c r="C16" s="21"/>
      <c r="F16" s="16" t="s">
        <v>47</v>
      </c>
      <c r="G16" s="16">
        <v>1</v>
      </c>
      <c r="H16" s="16"/>
      <c r="I16" s="227"/>
    </row>
    <row r="17" spans="1:9">
      <c r="A17" s="13"/>
      <c r="C17" s="21"/>
      <c r="F17" s="16"/>
      <c r="G17" s="16"/>
      <c r="H17" s="16"/>
      <c r="I17" s="227"/>
    </row>
    <row r="18" spans="1:9">
      <c r="A18" s="13"/>
      <c r="C18" s="21"/>
      <c r="F18" s="16"/>
      <c r="G18" s="16"/>
      <c r="H18" s="16"/>
      <c r="I18" s="227"/>
    </row>
    <row r="19" spans="1:9">
      <c r="A19" s="13"/>
      <c r="C19" s="21"/>
      <c r="F19" s="16"/>
      <c r="G19" s="16"/>
      <c r="H19" s="16"/>
      <c r="I19" s="227"/>
    </row>
    <row r="20" spans="1:9">
      <c r="A20" s="13"/>
      <c r="C20" s="21"/>
      <c r="F20" s="16"/>
      <c r="G20" s="16"/>
      <c r="H20" s="16"/>
      <c r="I20" s="227"/>
    </row>
    <row r="21" spans="1:9">
      <c r="A21" s="13"/>
      <c r="C21" s="21"/>
      <c r="F21" s="16"/>
      <c r="G21" s="16"/>
      <c r="H21" s="16"/>
      <c r="I21" s="227"/>
    </row>
    <row r="22" spans="1:9">
      <c r="A22" s="13"/>
      <c r="C22" s="21"/>
      <c r="F22" s="16"/>
      <c r="G22" s="16"/>
      <c r="H22" s="16"/>
      <c r="I22" s="227"/>
    </row>
    <row r="23" spans="1:9">
      <c r="A23" s="13"/>
      <c r="C23" s="21"/>
      <c r="F23" s="16"/>
      <c r="G23" s="16"/>
      <c r="H23" s="16"/>
      <c r="I23" s="227"/>
    </row>
    <row r="24" spans="1:9">
      <c r="A24" s="13"/>
      <c r="C24" s="21"/>
      <c r="F24" s="16"/>
      <c r="G24" s="16"/>
      <c r="H24" s="16"/>
      <c r="I24" s="227"/>
    </row>
    <row r="25" spans="1:9">
      <c r="A25" s="13"/>
      <c r="C25" s="21"/>
      <c r="F25" s="16"/>
      <c r="G25" s="16"/>
      <c r="H25" s="16"/>
      <c r="I25" s="227"/>
    </row>
    <row r="26" spans="1:9">
      <c r="A26" s="13"/>
      <c r="C26" s="21"/>
      <c r="F26" s="16"/>
      <c r="G26" s="16"/>
      <c r="H26" s="16"/>
      <c r="I26" s="197"/>
    </row>
    <row r="27" spans="1:9">
      <c r="A27" s="13"/>
      <c r="C27" s="21"/>
      <c r="F27" s="16"/>
      <c r="G27" s="16"/>
      <c r="H27" s="16"/>
      <c r="I27" s="227"/>
    </row>
    <row r="28" spans="1:9">
      <c r="A28" s="13"/>
      <c r="B28" s="20" t="s">
        <v>48</v>
      </c>
      <c r="C28" s="21"/>
      <c r="F28" s="29" t="s">
        <v>98</v>
      </c>
      <c r="G28" s="16"/>
      <c r="H28" s="16"/>
      <c r="I28" s="228"/>
    </row>
    <row r="29" spans="1:9">
      <c r="A29" s="13"/>
      <c r="B29" s="20"/>
      <c r="C29" s="21"/>
      <c r="F29" s="16"/>
      <c r="G29" s="16"/>
      <c r="H29" s="16"/>
      <c r="I29" s="228"/>
    </row>
    <row r="30" spans="1:9">
      <c r="A30" s="13"/>
      <c r="B30" s="20"/>
      <c r="C30" s="21"/>
      <c r="F30" s="16"/>
      <c r="G30" s="16"/>
      <c r="H30" s="16"/>
      <c r="I30" s="228"/>
    </row>
    <row r="31" spans="1:9">
      <c r="A31" s="13"/>
      <c r="B31" s="20"/>
      <c r="C31" s="21"/>
      <c r="F31" s="16"/>
      <c r="G31" s="16"/>
      <c r="H31" s="16"/>
      <c r="I31" s="228"/>
    </row>
    <row r="32" spans="1:9">
      <c r="A32" s="13"/>
      <c r="B32" s="14" t="str">
        <f>B3</f>
        <v>PROPOSED AFMADHOW BOREHOLE REHABILITATION</v>
      </c>
      <c r="C32" s="21"/>
      <c r="F32" s="16"/>
      <c r="G32" s="16"/>
      <c r="H32" s="16"/>
      <c r="I32" s="228"/>
    </row>
    <row r="33" spans="1:10">
      <c r="A33" s="13"/>
      <c r="B33" s="14" t="str">
        <f>B4</f>
        <v>BALANBAL DISTRICT</v>
      </c>
      <c r="C33" s="21"/>
      <c r="F33" s="16"/>
      <c r="G33" s="16"/>
      <c r="H33" s="16"/>
      <c r="I33" s="228"/>
    </row>
    <row r="34" spans="1:10">
      <c r="A34" s="13"/>
      <c r="B34" s="14"/>
      <c r="C34" s="21"/>
      <c r="F34" s="16"/>
      <c r="G34" s="16"/>
      <c r="H34" s="16"/>
      <c r="I34" s="228"/>
    </row>
    <row r="35" spans="1:10">
      <c r="A35" s="13"/>
      <c r="B35" s="14" t="str">
        <f>B6</f>
        <v>SECTION 10: WATER TROUGH</v>
      </c>
      <c r="C35" s="21"/>
      <c r="F35" s="16"/>
      <c r="G35" s="16"/>
      <c r="H35" s="16"/>
      <c r="I35" s="228"/>
    </row>
    <row r="36" spans="1:10">
      <c r="A36" s="13"/>
      <c r="B36" s="20"/>
      <c r="C36" s="21"/>
      <c r="F36" s="16"/>
      <c r="G36" s="16"/>
      <c r="H36" s="16"/>
      <c r="I36" s="228"/>
    </row>
    <row r="37" spans="1:10">
      <c r="A37" s="13"/>
      <c r="B37" s="14" t="s">
        <v>980</v>
      </c>
      <c r="C37" s="21"/>
      <c r="F37" s="16"/>
      <c r="G37" s="16"/>
      <c r="H37" s="16"/>
      <c r="I37" s="227"/>
    </row>
    <row r="38" spans="1:10">
      <c r="A38" s="13"/>
      <c r="B38" s="14"/>
      <c r="C38" s="21"/>
      <c r="F38" s="16"/>
      <c r="G38" s="16"/>
      <c r="H38" s="16"/>
      <c r="I38" s="227"/>
    </row>
    <row r="39" spans="1:10">
      <c r="A39" s="13"/>
      <c r="B39" s="14"/>
      <c r="C39" s="21"/>
      <c r="F39" s="16"/>
      <c r="G39" s="16"/>
      <c r="H39" s="16"/>
      <c r="I39" s="227"/>
    </row>
    <row r="40" spans="1:10">
      <c r="A40" s="13"/>
      <c r="B40" s="24" t="s">
        <v>51</v>
      </c>
      <c r="F40" s="16"/>
      <c r="G40" s="16"/>
      <c r="H40" s="16"/>
      <c r="I40" s="227"/>
    </row>
    <row r="41" spans="1:10">
      <c r="A41" s="13"/>
      <c r="B41" s="24" t="s">
        <v>52</v>
      </c>
      <c r="F41" s="16"/>
      <c r="G41" s="16"/>
      <c r="H41" s="16"/>
      <c r="I41" s="227"/>
    </row>
    <row r="42" spans="1:10">
      <c r="A42" s="13"/>
      <c r="B42" s="24"/>
      <c r="F42" s="16"/>
      <c r="G42" s="16"/>
      <c r="H42" s="16"/>
      <c r="I42" s="227"/>
    </row>
    <row r="43" spans="1:10">
      <c r="A43" s="13" t="s">
        <v>20</v>
      </c>
      <c r="B43" s="22" t="s">
        <v>813</v>
      </c>
      <c r="F43" s="16" t="s">
        <v>55</v>
      </c>
      <c r="G43" s="16">
        <f>(10*2)*0.2</f>
        <v>4</v>
      </c>
      <c r="H43" s="16"/>
      <c r="I43" s="227"/>
    </row>
    <row r="44" spans="1:10">
      <c r="A44" s="13"/>
      <c r="B44" s="24"/>
      <c r="F44" s="16"/>
      <c r="G44" s="16"/>
      <c r="H44" s="16"/>
      <c r="I44" s="227"/>
    </row>
    <row r="45" spans="1:10">
      <c r="A45" s="13"/>
      <c r="B45" s="25"/>
      <c r="F45" s="16"/>
      <c r="G45" s="16"/>
      <c r="H45" s="16"/>
      <c r="I45" s="227"/>
    </row>
    <row r="46" spans="1:10">
      <c r="A46" s="13" t="s">
        <v>3</v>
      </c>
      <c r="B46" s="22" t="s">
        <v>53</v>
      </c>
      <c r="F46" s="16"/>
      <c r="G46" s="16"/>
      <c r="H46" s="16"/>
      <c r="I46" s="227"/>
    </row>
    <row r="47" spans="1:10">
      <c r="A47" s="13"/>
      <c r="B47" s="22" t="s">
        <v>54</v>
      </c>
      <c r="F47" s="16" t="s">
        <v>55</v>
      </c>
      <c r="G47" s="16">
        <f>24*0.6*1</f>
        <v>14.399999999999999</v>
      </c>
      <c r="H47" s="16"/>
      <c r="I47" s="227"/>
      <c r="J47" s="19"/>
    </row>
    <row r="48" spans="1:10">
      <c r="A48" s="13"/>
      <c r="F48" s="16"/>
      <c r="G48" s="16"/>
      <c r="H48" s="16"/>
      <c r="I48" s="227"/>
      <c r="J48" s="19"/>
    </row>
    <row r="49" spans="1:10">
      <c r="A49" s="13"/>
      <c r="F49" s="16"/>
      <c r="G49" s="16"/>
      <c r="H49" s="16"/>
      <c r="I49" s="227"/>
      <c r="J49" s="19"/>
    </row>
    <row r="50" spans="1:10">
      <c r="A50" s="13"/>
      <c r="B50" s="24" t="s">
        <v>56</v>
      </c>
      <c r="F50" s="16"/>
      <c r="G50" s="16"/>
      <c r="H50" s="16"/>
      <c r="I50" s="227"/>
      <c r="J50" s="19"/>
    </row>
    <row r="51" spans="1:10">
      <c r="A51" s="13"/>
      <c r="F51" s="16"/>
      <c r="G51" s="16"/>
      <c r="H51" s="16"/>
      <c r="I51" s="227"/>
      <c r="J51" s="19"/>
    </row>
    <row r="52" spans="1:10">
      <c r="A52" s="13" t="s">
        <v>6</v>
      </c>
      <c r="B52" s="22" t="s">
        <v>57</v>
      </c>
      <c r="F52" s="16"/>
      <c r="G52" s="16"/>
      <c r="H52" s="16"/>
      <c r="I52" s="227"/>
      <c r="J52" s="19"/>
    </row>
    <row r="53" spans="1:10">
      <c r="A53" s="13"/>
      <c r="B53" s="22" t="s">
        <v>58</v>
      </c>
      <c r="F53" s="16" t="s">
        <v>55</v>
      </c>
      <c r="G53" s="16">
        <f>0.4*1*24</f>
        <v>9.6000000000000014</v>
      </c>
      <c r="H53" s="16"/>
      <c r="I53" s="227"/>
      <c r="J53" s="19"/>
    </row>
    <row r="54" spans="1:10">
      <c r="A54" s="13"/>
      <c r="F54" s="16"/>
      <c r="G54" s="16"/>
      <c r="H54" s="16"/>
      <c r="I54" s="227"/>
      <c r="J54" s="19"/>
    </row>
    <row r="55" spans="1:10">
      <c r="A55" s="13" t="s">
        <v>7</v>
      </c>
      <c r="B55" s="22" t="s">
        <v>44</v>
      </c>
      <c r="F55" s="16"/>
      <c r="G55" s="16"/>
      <c r="H55" s="16"/>
      <c r="I55" s="227"/>
      <c r="J55" s="19"/>
    </row>
    <row r="56" spans="1:10">
      <c r="A56" s="13"/>
      <c r="B56" s="22" t="s">
        <v>45</v>
      </c>
      <c r="F56" s="16"/>
      <c r="G56" s="16"/>
      <c r="H56" s="16"/>
      <c r="I56" s="227"/>
      <c r="J56" s="19"/>
    </row>
    <row r="57" spans="1:10">
      <c r="A57" s="13"/>
      <c r="B57" s="22" t="s">
        <v>46</v>
      </c>
      <c r="F57" s="16" t="s">
        <v>55</v>
      </c>
      <c r="G57" s="16">
        <f>G47-G53</f>
        <v>4.7999999999999972</v>
      </c>
      <c r="H57" s="16"/>
      <c r="I57" s="227"/>
      <c r="J57" s="19"/>
    </row>
    <row r="58" spans="1:10">
      <c r="A58" s="13"/>
      <c r="F58" s="16"/>
      <c r="G58" s="16"/>
      <c r="H58" s="16"/>
      <c r="I58" s="227"/>
      <c r="J58" s="19"/>
    </row>
    <row r="59" spans="1:10">
      <c r="A59" s="13"/>
      <c r="B59" s="24" t="s">
        <v>59</v>
      </c>
      <c r="F59" s="16"/>
      <c r="G59" s="16"/>
      <c r="H59" s="16"/>
      <c r="I59" s="227"/>
      <c r="J59" s="19"/>
    </row>
    <row r="60" spans="1:10">
      <c r="A60" s="13"/>
      <c r="B60" s="25"/>
      <c r="F60" s="16"/>
      <c r="G60" s="16"/>
      <c r="H60" s="16"/>
      <c r="I60" s="227"/>
      <c r="J60" s="19"/>
    </row>
    <row r="61" spans="1:10">
      <c r="A61" s="13" t="s">
        <v>8</v>
      </c>
      <c r="B61" s="22" t="s">
        <v>60</v>
      </c>
      <c r="F61" s="16"/>
      <c r="G61" s="16"/>
      <c r="H61" s="16"/>
      <c r="I61" s="227"/>
      <c r="J61" s="19"/>
    </row>
    <row r="62" spans="1:10">
      <c r="A62" s="13"/>
      <c r="B62" s="22" t="s">
        <v>61</v>
      </c>
      <c r="F62" s="16" t="s">
        <v>55</v>
      </c>
      <c r="G62" s="16">
        <f>20*0.3</f>
        <v>6</v>
      </c>
      <c r="H62" s="16"/>
      <c r="I62" s="227"/>
      <c r="J62" s="19"/>
    </row>
    <row r="63" spans="1:10">
      <c r="A63" s="13"/>
      <c r="F63" s="16"/>
      <c r="G63" s="16" t="s">
        <v>63</v>
      </c>
      <c r="H63" s="16"/>
      <c r="I63" s="227"/>
      <c r="J63" s="19"/>
    </row>
    <row r="64" spans="1:10">
      <c r="A64" s="13"/>
      <c r="B64" s="24" t="s">
        <v>64</v>
      </c>
      <c r="F64" s="16"/>
      <c r="G64" s="16"/>
      <c r="H64" s="16"/>
      <c r="I64" s="227"/>
      <c r="J64" s="19"/>
    </row>
    <row r="65" spans="1:10">
      <c r="A65" s="13"/>
      <c r="B65" s="25"/>
      <c r="F65" s="16"/>
      <c r="G65" s="16"/>
      <c r="H65" s="16"/>
      <c r="I65" s="227"/>
      <c r="J65" s="19"/>
    </row>
    <row r="66" spans="1:10">
      <c r="A66" s="13" t="s">
        <v>10</v>
      </c>
      <c r="B66" s="22" t="s">
        <v>65</v>
      </c>
      <c r="F66" s="16"/>
      <c r="G66" s="16"/>
      <c r="H66" s="16"/>
      <c r="I66" s="227"/>
      <c r="J66" s="19"/>
    </row>
    <row r="67" spans="1:10">
      <c r="A67" s="13"/>
      <c r="B67" s="22" t="s">
        <v>66</v>
      </c>
      <c r="F67" s="16"/>
      <c r="G67" s="16"/>
      <c r="H67" s="16"/>
      <c r="I67" s="227"/>
      <c r="J67" s="19"/>
    </row>
    <row r="68" spans="1:10">
      <c r="A68" s="13"/>
      <c r="B68" s="22" t="s">
        <v>67</v>
      </c>
      <c r="F68" s="16" t="s">
        <v>62</v>
      </c>
      <c r="G68" s="16">
        <f>G62</f>
        <v>6</v>
      </c>
      <c r="H68" s="16"/>
      <c r="I68" s="227"/>
      <c r="J68" s="19"/>
    </row>
    <row r="69" spans="1:10">
      <c r="A69" s="13"/>
      <c r="F69" s="16"/>
      <c r="G69" s="16"/>
      <c r="H69" s="16"/>
      <c r="I69" s="227"/>
      <c r="J69" s="19"/>
    </row>
    <row r="70" spans="1:10">
      <c r="A70" s="13"/>
      <c r="B70" s="24" t="s">
        <v>68</v>
      </c>
      <c r="C70" s="26"/>
      <c r="F70" s="16"/>
      <c r="G70" s="29"/>
      <c r="H70" s="16"/>
      <c r="I70" s="227"/>
      <c r="J70" s="19"/>
    </row>
    <row r="71" spans="1:10">
      <c r="A71" s="13"/>
      <c r="F71" s="16"/>
      <c r="G71" s="16"/>
      <c r="H71" s="16"/>
      <c r="I71" s="227"/>
      <c r="J71" s="19"/>
    </row>
    <row r="72" spans="1:10">
      <c r="A72" s="13" t="s">
        <v>21</v>
      </c>
      <c r="B72" s="22" t="s">
        <v>69</v>
      </c>
      <c r="F72" s="16"/>
      <c r="G72" s="16"/>
      <c r="H72" s="16"/>
      <c r="I72" s="227"/>
      <c r="J72" s="19"/>
    </row>
    <row r="73" spans="1:10">
      <c r="A73" s="13"/>
      <c r="B73" s="22" t="s">
        <v>70</v>
      </c>
      <c r="F73" s="16"/>
      <c r="G73" s="16"/>
      <c r="H73" s="16"/>
      <c r="I73" s="227"/>
      <c r="J73" s="19"/>
    </row>
    <row r="74" spans="1:10">
      <c r="A74" s="13"/>
      <c r="B74" s="22" t="s">
        <v>71</v>
      </c>
      <c r="F74" s="16"/>
      <c r="G74" s="16"/>
      <c r="H74" s="16"/>
      <c r="I74" s="227"/>
      <c r="J74" s="19"/>
    </row>
    <row r="75" spans="1:10">
      <c r="A75" s="13"/>
      <c r="B75" s="22" t="s">
        <v>72</v>
      </c>
      <c r="F75" s="16" t="s">
        <v>62</v>
      </c>
      <c r="G75" s="16">
        <f>G62</f>
        <v>6</v>
      </c>
      <c r="H75" s="16"/>
      <c r="I75" s="227"/>
      <c r="J75" s="19"/>
    </row>
    <row r="76" spans="1:10">
      <c r="A76" s="13"/>
      <c r="F76" s="16"/>
      <c r="G76" s="16"/>
      <c r="H76" s="16"/>
      <c r="I76" s="227"/>
      <c r="J76" s="19"/>
    </row>
    <row r="77" spans="1:10">
      <c r="A77" s="13"/>
      <c r="B77" s="24" t="s">
        <v>73</v>
      </c>
      <c r="F77" s="16"/>
      <c r="G77" s="16"/>
      <c r="H77" s="16"/>
      <c r="I77" s="227"/>
      <c r="J77" s="19"/>
    </row>
    <row r="78" spans="1:10">
      <c r="A78" s="13"/>
      <c r="F78" s="16"/>
      <c r="G78" s="16"/>
      <c r="H78" s="16"/>
      <c r="I78" s="227"/>
      <c r="J78" s="19"/>
    </row>
    <row r="79" spans="1:10">
      <c r="A79" s="13" t="s">
        <v>9</v>
      </c>
      <c r="B79" s="22" t="s">
        <v>74</v>
      </c>
      <c r="F79" s="16" t="s">
        <v>62</v>
      </c>
      <c r="G79" s="16">
        <f>24*0.6</f>
        <v>14.399999999999999</v>
      </c>
      <c r="H79" s="16"/>
      <c r="I79" s="227"/>
      <c r="J79" s="19"/>
    </row>
    <row r="80" spans="1:10">
      <c r="A80" s="13"/>
      <c r="F80" s="16"/>
      <c r="G80" s="16"/>
      <c r="H80" s="16"/>
      <c r="I80" s="227"/>
      <c r="J80" s="19"/>
    </row>
    <row r="81" spans="1:15">
      <c r="A81" s="13"/>
      <c r="B81" s="24" t="s">
        <v>75</v>
      </c>
      <c r="F81" s="16"/>
      <c r="G81" s="16"/>
      <c r="H81" s="16"/>
      <c r="I81" s="227"/>
      <c r="J81" s="19"/>
    </row>
    <row r="82" spans="1:15">
      <c r="A82" s="13"/>
      <c r="B82" s="24"/>
      <c r="F82" s="16"/>
      <c r="G82" s="16"/>
      <c r="H82" s="16"/>
      <c r="I82" s="227"/>
      <c r="J82" s="19"/>
    </row>
    <row r="83" spans="1:15">
      <c r="A83" s="13" t="s">
        <v>11</v>
      </c>
      <c r="B83" s="22" t="s">
        <v>14</v>
      </c>
      <c r="F83" s="16" t="s">
        <v>55</v>
      </c>
      <c r="G83" s="277">
        <f>20.4*0.4*0.3</f>
        <v>2.448</v>
      </c>
      <c r="H83" s="16"/>
      <c r="I83" s="227"/>
      <c r="J83" s="19"/>
    </row>
    <row r="84" spans="1:15">
      <c r="A84" s="13"/>
      <c r="F84" s="16"/>
      <c r="G84" s="16"/>
      <c r="H84" s="16"/>
      <c r="I84" s="227"/>
      <c r="J84" s="19"/>
    </row>
    <row r="85" spans="1:15">
      <c r="A85" s="13"/>
      <c r="F85" s="16"/>
      <c r="G85" s="16"/>
      <c r="H85" s="16"/>
      <c r="I85" s="227"/>
      <c r="J85" s="19"/>
    </row>
    <row r="86" spans="1:15">
      <c r="A86" s="13" t="s">
        <v>22</v>
      </c>
      <c r="B86" s="22" t="s">
        <v>534</v>
      </c>
      <c r="F86" s="16"/>
      <c r="G86" s="16"/>
      <c r="H86" s="16"/>
      <c r="I86" s="227"/>
      <c r="J86" s="19"/>
    </row>
    <row r="87" spans="1:15">
      <c r="A87" s="13"/>
      <c r="B87" s="22" t="s">
        <v>79</v>
      </c>
      <c r="F87" s="16" t="s">
        <v>55</v>
      </c>
      <c r="G87" s="16">
        <f>20*0.2</f>
        <v>4</v>
      </c>
      <c r="H87" s="27"/>
      <c r="I87" s="227"/>
      <c r="J87" s="19"/>
    </row>
    <row r="88" spans="1:15">
      <c r="A88" s="13"/>
      <c r="F88" s="16"/>
      <c r="G88" s="16"/>
      <c r="H88" s="27"/>
      <c r="I88" s="227"/>
      <c r="J88" s="19"/>
    </row>
    <row r="89" spans="1:15">
      <c r="A89" s="13"/>
      <c r="F89" s="16"/>
      <c r="G89" s="16"/>
      <c r="H89" s="27"/>
      <c r="I89" s="227"/>
      <c r="J89" s="19"/>
      <c r="O89" s="28"/>
    </row>
    <row r="90" spans="1:15">
      <c r="A90" s="13"/>
      <c r="B90" s="24" t="s">
        <v>81</v>
      </c>
      <c r="F90" s="16"/>
      <c r="G90" s="16"/>
      <c r="H90" s="16"/>
      <c r="I90" s="227"/>
      <c r="J90" s="19"/>
    </row>
    <row r="91" spans="1:15">
      <c r="A91" s="13"/>
      <c r="F91" s="16"/>
      <c r="G91" s="16"/>
      <c r="H91" s="16"/>
      <c r="I91" s="227"/>
      <c r="J91" s="19"/>
    </row>
    <row r="92" spans="1:15">
      <c r="A92" s="13"/>
      <c r="B92" s="24" t="s">
        <v>82</v>
      </c>
      <c r="F92" s="16"/>
      <c r="G92" s="16"/>
      <c r="H92" s="16"/>
      <c r="I92" s="227"/>
      <c r="J92" s="19"/>
    </row>
    <row r="93" spans="1:15">
      <c r="A93" s="13"/>
      <c r="B93" s="25"/>
      <c r="F93" s="16"/>
      <c r="G93" s="16"/>
      <c r="H93" s="16"/>
      <c r="I93" s="227"/>
      <c r="J93" s="19"/>
    </row>
    <row r="94" spans="1:15">
      <c r="A94" s="13" t="s">
        <v>20</v>
      </c>
      <c r="B94" s="24" t="s">
        <v>535</v>
      </c>
      <c r="F94" s="16"/>
      <c r="G94" s="16"/>
      <c r="H94" s="16"/>
      <c r="I94" s="227"/>
      <c r="J94" s="19"/>
    </row>
    <row r="95" spans="1:15">
      <c r="A95" s="13"/>
      <c r="B95" s="25"/>
      <c r="F95" s="16"/>
      <c r="G95" s="16"/>
      <c r="H95" s="16"/>
      <c r="I95" s="227"/>
      <c r="J95" s="19"/>
    </row>
    <row r="96" spans="1:15">
      <c r="A96" s="13"/>
      <c r="B96" s="22" t="s">
        <v>85</v>
      </c>
      <c r="F96" s="16" t="s">
        <v>26</v>
      </c>
      <c r="G96" s="16">
        <f>20.4*4*0.617</f>
        <v>50.347199999999994</v>
      </c>
      <c r="H96" s="16"/>
      <c r="I96" s="227"/>
      <c r="J96" s="19"/>
    </row>
    <row r="97" spans="1:10">
      <c r="A97" s="13"/>
      <c r="B97" s="25"/>
      <c r="F97" s="16"/>
      <c r="G97" s="16"/>
      <c r="H97" s="16"/>
      <c r="I97" s="227"/>
      <c r="J97" s="19"/>
    </row>
    <row r="98" spans="1:10">
      <c r="A98" s="13"/>
      <c r="B98" s="22" t="s">
        <v>84</v>
      </c>
      <c r="F98" s="16" t="s">
        <v>26</v>
      </c>
      <c r="G98" s="16">
        <f>20.4/0.25*0.7*0.395</f>
        <v>22.562399999999997</v>
      </c>
      <c r="H98" s="16"/>
      <c r="I98" s="227"/>
      <c r="J98" s="19"/>
    </row>
    <row r="99" spans="1:10">
      <c r="A99" s="13"/>
      <c r="F99" s="16"/>
      <c r="G99" s="16"/>
      <c r="H99" s="16"/>
      <c r="I99" s="227"/>
      <c r="J99" s="19"/>
    </row>
    <row r="100" spans="1:10">
      <c r="A100" s="13"/>
      <c r="F100" s="16"/>
      <c r="G100" s="16"/>
      <c r="H100" s="16"/>
      <c r="I100" s="227"/>
      <c r="J100" s="19"/>
    </row>
    <row r="101" spans="1:10">
      <c r="A101" s="13"/>
      <c r="B101" s="24" t="s">
        <v>87</v>
      </c>
      <c r="F101" s="16"/>
      <c r="G101" s="16"/>
      <c r="H101" s="16"/>
      <c r="I101" s="227"/>
      <c r="J101" s="19"/>
    </row>
    <row r="102" spans="1:10">
      <c r="A102" s="13"/>
      <c r="B102" s="24" t="s">
        <v>88</v>
      </c>
      <c r="F102" s="16"/>
      <c r="G102" s="16"/>
      <c r="H102" s="16"/>
      <c r="I102" s="227"/>
      <c r="J102" s="19"/>
    </row>
    <row r="103" spans="1:10">
      <c r="A103" s="13"/>
      <c r="B103" s="24" t="s">
        <v>89</v>
      </c>
      <c r="F103" s="16"/>
      <c r="G103" s="16"/>
      <c r="H103" s="16"/>
      <c r="I103" s="227"/>
      <c r="J103" s="19"/>
    </row>
    <row r="104" spans="1:10">
      <c r="A104" s="13"/>
      <c r="F104" s="16"/>
      <c r="G104" s="16"/>
      <c r="H104" s="16"/>
      <c r="I104" s="227"/>
      <c r="J104" s="19"/>
    </row>
    <row r="105" spans="1:10">
      <c r="A105" s="13" t="s">
        <v>3</v>
      </c>
      <c r="B105" s="22" t="s">
        <v>90</v>
      </c>
      <c r="F105" s="16"/>
      <c r="G105" s="16"/>
      <c r="H105" s="16"/>
      <c r="I105" s="227"/>
      <c r="J105" s="19"/>
    </row>
    <row r="106" spans="1:10">
      <c r="A106" s="13"/>
      <c r="B106" s="22" t="s">
        <v>91</v>
      </c>
      <c r="F106" s="16" t="s">
        <v>62</v>
      </c>
      <c r="G106" s="16">
        <f>G68</f>
        <v>6</v>
      </c>
      <c r="H106" s="16"/>
      <c r="I106" s="227"/>
      <c r="J106" s="19"/>
    </row>
    <row r="107" spans="1:10">
      <c r="A107" s="13"/>
      <c r="F107" s="16"/>
      <c r="G107" s="16"/>
      <c r="H107" s="16"/>
      <c r="I107" s="227"/>
      <c r="J107" s="19"/>
    </row>
    <row r="108" spans="1:10">
      <c r="A108" s="13"/>
      <c r="F108" s="16"/>
      <c r="G108" s="16"/>
      <c r="H108" s="16"/>
      <c r="I108" s="227"/>
      <c r="J108" s="19"/>
    </row>
    <row r="109" spans="1:10">
      <c r="A109" s="13"/>
      <c r="B109" s="24" t="s">
        <v>93</v>
      </c>
      <c r="C109" s="26"/>
      <c r="F109" s="29"/>
      <c r="G109" s="29"/>
      <c r="H109" s="16"/>
      <c r="I109" s="228"/>
      <c r="J109" s="19"/>
    </row>
    <row r="110" spans="1:10">
      <c r="A110" s="13"/>
      <c r="B110" s="24"/>
      <c r="C110" s="26"/>
      <c r="F110" s="29"/>
      <c r="G110" s="29"/>
      <c r="H110" s="16"/>
      <c r="I110" s="228"/>
      <c r="J110" s="19"/>
    </row>
    <row r="111" spans="1:10">
      <c r="A111" s="13" t="s">
        <v>6</v>
      </c>
      <c r="B111" s="22" t="s">
        <v>814</v>
      </c>
      <c r="C111" s="26"/>
      <c r="F111" s="16" t="s">
        <v>62</v>
      </c>
      <c r="G111" s="16">
        <f>20.4*0.2</f>
        <v>4.08</v>
      </c>
      <c r="H111" s="16"/>
      <c r="I111" s="227"/>
      <c r="J111" s="19"/>
    </row>
    <row r="112" spans="1:10">
      <c r="A112" s="13"/>
      <c r="B112" s="25"/>
      <c r="C112" s="26"/>
      <c r="F112" s="29"/>
      <c r="G112" s="29"/>
      <c r="H112" s="16"/>
      <c r="I112" s="228"/>
      <c r="J112" s="19"/>
    </row>
    <row r="113" spans="1:10">
      <c r="A113" s="13"/>
      <c r="F113" s="16"/>
      <c r="G113" s="16"/>
      <c r="H113" s="16"/>
      <c r="I113" s="227"/>
      <c r="J113" s="19"/>
    </row>
    <row r="114" spans="1:10">
      <c r="A114" s="13"/>
      <c r="F114" s="16"/>
      <c r="G114" s="16"/>
      <c r="H114" s="16"/>
      <c r="I114" s="227"/>
      <c r="J114" s="19"/>
    </row>
    <row r="115" spans="1:10">
      <c r="A115" s="13"/>
      <c r="F115" s="16"/>
      <c r="G115" s="16"/>
      <c r="H115" s="16"/>
      <c r="I115" s="227"/>
      <c r="J115" s="19"/>
    </row>
    <row r="116" spans="1:10">
      <c r="A116" s="13"/>
      <c r="F116" s="16"/>
      <c r="G116" s="16"/>
      <c r="H116" s="16"/>
      <c r="I116" s="227"/>
      <c r="J116" s="19"/>
    </row>
    <row r="117" spans="1:10">
      <c r="A117" s="13"/>
      <c r="F117" s="16"/>
      <c r="G117" s="16"/>
      <c r="H117" s="16"/>
      <c r="I117" s="227"/>
      <c r="J117" s="19"/>
    </row>
    <row r="118" spans="1:10">
      <c r="A118" s="13"/>
      <c r="F118" s="16"/>
      <c r="G118" s="16"/>
      <c r="H118" s="16"/>
      <c r="I118" s="227"/>
      <c r="J118" s="19"/>
    </row>
    <row r="119" spans="1:10">
      <c r="A119" s="13"/>
      <c r="F119" s="16"/>
      <c r="G119" s="16"/>
      <c r="H119" s="16"/>
      <c r="I119" s="227"/>
      <c r="J119" s="19"/>
    </row>
    <row r="120" spans="1:10">
      <c r="A120" s="13"/>
      <c r="F120" s="16"/>
      <c r="G120" s="16"/>
      <c r="H120" s="16"/>
      <c r="I120" s="227"/>
      <c r="J120" s="19"/>
    </row>
    <row r="121" spans="1:10">
      <c r="A121" s="13"/>
      <c r="F121" s="16"/>
      <c r="G121" s="16"/>
      <c r="H121" s="16"/>
      <c r="I121" s="227"/>
      <c r="J121" s="19"/>
    </row>
    <row r="122" spans="1:10">
      <c r="A122" s="13"/>
      <c r="B122" s="20" t="s">
        <v>797</v>
      </c>
      <c r="C122" s="26"/>
      <c r="D122" s="26"/>
      <c r="E122" s="26"/>
      <c r="F122" s="29" t="s">
        <v>98</v>
      </c>
      <c r="G122" s="16"/>
      <c r="H122" s="16"/>
      <c r="I122" s="228"/>
      <c r="J122" s="19"/>
    </row>
    <row r="123" spans="1:10">
      <c r="A123" s="13"/>
      <c r="F123" s="16"/>
      <c r="G123" s="16"/>
      <c r="H123" s="16"/>
      <c r="I123" s="227"/>
      <c r="J123" s="19"/>
    </row>
    <row r="124" spans="1:10">
      <c r="A124" s="13"/>
      <c r="F124" s="16"/>
      <c r="G124" s="16"/>
      <c r="H124" s="16"/>
      <c r="I124" s="227"/>
      <c r="J124" s="19"/>
    </row>
    <row r="125" spans="1:10">
      <c r="A125" s="13"/>
      <c r="F125" s="16"/>
      <c r="G125" s="16"/>
      <c r="H125" s="16"/>
      <c r="I125" s="227"/>
      <c r="J125" s="19"/>
    </row>
    <row r="126" spans="1:10">
      <c r="A126" s="13"/>
      <c r="B126" s="14" t="str">
        <f>B3</f>
        <v>PROPOSED AFMADHOW BOREHOLE REHABILITATION</v>
      </c>
      <c r="F126" s="16"/>
      <c r="G126" s="16"/>
      <c r="H126" s="16"/>
      <c r="I126" s="227"/>
      <c r="J126" s="19"/>
    </row>
    <row r="127" spans="1:10">
      <c r="A127" s="13"/>
      <c r="B127" s="14" t="str">
        <f>B4</f>
        <v>BALANBAL DISTRICT</v>
      </c>
      <c r="F127" s="16"/>
      <c r="G127" s="16"/>
      <c r="H127" s="16"/>
      <c r="I127" s="227"/>
      <c r="J127" s="19"/>
    </row>
    <row r="128" spans="1:10">
      <c r="A128" s="13"/>
      <c r="B128" s="14"/>
      <c r="F128" s="16"/>
      <c r="G128" s="16"/>
      <c r="H128" s="16"/>
      <c r="I128" s="227"/>
      <c r="J128" s="19"/>
    </row>
    <row r="129" spans="1:10">
      <c r="A129" s="13"/>
      <c r="B129" s="14" t="str">
        <f>B6</f>
        <v>SECTION 10: WATER TROUGH</v>
      </c>
      <c r="F129" s="16"/>
      <c r="G129" s="16"/>
      <c r="H129" s="16"/>
      <c r="I129" s="227"/>
      <c r="J129" s="19"/>
    </row>
    <row r="130" spans="1:10">
      <c r="A130" s="13"/>
      <c r="F130" s="16"/>
      <c r="G130" s="16"/>
      <c r="H130" s="16"/>
      <c r="I130" s="227"/>
      <c r="J130" s="19"/>
    </row>
    <row r="131" spans="1:10">
      <c r="A131" s="13"/>
      <c r="B131" s="14" t="s">
        <v>979</v>
      </c>
      <c r="F131" s="16"/>
      <c r="G131" s="16"/>
      <c r="H131" s="16"/>
      <c r="I131" s="227"/>
      <c r="J131" s="19"/>
    </row>
    <row r="132" spans="1:10">
      <c r="A132" s="13"/>
      <c r="B132" s="14"/>
      <c r="F132" s="16"/>
      <c r="G132" s="16"/>
      <c r="H132" s="16"/>
      <c r="I132" s="227"/>
      <c r="J132" s="19"/>
    </row>
    <row r="133" spans="1:10">
      <c r="A133" s="13"/>
      <c r="B133" s="14"/>
      <c r="F133" s="16"/>
      <c r="G133" s="16"/>
      <c r="H133" s="16"/>
      <c r="I133" s="227"/>
      <c r="J133" s="19"/>
    </row>
    <row r="134" spans="1:10">
      <c r="A134" s="13"/>
      <c r="B134" s="24" t="s">
        <v>718</v>
      </c>
      <c r="F134" s="16"/>
      <c r="G134" s="16"/>
      <c r="H134" s="16"/>
      <c r="I134" s="227"/>
      <c r="J134" s="19"/>
    </row>
    <row r="135" spans="1:10">
      <c r="A135" s="13"/>
      <c r="B135" s="14"/>
      <c r="F135" s="16"/>
      <c r="G135" s="16"/>
      <c r="H135" s="16"/>
      <c r="I135" s="227"/>
      <c r="J135" s="19"/>
    </row>
    <row r="136" spans="1:10">
      <c r="A136" s="13"/>
      <c r="B136" s="30" t="s">
        <v>717</v>
      </c>
      <c r="F136" s="16"/>
      <c r="G136" s="16"/>
      <c r="H136" s="16"/>
      <c r="I136" s="227"/>
      <c r="J136" s="19"/>
    </row>
    <row r="137" spans="1:10">
      <c r="A137" s="13"/>
      <c r="B137" s="24" t="s">
        <v>555</v>
      </c>
      <c r="F137" s="16"/>
      <c r="G137" s="16"/>
      <c r="H137" s="16"/>
      <c r="I137" s="227"/>
      <c r="J137" s="19"/>
    </row>
    <row r="138" spans="1:10">
      <c r="A138" s="13"/>
      <c r="B138" s="14"/>
      <c r="F138" s="16"/>
      <c r="G138" s="16"/>
      <c r="H138" s="16"/>
      <c r="I138" s="227"/>
      <c r="J138" s="19"/>
    </row>
    <row r="139" spans="1:10" ht="15.6">
      <c r="A139" s="13" t="s">
        <v>20</v>
      </c>
      <c r="B139" s="22" t="s">
        <v>556</v>
      </c>
      <c r="F139" s="17" t="s">
        <v>31</v>
      </c>
      <c r="G139" s="16">
        <f>20.4*0.4*0.8</f>
        <v>6.5280000000000005</v>
      </c>
      <c r="H139" s="16"/>
      <c r="I139" s="229"/>
      <c r="J139" s="19"/>
    </row>
    <row r="140" spans="1:10">
      <c r="A140" s="13"/>
      <c r="B140" s="14"/>
      <c r="F140" s="16"/>
      <c r="G140" s="16"/>
      <c r="H140" s="16"/>
      <c r="I140" s="227"/>
      <c r="J140" s="19"/>
    </row>
    <row r="141" spans="1:10">
      <c r="A141" s="13"/>
      <c r="B141" s="24" t="s">
        <v>719</v>
      </c>
      <c r="F141" s="16"/>
      <c r="G141" s="16"/>
      <c r="H141" s="16"/>
      <c r="I141" s="227"/>
      <c r="J141" s="19"/>
    </row>
    <row r="142" spans="1:10">
      <c r="A142" s="13"/>
      <c r="F142" s="16"/>
      <c r="G142" s="16"/>
      <c r="H142" s="16"/>
      <c r="I142" s="227"/>
      <c r="J142" s="19"/>
    </row>
    <row r="143" spans="1:10">
      <c r="A143" s="13"/>
      <c r="B143" s="30" t="s">
        <v>101</v>
      </c>
      <c r="F143" s="16"/>
      <c r="G143" s="16"/>
      <c r="H143" s="16"/>
      <c r="I143" s="227"/>
      <c r="J143" s="19"/>
    </row>
    <row r="144" spans="1:10">
      <c r="A144" s="13"/>
      <c r="B144" s="24" t="s">
        <v>102</v>
      </c>
      <c r="F144" s="16"/>
      <c r="G144" s="16"/>
      <c r="H144" s="16"/>
      <c r="I144" s="227"/>
      <c r="J144" s="19"/>
    </row>
    <row r="145" spans="1:10">
      <c r="A145" s="13"/>
      <c r="B145" s="24" t="s">
        <v>103</v>
      </c>
      <c r="F145" s="16"/>
      <c r="G145" s="16"/>
      <c r="H145" s="16"/>
      <c r="I145" s="227"/>
      <c r="J145" s="19"/>
    </row>
    <row r="146" spans="1:10">
      <c r="A146" s="13"/>
      <c r="B146" s="24" t="s">
        <v>104</v>
      </c>
      <c r="F146" s="16"/>
      <c r="G146" s="16"/>
      <c r="H146" s="16"/>
      <c r="I146" s="227"/>
      <c r="J146" s="19"/>
    </row>
    <row r="147" spans="1:10">
      <c r="A147" s="13"/>
      <c r="B147" s="25"/>
      <c r="F147" s="16"/>
      <c r="G147" s="16"/>
      <c r="H147" s="16"/>
      <c r="I147" s="227"/>
      <c r="J147" s="19"/>
    </row>
    <row r="148" spans="1:10">
      <c r="A148" s="13" t="s">
        <v>3</v>
      </c>
      <c r="B148" s="22" t="s">
        <v>105</v>
      </c>
      <c r="F148" s="16" t="s">
        <v>62</v>
      </c>
      <c r="G148" s="16">
        <f>20.4*0.6</f>
        <v>12.239999999999998</v>
      </c>
      <c r="H148" s="16"/>
      <c r="I148" s="227"/>
      <c r="J148" s="19"/>
    </row>
    <row r="149" spans="1:10">
      <c r="A149" s="13"/>
      <c r="F149" s="16"/>
      <c r="G149" s="16"/>
      <c r="H149" s="16"/>
      <c r="I149" s="227"/>
      <c r="J149" s="19"/>
    </row>
    <row r="150" spans="1:10">
      <c r="A150" s="13"/>
      <c r="F150" s="16"/>
      <c r="G150" s="16"/>
      <c r="H150" s="16"/>
      <c r="I150" s="227"/>
      <c r="J150" s="19"/>
    </row>
    <row r="151" spans="1:10">
      <c r="A151" s="13"/>
      <c r="B151" s="24" t="s">
        <v>107</v>
      </c>
      <c r="F151" s="16"/>
      <c r="G151" s="16"/>
      <c r="H151" s="16"/>
      <c r="I151" s="227"/>
      <c r="J151" s="19"/>
    </row>
    <row r="152" spans="1:10">
      <c r="A152" s="13"/>
      <c r="F152" s="16"/>
      <c r="G152" s="16"/>
      <c r="H152" s="16"/>
      <c r="I152" s="227"/>
      <c r="J152" s="19"/>
    </row>
    <row r="153" spans="1:10">
      <c r="A153" s="13" t="s">
        <v>6</v>
      </c>
      <c r="B153" s="22" t="s">
        <v>108</v>
      </c>
      <c r="C153" s="26"/>
      <c r="F153" s="16" t="s">
        <v>96</v>
      </c>
      <c r="G153" s="16">
        <v>20.399999999999999</v>
      </c>
      <c r="H153" s="16"/>
      <c r="I153" s="227"/>
      <c r="J153" s="19"/>
    </row>
    <row r="154" spans="1:10">
      <c r="A154" s="13"/>
      <c r="B154" s="31"/>
      <c r="F154" s="13"/>
      <c r="G154" s="16"/>
      <c r="H154" s="16"/>
      <c r="I154" s="227"/>
      <c r="J154" s="19"/>
    </row>
    <row r="155" spans="1:10">
      <c r="A155" s="13"/>
      <c r="B155" s="32"/>
      <c r="F155" s="16"/>
      <c r="G155" s="16"/>
      <c r="H155" s="16"/>
      <c r="I155" s="227"/>
      <c r="J155" s="19"/>
    </row>
    <row r="156" spans="1:10">
      <c r="A156" s="13"/>
      <c r="B156" s="32"/>
      <c r="F156" s="16"/>
      <c r="G156" s="16"/>
      <c r="H156" s="16"/>
      <c r="I156" s="227"/>
      <c r="J156" s="19"/>
    </row>
    <row r="157" spans="1:10">
      <c r="A157" s="13"/>
      <c r="F157" s="16"/>
      <c r="G157" s="16"/>
      <c r="H157" s="16"/>
      <c r="I157" s="227"/>
      <c r="J157" s="19"/>
    </row>
    <row r="158" spans="1:10">
      <c r="A158" s="13"/>
      <c r="B158" s="20"/>
      <c r="C158" s="26"/>
      <c r="D158" s="26"/>
      <c r="E158" s="26"/>
      <c r="F158" s="29"/>
      <c r="G158" s="16"/>
      <c r="H158" s="16"/>
      <c r="I158" s="228"/>
      <c r="J158" s="19"/>
    </row>
    <row r="159" spans="1:10">
      <c r="A159" s="13"/>
      <c r="B159" s="20"/>
      <c r="C159" s="26"/>
      <c r="D159" s="26"/>
      <c r="E159" s="26"/>
      <c r="F159" s="29"/>
      <c r="G159" s="16"/>
      <c r="H159" s="16"/>
      <c r="I159" s="231"/>
      <c r="J159" s="19"/>
    </row>
    <row r="160" spans="1:10">
      <c r="A160" s="13"/>
      <c r="B160" s="20"/>
      <c r="C160" s="26"/>
      <c r="D160" s="26"/>
      <c r="E160" s="26"/>
      <c r="F160" s="29"/>
      <c r="G160" s="16"/>
      <c r="H160" s="16"/>
      <c r="I160" s="228"/>
      <c r="J160" s="19"/>
    </row>
    <row r="161" spans="1:10">
      <c r="A161" s="13"/>
      <c r="B161" s="20"/>
      <c r="C161" s="26"/>
      <c r="D161" s="26"/>
      <c r="E161" s="26"/>
      <c r="F161" s="29"/>
      <c r="G161" s="16"/>
      <c r="H161" s="16"/>
      <c r="I161" s="228"/>
      <c r="J161" s="19"/>
    </row>
    <row r="162" spans="1:10">
      <c r="A162" s="13"/>
      <c r="B162" s="20"/>
      <c r="C162" s="26"/>
      <c r="D162" s="26"/>
      <c r="E162" s="26"/>
      <c r="F162" s="29"/>
      <c r="G162" s="16"/>
      <c r="H162" s="16"/>
      <c r="I162" s="228"/>
      <c r="J162" s="19"/>
    </row>
    <row r="163" spans="1:10">
      <c r="A163" s="13"/>
      <c r="B163" s="20"/>
      <c r="C163" s="26"/>
      <c r="D163" s="26"/>
      <c r="E163" s="26"/>
      <c r="F163" s="29"/>
      <c r="G163" s="16"/>
      <c r="H163" s="16"/>
      <c r="I163" s="228"/>
      <c r="J163" s="19"/>
    </row>
    <row r="164" spans="1:10">
      <c r="A164" s="13"/>
      <c r="B164" s="20"/>
      <c r="C164" s="26"/>
      <c r="D164" s="26"/>
      <c r="E164" s="26"/>
      <c r="F164" s="29"/>
      <c r="G164" s="16"/>
      <c r="H164" s="16"/>
      <c r="I164" s="228"/>
      <c r="J164" s="19"/>
    </row>
    <row r="165" spans="1:10">
      <c r="A165" s="13"/>
      <c r="B165" s="14"/>
      <c r="F165" s="16"/>
      <c r="G165" s="16"/>
      <c r="H165" s="16"/>
      <c r="I165" s="227"/>
      <c r="J165" s="19"/>
    </row>
    <row r="166" spans="1:10">
      <c r="A166" s="13"/>
      <c r="B166" s="14"/>
      <c r="F166" s="16"/>
      <c r="G166" s="16"/>
      <c r="H166" s="16"/>
      <c r="I166" s="227"/>
      <c r="J166" s="19"/>
    </row>
    <row r="167" spans="1:10">
      <c r="A167" s="13"/>
      <c r="B167" s="14"/>
      <c r="F167" s="16"/>
      <c r="G167" s="16"/>
      <c r="H167" s="16"/>
      <c r="I167" s="227"/>
      <c r="J167" s="19"/>
    </row>
    <row r="168" spans="1:10">
      <c r="A168" s="13"/>
      <c r="B168" s="14"/>
      <c r="F168" s="16"/>
      <c r="G168" s="16"/>
      <c r="H168" s="16"/>
      <c r="I168" s="227"/>
      <c r="J168" s="19"/>
    </row>
    <row r="169" spans="1:10">
      <c r="A169" s="13"/>
      <c r="C169" s="33"/>
      <c r="F169" s="16"/>
      <c r="G169" s="179"/>
      <c r="H169" s="16"/>
      <c r="I169" s="227"/>
      <c r="J169" s="19"/>
    </row>
    <row r="170" spans="1:10">
      <c r="A170" s="13"/>
      <c r="C170" s="33"/>
      <c r="F170" s="16"/>
      <c r="G170" s="179"/>
      <c r="H170" s="16"/>
      <c r="I170" s="227"/>
      <c r="J170" s="19"/>
    </row>
    <row r="171" spans="1:10">
      <c r="A171" s="13"/>
      <c r="C171" s="33"/>
      <c r="F171" s="16"/>
      <c r="G171" s="179"/>
      <c r="H171" s="16"/>
      <c r="I171" s="227"/>
      <c r="J171" s="19"/>
    </row>
    <row r="172" spans="1:10">
      <c r="A172" s="13"/>
      <c r="C172" s="33"/>
      <c r="F172" s="16"/>
      <c r="G172" s="179"/>
      <c r="H172" s="16"/>
      <c r="I172" s="227"/>
      <c r="J172" s="19"/>
    </row>
    <row r="173" spans="1:10">
      <c r="A173" s="13"/>
      <c r="C173" s="33"/>
      <c r="F173" s="16"/>
      <c r="G173" s="179"/>
      <c r="H173" s="16"/>
      <c r="I173" s="227"/>
      <c r="J173" s="19"/>
    </row>
    <row r="174" spans="1:10">
      <c r="A174" s="13"/>
      <c r="C174" s="33"/>
      <c r="F174" s="16"/>
      <c r="G174" s="16"/>
      <c r="H174" s="16"/>
      <c r="I174" s="227"/>
      <c r="J174" s="19"/>
    </row>
    <row r="175" spans="1:10">
      <c r="A175" s="13"/>
      <c r="C175" s="33"/>
      <c r="F175" s="16"/>
      <c r="G175" s="179"/>
      <c r="H175" s="16"/>
      <c r="I175" s="227"/>
      <c r="J175" s="19"/>
    </row>
    <row r="176" spans="1:10">
      <c r="A176" s="13"/>
      <c r="C176" s="33"/>
      <c r="F176" s="16"/>
      <c r="G176" s="179"/>
      <c r="H176" s="16"/>
      <c r="I176" s="227"/>
      <c r="J176" s="19"/>
    </row>
    <row r="177" spans="1:10">
      <c r="A177" s="13"/>
      <c r="C177" s="33"/>
      <c r="F177" s="16"/>
      <c r="G177" s="179"/>
      <c r="H177" s="16"/>
      <c r="I177" s="227"/>
      <c r="J177" s="19"/>
    </row>
    <row r="178" spans="1:10">
      <c r="A178" s="13"/>
      <c r="B178" s="14"/>
      <c r="F178" s="16"/>
      <c r="G178" s="16"/>
      <c r="H178" s="16"/>
      <c r="I178" s="227"/>
      <c r="J178" s="19"/>
    </row>
    <row r="179" spans="1:10">
      <c r="A179" s="13"/>
      <c r="F179" s="16"/>
      <c r="G179" s="16"/>
      <c r="H179" s="16"/>
      <c r="I179" s="232"/>
      <c r="J179" s="19"/>
    </row>
    <row r="180" spans="1:10">
      <c r="A180" s="13"/>
      <c r="B180" s="20" t="s">
        <v>798</v>
      </c>
      <c r="C180" s="26"/>
      <c r="D180" s="26"/>
      <c r="E180" s="26"/>
      <c r="F180" s="29" t="s">
        <v>98</v>
      </c>
      <c r="G180" s="16"/>
      <c r="H180" s="16"/>
      <c r="I180" s="228"/>
      <c r="J180" s="19"/>
    </row>
    <row r="181" spans="1:10" ht="15.6" thickBot="1">
      <c r="A181" s="13"/>
      <c r="F181" s="16"/>
      <c r="G181" s="16"/>
      <c r="H181" s="16"/>
      <c r="I181" s="233"/>
      <c r="J181" s="19"/>
    </row>
    <row r="182" spans="1:10" ht="15.6" thickTop="1">
      <c r="A182" s="13"/>
      <c r="F182" s="16"/>
      <c r="G182" s="16"/>
      <c r="H182" s="16"/>
      <c r="I182" s="227"/>
      <c r="J182" s="19"/>
    </row>
    <row r="183" spans="1:10">
      <c r="A183" s="13"/>
      <c r="F183" s="16"/>
      <c r="G183" s="16"/>
      <c r="H183" s="16"/>
      <c r="I183" s="227"/>
      <c r="J183" s="19"/>
    </row>
    <row r="184" spans="1:10">
      <c r="A184" s="13"/>
      <c r="F184" s="16"/>
      <c r="G184" s="16"/>
      <c r="H184" s="16"/>
      <c r="I184" s="227"/>
      <c r="J184" s="19"/>
    </row>
    <row r="185" spans="1:10">
      <c r="A185" s="13"/>
      <c r="F185" s="16"/>
      <c r="G185" s="16"/>
      <c r="H185" s="16"/>
      <c r="I185" s="227"/>
      <c r="J185" s="19"/>
    </row>
    <row r="186" spans="1:10">
      <c r="A186" s="34"/>
      <c r="B186" s="35"/>
      <c r="C186" s="36"/>
      <c r="D186" s="36"/>
      <c r="E186" s="36"/>
      <c r="F186" s="37"/>
      <c r="G186" s="37"/>
      <c r="H186" s="37"/>
      <c r="I186" s="230"/>
      <c r="J186" s="19"/>
    </row>
    <row r="187" spans="1:10">
      <c r="A187" s="13"/>
      <c r="B187" s="14"/>
      <c r="F187" s="16"/>
      <c r="G187" s="16"/>
      <c r="H187" s="16"/>
      <c r="I187" s="227"/>
      <c r="J187" s="19"/>
    </row>
    <row r="188" spans="1:10">
      <c r="A188" s="13"/>
      <c r="B188" s="14" t="str">
        <f>B3</f>
        <v>PROPOSED AFMADHOW BOREHOLE REHABILITATION</v>
      </c>
      <c r="F188" s="16"/>
      <c r="G188" s="16"/>
      <c r="H188" s="16"/>
      <c r="I188" s="227"/>
      <c r="J188" s="19"/>
    </row>
    <row r="189" spans="1:10">
      <c r="A189" s="13"/>
      <c r="B189" s="14" t="str">
        <f>B4</f>
        <v>BALANBAL DISTRICT</v>
      </c>
      <c r="F189" s="16"/>
      <c r="G189" s="16"/>
      <c r="H189" s="16"/>
      <c r="I189" s="227"/>
      <c r="J189" s="19"/>
    </row>
    <row r="190" spans="1:10">
      <c r="A190" s="13"/>
      <c r="B190" s="14"/>
      <c r="F190" s="16"/>
      <c r="G190" s="16"/>
      <c r="H190" s="16"/>
      <c r="I190" s="227"/>
      <c r="J190" s="19"/>
    </row>
    <row r="191" spans="1:10">
      <c r="A191" s="13"/>
      <c r="B191" s="14" t="str">
        <f>B6</f>
        <v>SECTION 10: WATER TROUGH</v>
      </c>
      <c r="F191" s="16"/>
      <c r="G191" s="16"/>
      <c r="H191" s="16"/>
      <c r="I191" s="227"/>
      <c r="J191" s="19"/>
    </row>
    <row r="192" spans="1:10">
      <c r="A192" s="13"/>
      <c r="B192" s="14"/>
      <c r="F192" s="16"/>
      <c r="G192" s="16"/>
      <c r="H192" s="16"/>
      <c r="I192" s="227"/>
      <c r="J192" s="19"/>
    </row>
    <row r="193" spans="1:10">
      <c r="A193" s="13"/>
      <c r="B193" s="14" t="s">
        <v>992</v>
      </c>
      <c r="F193" s="16"/>
      <c r="G193" s="16"/>
      <c r="H193" s="16"/>
      <c r="I193" s="227"/>
      <c r="J193" s="19"/>
    </row>
    <row r="194" spans="1:10">
      <c r="A194" s="13"/>
      <c r="B194" s="14"/>
      <c r="F194" s="16"/>
      <c r="G194" s="16"/>
      <c r="H194" s="16"/>
      <c r="I194" s="227"/>
      <c r="J194" s="19"/>
    </row>
    <row r="195" spans="1:10">
      <c r="A195" s="13"/>
      <c r="B195" s="14"/>
      <c r="F195" s="16"/>
      <c r="G195" s="16"/>
      <c r="H195" s="16"/>
      <c r="I195" s="227"/>
      <c r="J195" s="19"/>
    </row>
    <row r="196" spans="1:10">
      <c r="A196" s="13"/>
      <c r="B196" s="24" t="s">
        <v>128</v>
      </c>
      <c r="F196" s="16"/>
      <c r="G196" s="16"/>
      <c r="H196" s="16"/>
      <c r="I196" s="227"/>
      <c r="J196" s="19"/>
    </row>
    <row r="197" spans="1:10">
      <c r="A197" s="13"/>
      <c r="B197" s="24" t="s">
        <v>129</v>
      </c>
      <c r="F197" s="16"/>
      <c r="G197" s="16"/>
      <c r="H197" s="16"/>
      <c r="I197" s="227"/>
      <c r="J197" s="19"/>
    </row>
    <row r="198" spans="1:10">
      <c r="A198" s="13"/>
      <c r="B198" s="25"/>
      <c r="F198" s="16"/>
      <c r="G198" s="16"/>
      <c r="H198" s="16"/>
      <c r="I198" s="227"/>
      <c r="J198" s="19"/>
    </row>
    <row r="199" spans="1:10">
      <c r="A199" s="13" t="s">
        <v>20</v>
      </c>
      <c r="B199" s="22" t="s">
        <v>130</v>
      </c>
      <c r="F199" s="16" t="s">
        <v>62</v>
      </c>
      <c r="G199" s="16">
        <f>G148</f>
        <v>12.239999999999998</v>
      </c>
      <c r="H199" s="16"/>
      <c r="I199" s="227"/>
      <c r="J199" s="19"/>
    </row>
    <row r="200" spans="1:10">
      <c r="A200" s="13"/>
      <c r="F200" s="16"/>
      <c r="G200" s="16"/>
      <c r="H200" s="16"/>
      <c r="I200" s="227"/>
      <c r="J200" s="19"/>
    </row>
    <row r="201" spans="1:10">
      <c r="A201" s="13"/>
      <c r="B201" s="24" t="s">
        <v>131</v>
      </c>
      <c r="F201" s="16"/>
      <c r="G201" s="16"/>
      <c r="H201" s="16"/>
      <c r="I201" s="227"/>
      <c r="J201" s="19"/>
    </row>
    <row r="202" spans="1:10">
      <c r="A202" s="13"/>
      <c r="F202" s="16"/>
      <c r="G202" s="16"/>
      <c r="H202" s="16"/>
      <c r="I202" s="227"/>
      <c r="J202" s="19"/>
    </row>
    <row r="203" spans="1:10">
      <c r="A203" s="13" t="s">
        <v>3</v>
      </c>
      <c r="B203" s="22" t="s">
        <v>132</v>
      </c>
      <c r="F203" s="16" t="s">
        <v>62</v>
      </c>
      <c r="G203" s="16">
        <f>G199</f>
        <v>12.239999999999998</v>
      </c>
      <c r="H203" s="16"/>
      <c r="I203" s="227"/>
      <c r="J203" s="19"/>
    </row>
    <row r="204" spans="1:10">
      <c r="A204" s="13"/>
      <c r="F204" s="16"/>
      <c r="G204" s="16"/>
      <c r="H204" s="16"/>
      <c r="I204" s="227"/>
      <c r="J204" s="19"/>
    </row>
    <row r="205" spans="1:10">
      <c r="A205" s="13"/>
      <c r="B205" s="24" t="s">
        <v>25</v>
      </c>
      <c r="F205" s="16"/>
      <c r="G205" s="16"/>
      <c r="H205" s="16"/>
      <c r="I205" s="227"/>
      <c r="J205" s="19"/>
    </row>
    <row r="206" spans="1:10">
      <c r="A206" s="13"/>
      <c r="B206" s="25"/>
      <c r="F206" s="16"/>
      <c r="G206" s="16"/>
      <c r="H206" s="16"/>
      <c r="I206" s="227"/>
      <c r="J206" s="19"/>
    </row>
    <row r="207" spans="1:10">
      <c r="A207" s="13"/>
      <c r="B207" s="24" t="s">
        <v>133</v>
      </c>
      <c r="F207" s="16"/>
      <c r="G207" s="16"/>
      <c r="H207" s="16"/>
      <c r="I207" s="227"/>
      <c r="J207" s="19"/>
    </row>
    <row r="208" spans="1:10">
      <c r="A208" s="13"/>
      <c r="B208" s="25"/>
      <c r="F208" s="16"/>
      <c r="G208" s="16"/>
      <c r="H208" s="16"/>
      <c r="I208" s="227"/>
      <c r="J208" s="19"/>
    </row>
    <row r="209" spans="1:10">
      <c r="A209" s="13" t="s">
        <v>6</v>
      </c>
      <c r="B209" s="22" t="s">
        <v>134</v>
      </c>
      <c r="F209" s="16" t="s">
        <v>62</v>
      </c>
      <c r="G209" s="16">
        <f>G106</f>
        <v>6</v>
      </c>
      <c r="H209" s="16"/>
      <c r="I209" s="227"/>
      <c r="J209" s="19"/>
    </row>
    <row r="210" spans="1:10">
      <c r="A210" s="13"/>
      <c r="F210" s="16"/>
      <c r="G210" s="16"/>
      <c r="H210" s="16"/>
      <c r="I210" s="227"/>
      <c r="J210" s="19"/>
    </row>
    <row r="211" spans="1:10">
      <c r="A211" s="13"/>
      <c r="B211" s="24" t="s">
        <v>135</v>
      </c>
      <c r="F211" s="16"/>
      <c r="G211" s="16"/>
      <c r="H211" s="16"/>
      <c r="I211" s="227"/>
      <c r="J211" s="19"/>
    </row>
    <row r="212" spans="1:10">
      <c r="A212" s="13"/>
      <c r="B212" s="25"/>
      <c r="F212" s="16"/>
      <c r="G212" s="16"/>
      <c r="H212" s="16"/>
      <c r="I212" s="227"/>
      <c r="J212" s="19"/>
    </row>
    <row r="213" spans="1:10">
      <c r="A213" s="13"/>
      <c r="B213" s="24" t="s">
        <v>136</v>
      </c>
      <c r="F213" s="16"/>
      <c r="G213" s="16"/>
      <c r="H213" s="16"/>
      <c r="I213" s="227"/>
      <c r="J213" s="19"/>
    </row>
    <row r="214" spans="1:10">
      <c r="A214" s="13"/>
      <c r="B214" s="24" t="s">
        <v>137</v>
      </c>
      <c r="F214" s="16"/>
      <c r="G214" s="16"/>
      <c r="H214" s="16"/>
      <c r="I214" s="227"/>
      <c r="J214" s="19"/>
    </row>
    <row r="215" spans="1:10">
      <c r="A215" s="13"/>
      <c r="B215" s="25"/>
      <c r="F215" s="16"/>
      <c r="G215" s="16"/>
      <c r="H215" s="16"/>
      <c r="I215" s="227"/>
      <c r="J215" s="19"/>
    </row>
    <row r="216" spans="1:10">
      <c r="A216" s="13" t="s">
        <v>7</v>
      </c>
      <c r="B216" s="22" t="s">
        <v>138</v>
      </c>
      <c r="F216" s="16" t="s">
        <v>62</v>
      </c>
      <c r="G216" s="16">
        <f>G199</f>
        <v>12.239999999999998</v>
      </c>
      <c r="H216" s="16"/>
      <c r="I216" s="227"/>
      <c r="J216" s="19"/>
    </row>
    <row r="217" spans="1:10">
      <c r="A217" s="13"/>
      <c r="F217" s="16"/>
      <c r="G217" s="16"/>
      <c r="H217" s="16"/>
      <c r="I217" s="227"/>
      <c r="J217" s="19"/>
    </row>
    <row r="218" spans="1:10">
      <c r="A218" s="13"/>
      <c r="B218" s="24" t="s">
        <v>139</v>
      </c>
      <c r="F218" s="16"/>
      <c r="G218" s="16"/>
      <c r="H218" s="16"/>
      <c r="I218" s="227"/>
      <c r="J218" s="19"/>
    </row>
    <row r="219" spans="1:10">
      <c r="A219" s="13"/>
      <c r="B219" s="24" t="s">
        <v>140</v>
      </c>
      <c r="F219" s="16"/>
      <c r="G219" s="16"/>
      <c r="H219" s="16"/>
      <c r="I219" s="227"/>
      <c r="J219" s="19"/>
    </row>
    <row r="220" spans="1:10">
      <c r="A220" s="13"/>
      <c r="F220" s="16"/>
      <c r="G220" s="16"/>
      <c r="H220" s="16"/>
      <c r="I220" s="227"/>
      <c r="J220" s="19"/>
    </row>
    <row r="221" spans="1:10">
      <c r="A221" s="13" t="s">
        <v>8</v>
      </c>
      <c r="B221" s="22" t="s">
        <v>141</v>
      </c>
      <c r="F221" s="16" t="s">
        <v>62</v>
      </c>
      <c r="G221" s="16">
        <f>G203</f>
        <v>12.239999999999998</v>
      </c>
      <c r="H221" s="16"/>
      <c r="I221" s="227"/>
      <c r="J221" s="19"/>
    </row>
    <row r="222" spans="1:10">
      <c r="A222" s="13"/>
      <c r="F222" s="16"/>
      <c r="G222" s="16"/>
      <c r="H222" s="16"/>
      <c r="I222" s="227"/>
      <c r="J222" s="19"/>
    </row>
    <row r="223" spans="1:10">
      <c r="A223" s="13"/>
      <c r="F223" s="16"/>
      <c r="G223" s="16"/>
      <c r="H223" s="16"/>
      <c r="I223" s="227"/>
      <c r="J223" s="19"/>
    </row>
    <row r="224" spans="1:10">
      <c r="A224" s="13"/>
      <c r="F224" s="16"/>
      <c r="G224" s="16"/>
      <c r="H224" s="16"/>
      <c r="I224" s="227"/>
      <c r="J224" s="19"/>
    </row>
    <row r="225" spans="1:11">
      <c r="A225" s="13"/>
      <c r="F225" s="16"/>
      <c r="G225" s="16"/>
      <c r="H225" s="16"/>
      <c r="I225" s="227"/>
      <c r="J225" s="19"/>
    </row>
    <row r="226" spans="1:11">
      <c r="A226" s="13"/>
      <c r="F226" s="16"/>
      <c r="G226" s="16"/>
      <c r="H226" s="16"/>
      <c r="I226" s="227"/>
      <c r="J226" s="19"/>
    </row>
    <row r="227" spans="1:11">
      <c r="A227" s="13"/>
      <c r="C227" s="33"/>
      <c r="F227" s="16"/>
      <c r="G227" s="179"/>
      <c r="H227" s="16"/>
      <c r="I227" s="227"/>
      <c r="J227" s="19"/>
    </row>
    <row r="228" spans="1:11">
      <c r="A228" s="13"/>
      <c r="C228" s="33"/>
      <c r="F228" s="16"/>
      <c r="G228" s="179"/>
      <c r="H228" s="16"/>
      <c r="I228" s="227"/>
      <c r="J228" s="19"/>
    </row>
    <row r="229" spans="1:11">
      <c r="A229" s="13"/>
      <c r="C229" s="33"/>
      <c r="F229" s="16"/>
      <c r="G229" s="179"/>
      <c r="H229" s="16"/>
      <c r="I229" s="227"/>
      <c r="J229" s="19"/>
    </row>
    <row r="230" spans="1:11">
      <c r="A230" s="13"/>
      <c r="F230" s="16"/>
      <c r="G230" s="16"/>
      <c r="H230" s="16"/>
      <c r="I230" s="237"/>
      <c r="J230" s="19"/>
    </row>
    <row r="231" spans="1:11">
      <c r="A231" s="13"/>
      <c r="B231" s="20" t="s">
        <v>800</v>
      </c>
      <c r="C231" s="21"/>
      <c r="E231" s="21"/>
      <c r="F231" s="29" t="s">
        <v>98</v>
      </c>
      <c r="G231" s="16"/>
      <c r="H231" s="16"/>
      <c r="I231" s="238"/>
      <c r="J231" s="19"/>
    </row>
    <row r="232" spans="1:11" ht="15.6" thickBot="1">
      <c r="A232" s="13"/>
      <c r="F232" s="16"/>
      <c r="G232" s="16"/>
      <c r="H232" s="16"/>
      <c r="I232" s="233"/>
      <c r="J232" s="19"/>
    </row>
    <row r="233" spans="1:11" ht="15.6" thickTop="1">
      <c r="A233" s="13"/>
      <c r="B233" s="62"/>
      <c r="F233" s="16"/>
      <c r="G233" s="16"/>
      <c r="H233" s="16"/>
      <c r="I233" s="227"/>
      <c r="J233" s="19"/>
    </row>
    <row r="234" spans="1:11">
      <c r="A234" s="13"/>
      <c r="B234" s="60"/>
      <c r="F234" s="16"/>
      <c r="G234" s="16"/>
      <c r="H234" s="16"/>
      <c r="I234" s="227"/>
      <c r="J234" s="19"/>
    </row>
    <row r="235" spans="1:11">
      <c r="A235" s="13"/>
      <c r="B235" s="60"/>
      <c r="F235" s="16"/>
      <c r="G235" s="16"/>
      <c r="H235" s="16"/>
      <c r="I235" s="227"/>
      <c r="J235" s="19"/>
    </row>
    <row r="236" spans="1:11">
      <c r="A236" s="34"/>
      <c r="B236" s="35"/>
      <c r="C236" s="36"/>
      <c r="D236" s="36"/>
      <c r="E236" s="36"/>
      <c r="F236" s="37"/>
      <c r="G236" s="37"/>
      <c r="H236" s="37"/>
      <c r="I236" s="230"/>
      <c r="J236" s="19"/>
    </row>
    <row r="237" spans="1:11">
      <c r="A237" s="13"/>
      <c r="F237" s="17"/>
      <c r="G237" s="16"/>
      <c r="H237" s="68"/>
      <c r="I237" s="240"/>
      <c r="K237" s="70"/>
    </row>
    <row r="238" spans="1:11">
      <c r="A238" s="13"/>
      <c r="B238" s="63" t="str">
        <f>B3</f>
        <v>PROPOSED AFMADHOW BOREHOLE REHABILITATION</v>
      </c>
      <c r="C238" s="21"/>
      <c r="D238" s="21"/>
      <c r="F238" s="17"/>
      <c r="G238" s="16"/>
      <c r="H238" s="16"/>
      <c r="I238" s="227"/>
      <c r="K238" s="70"/>
    </row>
    <row r="239" spans="1:11">
      <c r="A239" s="13"/>
      <c r="B239" s="63" t="str">
        <f>B4</f>
        <v>BALANBAL DISTRICT</v>
      </c>
      <c r="C239" s="21"/>
      <c r="D239" s="21"/>
      <c r="F239" s="17"/>
      <c r="G239" s="16"/>
      <c r="H239" s="16"/>
      <c r="I239" s="227"/>
      <c r="K239" s="70"/>
    </row>
    <row r="240" spans="1:11">
      <c r="A240" s="13"/>
      <c r="B240" s="63"/>
      <c r="C240" s="21"/>
      <c r="D240" s="21"/>
      <c r="F240" s="17"/>
      <c r="G240" s="16"/>
      <c r="H240" s="16"/>
      <c r="I240" s="227"/>
      <c r="K240" s="70"/>
    </row>
    <row r="241" spans="1:11">
      <c r="A241" s="13"/>
      <c r="B241" s="63" t="str">
        <f>B6</f>
        <v>SECTION 10: WATER TROUGH</v>
      </c>
      <c r="C241" s="21"/>
      <c r="D241" s="21"/>
      <c r="F241" s="17"/>
      <c r="G241" s="16"/>
      <c r="H241" s="16"/>
      <c r="I241" s="227"/>
      <c r="K241" s="70"/>
    </row>
    <row r="242" spans="1:11">
      <c r="A242" s="13"/>
      <c r="B242" s="63"/>
      <c r="C242" s="21"/>
      <c r="D242" s="21"/>
      <c r="F242" s="13"/>
      <c r="G242" s="16"/>
      <c r="H242" s="16"/>
      <c r="I242" s="227"/>
      <c r="K242" s="70"/>
    </row>
    <row r="243" spans="1:11">
      <c r="A243" s="13"/>
      <c r="B243" s="14" t="s">
        <v>156</v>
      </c>
      <c r="C243" s="21"/>
      <c r="D243" s="21"/>
      <c r="F243" s="17"/>
      <c r="G243" s="16"/>
      <c r="H243" s="16"/>
      <c r="I243" s="227"/>
      <c r="K243" s="70"/>
    </row>
    <row r="244" spans="1:11">
      <c r="A244" s="13"/>
      <c r="B244" s="14"/>
      <c r="C244" s="21"/>
      <c r="D244" s="21"/>
      <c r="F244" s="17"/>
      <c r="G244" s="16"/>
      <c r="H244" s="16"/>
      <c r="I244" s="227"/>
      <c r="K244" s="70"/>
    </row>
    <row r="245" spans="1:11">
      <c r="A245" s="13"/>
      <c r="B245" s="14"/>
      <c r="C245" s="21"/>
      <c r="F245" s="17"/>
      <c r="G245" s="16"/>
      <c r="H245" s="16"/>
      <c r="I245" s="227"/>
      <c r="K245" s="70"/>
    </row>
    <row r="246" spans="1:11">
      <c r="A246" s="13"/>
      <c r="B246" s="72" t="s">
        <v>778</v>
      </c>
      <c r="C246" s="21"/>
      <c r="D246" s="21" t="s">
        <v>158</v>
      </c>
      <c r="F246" s="13"/>
      <c r="G246" s="39" t="s">
        <v>159</v>
      </c>
      <c r="H246" s="16"/>
      <c r="I246" s="569" t="s">
        <v>936</v>
      </c>
    </row>
    <row r="247" spans="1:11">
      <c r="A247" s="13"/>
      <c r="B247" s="72"/>
      <c r="F247" s="13"/>
      <c r="G247" s="16"/>
      <c r="H247" s="16"/>
      <c r="I247" s="227"/>
    </row>
    <row r="248" spans="1:11">
      <c r="A248" s="13"/>
      <c r="B248" s="47">
        <v>1</v>
      </c>
      <c r="D248" s="15" t="str">
        <f>B8</f>
        <v>ELEMENT NO. 1: SITE PREPARATION</v>
      </c>
      <c r="F248" s="13"/>
      <c r="G248" s="180" t="s">
        <v>161</v>
      </c>
      <c r="H248" s="16"/>
      <c r="I248" s="227"/>
    </row>
    <row r="249" spans="1:11">
      <c r="A249" s="13"/>
      <c r="B249" s="72"/>
      <c r="F249" s="160"/>
      <c r="G249" s="16"/>
      <c r="H249" s="163"/>
      <c r="I249" s="227"/>
    </row>
    <row r="250" spans="1:11">
      <c r="A250" s="13"/>
      <c r="B250" s="47">
        <v>2</v>
      </c>
      <c r="D250" s="15" t="str">
        <f>B37</f>
        <v>ELEMENT NO. 2: SUBSTRUCTURES (PROVISIONAL)</v>
      </c>
      <c r="F250" s="160"/>
      <c r="G250" s="180" t="s">
        <v>162</v>
      </c>
      <c r="H250" s="163"/>
      <c r="I250" s="227"/>
    </row>
    <row r="251" spans="1:11">
      <c r="A251" s="13"/>
      <c r="B251" s="47"/>
      <c r="F251" s="160"/>
      <c r="G251" s="16"/>
      <c r="I251" s="227"/>
    </row>
    <row r="252" spans="1:11">
      <c r="A252" s="13"/>
      <c r="B252" s="47">
        <v>3</v>
      </c>
      <c r="D252" s="15" t="str">
        <f>B131</f>
        <v>ELEMENT NO. 3: WALLING</v>
      </c>
      <c r="F252" s="13"/>
      <c r="G252" s="180" t="s">
        <v>163</v>
      </c>
      <c r="I252" s="227"/>
    </row>
    <row r="253" spans="1:11">
      <c r="A253" s="13"/>
      <c r="B253" s="47"/>
      <c r="F253" s="13"/>
      <c r="G253" s="16"/>
      <c r="I253" s="227"/>
    </row>
    <row r="254" spans="1:11">
      <c r="A254" s="13"/>
      <c r="B254" s="47">
        <v>4</v>
      </c>
      <c r="D254" s="15" t="str">
        <f>B193</f>
        <v>ELEMENT NO. 4: FINISHES</v>
      </c>
      <c r="F254" s="13"/>
      <c r="G254" s="180" t="s">
        <v>165</v>
      </c>
      <c r="I254" s="227"/>
    </row>
    <row r="255" spans="1:11">
      <c r="A255" s="13"/>
      <c r="B255" s="160"/>
      <c r="E255" s="161"/>
      <c r="F255" s="167"/>
      <c r="G255" s="16"/>
      <c r="H255" s="564"/>
      <c r="I255" s="227"/>
    </row>
    <row r="256" spans="1:11">
      <c r="A256" s="13"/>
      <c r="B256" s="160"/>
      <c r="E256" s="161"/>
      <c r="F256" s="163"/>
      <c r="G256" s="16"/>
      <c r="I256" s="227"/>
    </row>
    <row r="257" spans="1:10">
      <c r="A257" s="13"/>
      <c r="B257" s="304"/>
      <c r="E257" s="161"/>
      <c r="F257" s="13"/>
      <c r="G257" s="163"/>
      <c r="I257" s="227"/>
    </row>
    <row r="258" spans="1:10">
      <c r="A258" s="13"/>
      <c r="B258" s="160"/>
      <c r="E258" s="161"/>
      <c r="F258" s="13"/>
      <c r="G258" s="409"/>
      <c r="H258" s="16"/>
      <c r="I258" s="227"/>
    </row>
    <row r="259" spans="1:10">
      <c r="A259" s="13"/>
      <c r="B259" s="162" t="s">
        <v>654</v>
      </c>
      <c r="E259" s="161"/>
      <c r="F259" s="13"/>
      <c r="G259" s="180"/>
      <c r="H259" s="16"/>
      <c r="I259" s="188"/>
      <c r="J259" s="19"/>
    </row>
    <row r="260" spans="1:10">
      <c r="A260" s="13"/>
      <c r="B260" s="160"/>
      <c r="E260" s="161"/>
      <c r="F260" s="13"/>
      <c r="G260" s="180"/>
      <c r="H260" s="16"/>
      <c r="I260" s="227"/>
      <c r="J260" s="19"/>
    </row>
    <row r="261" spans="1:10">
      <c r="A261" s="13"/>
      <c r="B261" s="160"/>
      <c r="E261" s="161"/>
      <c r="F261" s="13"/>
      <c r="G261" s="16"/>
      <c r="H261" s="68"/>
      <c r="I261" s="227"/>
      <c r="J261" s="19"/>
    </row>
    <row r="262" spans="1:10">
      <c r="A262" s="13"/>
      <c r="B262" s="162" t="s">
        <v>993</v>
      </c>
      <c r="E262" s="161"/>
      <c r="F262" s="13"/>
      <c r="G262" s="180"/>
      <c r="H262" s="16"/>
      <c r="I262" s="226"/>
      <c r="J262" s="19"/>
    </row>
    <row r="263" spans="1:10">
      <c r="A263" s="13"/>
      <c r="B263" s="372"/>
      <c r="E263" s="161"/>
      <c r="F263" s="16"/>
      <c r="G263" s="16"/>
      <c r="H263" s="16"/>
      <c r="I263" s="227"/>
      <c r="J263" s="19"/>
    </row>
    <row r="264" spans="1:10">
      <c r="A264" s="13"/>
      <c r="B264" s="160"/>
      <c r="E264" s="161"/>
      <c r="F264" s="13"/>
      <c r="G264" s="180"/>
      <c r="H264" s="16"/>
      <c r="I264" s="227"/>
      <c r="J264" s="19"/>
    </row>
    <row r="265" spans="1:10">
      <c r="A265" s="13"/>
      <c r="B265" s="160"/>
      <c r="E265" s="161"/>
      <c r="F265" s="13"/>
      <c r="G265" s="180"/>
      <c r="H265" s="16"/>
      <c r="I265" s="227"/>
      <c r="J265" s="19"/>
    </row>
    <row r="266" spans="1:10">
      <c r="A266" s="13"/>
      <c r="B266" s="372"/>
      <c r="E266" s="161"/>
      <c r="F266" s="13"/>
      <c r="G266" s="180"/>
      <c r="H266" s="16"/>
      <c r="I266" s="227"/>
      <c r="J266" s="19"/>
    </row>
    <row r="267" spans="1:10">
      <c r="A267" s="13"/>
      <c r="B267" s="372"/>
      <c r="E267" s="161"/>
      <c r="F267" s="13"/>
      <c r="G267" s="180"/>
      <c r="H267" s="16"/>
      <c r="I267" s="230"/>
      <c r="J267" s="19"/>
    </row>
    <row r="268" spans="1:10">
      <c r="A268" s="13"/>
      <c r="B268" s="372"/>
      <c r="E268" s="161"/>
      <c r="F268" s="13"/>
      <c r="G268" s="180"/>
      <c r="H268" s="163"/>
      <c r="I268" s="227"/>
      <c r="J268" s="19"/>
    </row>
    <row r="269" spans="1:10">
      <c r="A269" s="13"/>
      <c r="B269" s="567"/>
      <c r="D269" s="74"/>
      <c r="E269" s="161"/>
      <c r="F269" s="13"/>
      <c r="G269" s="568"/>
      <c r="H269" s="16"/>
      <c r="I269" s="227"/>
    </row>
    <row r="270" spans="1:10" s="78" customFormat="1">
      <c r="A270" s="7"/>
      <c r="B270" s="584" t="s">
        <v>168</v>
      </c>
      <c r="C270" s="585"/>
      <c r="D270" s="585"/>
      <c r="E270" s="586"/>
      <c r="F270" s="565" t="s">
        <v>98</v>
      </c>
      <c r="G270" s="11"/>
      <c r="H270" s="11"/>
      <c r="I270" s="226"/>
      <c r="J270" s="77"/>
    </row>
    <row r="271" spans="1:10">
      <c r="A271" s="13"/>
      <c r="B271" s="158"/>
      <c r="D271" s="26"/>
      <c r="E271" s="161"/>
      <c r="F271" s="566"/>
      <c r="G271" s="16"/>
      <c r="H271" s="16"/>
      <c r="I271" s="227"/>
    </row>
    <row r="272" spans="1:10">
      <c r="A272" s="13"/>
      <c r="B272" s="20"/>
      <c r="C272" s="26"/>
      <c r="D272" s="26"/>
      <c r="E272" s="26"/>
      <c r="F272" s="17"/>
      <c r="G272" s="16"/>
      <c r="H272" s="16"/>
      <c r="I272" s="231"/>
    </row>
    <row r="273" spans="1:11">
      <c r="A273" s="13"/>
      <c r="F273" s="29"/>
      <c r="G273" s="16"/>
      <c r="H273" s="16"/>
      <c r="I273" s="227"/>
      <c r="K273" s="70"/>
    </row>
    <row r="274" spans="1:11">
      <c r="A274" s="13"/>
      <c r="F274" s="29"/>
      <c r="G274" s="16"/>
      <c r="H274" s="16"/>
      <c r="I274" s="227"/>
      <c r="K274" s="70"/>
    </row>
    <row r="275" spans="1:11">
      <c r="A275" s="13"/>
      <c r="F275" s="29"/>
      <c r="G275" s="16"/>
      <c r="H275" s="16"/>
      <c r="I275" s="227"/>
      <c r="K275" s="70"/>
    </row>
    <row r="276" spans="1:11">
      <c r="A276" s="13"/>
      <c r="B276" s="60"/>
      <c r="F276" s="17"/>
      <c r="G276" s="16"/>
      <c r="H276" s="16"/>
      <c r="I276" s="227"/>
      <c r="K276" s="70"/>
    </row>
    <row r="277" spans="1:11">
      <c r="A277" s="13"/>
      <c r="B277" s="60"/>
      <c r="F277" s="17"/>
      <c r="G277" s="16"/>
      <c r="H277" s="16"/>
      <c r="I277" s="227"/>
      <c r="K277" s="70"/>
    </row>
    <row r="278" spans="1:11">
      <c r="A278" s="13"/>
      <c r="B278" s="60"/>
      <c r="F278" s="17"/>
      <c r="G278" s="16"/>
      <c r="H278" s="16"/>
      <c r="I278" s="227"/>
      <c r="K278" s="70"/>
    </row>
    <row r="279" spans="1:11">
      <c r="A279" s="13"/>
      <c r="B279" s="60"/>
      <c r="F279" s="17"/>
      <c r="G279" s="16"/>
      <c r="H279" s="16"/>
      <c r="I279" s="227"/>
      <c r="K279" s="70"/>
    </row>
    <row r="280" spans="1:11">
      <c r="A280" s="13"/>
      <c r="B280" s="60"/>
      <c r="F280" s="17"/>
      <c r="G280" s="16"/>
      <c r="H280" s="16"/>
      <c r="I280" s="227"/>
      <c r="K280" s="70"/>
    </row>
    <row r="281" spans="1:11">
      <c r="A281" s="13"/>
      <c r="B281" s="60"/>
      <c r="F281" s="17"/>
      <c r="G281" s="16"/>
      <c r="H281" s="16"/>
      <c r="I281" s="227"/>
      <c r="K281" s="70"/>
    </row>
    <row r="282" spans="1:11">
      <c r="A282" s="13"/>
      <c r="B282" s="60"/>
      <c r="F282" s="17"/>
      <c r="G282" s="16"/>
      <c r="H282" s="16"/>
      <c r="I282" s="227"/>
      <c r="K282" s="70"/>
    </row>
    <row r="283" spans="1:11">
      <c r="A283" s="13"/>
      <c r="B283" s="60"/>
      <c r="F283" s="17"/>
      <c r="G283" s="16"/>
      <c r="H283" s="16"/>
      <c r="I283" s="227"/>
      <c r="K283" s="70"/>
    </row>
    <row r="284" spans="1:11">
      <c r="A284" s="13"/>
      <c r="B284" s="60"/>
      <c r="F284" s="17"/>
      <c r="G284" s="16"/>
      <c r="H284" s="16"/>
      <c r="I284" s="227"/>
      <c r="K284" s="70"/>
    </row>
    <row r="285" spans="1:11" ht="15" customHeight="1">
      <c r="A285" s="13"/>
      <c r="B285" s="60"/>
      <c r="F285" s="17"/>
      <c r="G285" s="16"/>
      <c r="H285" s="16"/>
      <c r="I285" s="227"/>
      <c r="K285" s="70"/>
    </row>
    <row r="286" spans="1:11" ht="15" customHeight="1">
      <c r="A286" s="13"/>
      <c r="B286" s="60"/>
      <c r="F286" s="17"/>
      <c r="G286" s="16"/>
      <c r="H286" s="16"/>
      <c r="I286" s="227"/>
      <c r="K286" s="70"/>
    </row>
    <row r="287" spans="1:11" ht="15" customHeight="1">
      <c r="A287" s="13"/>
      <c r="B287" s="60"/>
      <c r="F287" s="17"/>
      <c r="G287" s="16"/>
      <c r="H287" s="16"/>
      <c r="I287" s="227"/>
      <c r="K287" s="70"/>
    </row>
    <row r="288" spans="1:11" ht="15" customHeight="1">
      <c r="A288" s="13"/>
      <c r="B288" s="60"/>
      <c r="F288" s="17"/>
      <c r="G288" s="16"/>
      <c r="H288" s="16"/>
      <c r="I288" s="227"/>
      <c r="K288" s="70"/>
    </row>
    <row r="289" spans="1:23" ht="15" customHeight="1">
      <c r="A289" s="13"/>
      <c r="B289" s="60"/>
      <c r="F289" s="17"/>
      <c r="G289" s="16"/>
      <c r="H289" s="16"/>
      <c r="I289" s="227"/>
      <c r="K289" s="70"/>
    </row>
    <row r="290" spans="1:23" ht="15" customHeight="1">
      <c r="A290" s="13"/>
      <c r="F290" s="17"/>
      <c r="G290" s="16"/>
      <c r="H290" s="16"/>
      <c r="I290" s="227"/>
      <c r="K290" s="70"/>
    </row>
    <row r="291" spans="1:23" ht="15" customHeight="1">
      <c r="A291" s="34"/>
      <c r="B291" s="71"/>
      <c r="C291" s="36"/>
      <c r="D291" s="36"/>
      <c r="E291" s="36"/>
      <c r="F291" s="38"/>
      <c r="G291" s="37"/>
      <c r="H291" s="37"/>
      <c r="I291" s="230"/>
      <c r="K291" s="70"/>
    </row>
    <row r="292" spans="1:23" ht="15" customHeight="1">
      <c r="F292" s="48"/>
      <c r="G292" s="48"/>
      <c r="I292" s="241"/>
    </row>
    <row r="293" spans="1:23" ht="15" customHeight="1">
      <c r="F293" s="48"/>
      <c r="G293" s="48"/>
      <c r="I293" s="241"/>
    </row>
    <row r="294" spans="1:23" ht="15" customHeight="1">
      <c r="F294" s="48"/>
      <c r="G294" s="48"/>
      <c r="I294" s="241"/>
    </row>
    <row r="295" spans="1:23" ht="15" customHeight="1">
      <c r="F295" s="48"/>
      <c r="G295" s="48"/>
      <c r="I295" s="241"/>
    </row>
    <row r="296" spans="1:23" s="18" customFormat="1" ht="15" customHeight="1">
      <c r="A296" s="80"/>
      <c r="B296" s="22"/>
      <c r="C296" s="15"/>
      <c r="D296" s="15"/>
      <c r="E296" s="15"/>
      <c r="F296" s="48"/>
      <c r="G296" s="48"/>
      <c r="H296" s="48"/>
      <c r="I296" s="241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s="18" customFormat="1" ht="15" customHeight="1">
      <c r="A297" s="80"/>
      <c r="B297" s="22"/>
      <c r="C297" s="15"/>
      <c r="D297" s="15"/>
      <c r="E297" s="15"/>
      <c r="F297" s="48"/>
      <c r="G297" s="48"/>
      <c r="H297" s="48"/>
      <c r="I297" s="241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s="18" customFormat="1" ht="15" customHeight="1">
      <c r="A298" s="80"/>
      <c r="B298" s="22"/>
      <c r="C298" s="15"/>
      <c r="D298" s="15"/>
      <c r="E298" s="15"/>
      <c r="F298" s="48"/>
      <c r="G298" s="48"/>
      <c r="H298" s="48"/>
      <c r="I298" s="241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s="18" customFormat="1" ht="15" customHeight="1">
      <c r="A299" s="80"/>
      <c r="B299" s="22"/>
      <c r="C299" s="15"/>
      <c r="D299" s="15"/>
      <c r="E299" s="15"/>
      <c r="F299" s="48"/>
      <c r="G299" s="48"/>
      <c r="H299" s="48"/>
      <c r="I299" s="241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s="18" customFormat="1" ht="15" customHeight="1">
      <c r="A300" s="80"/>
      <c r="B300" s="22"/>
      <c r="C300" s="15"/>
      <c r="D300" s="15"/>
      <c r="E300" s="15"/>
      <c r="F300" s="48"/>
      <c r="G300" s="48"/>
      <c r="H300" s="48"/>
      <c r="I300" s="241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s="18" customFormat="1" ht="15" customHeight="1">
      <c r="A301" s="80"/>
      <c r="B301" s="22"/>
      <c r="C301" s="15"/>
      <c r="D301" s="15"/>
      <c r="E301" s="15"/>
      <c r="F301" s="48"/>
      <c r="G301" s="48"/>
      <c r="H301" s="48"/>
      <c r="I301" s="241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s="18" customFormat="1" ht="15" customHeight="1">
      <c r="A302" s="80"/>
      <c r="B302" s="22"/>
      <c r="C302" s="15"/>
      <c r="D302" s="15"/>
      <c r="E302" s="15"/>
      <c r="F302" s="48"/>
      <c r="G302" s="48"/>
      <c r="H302" s="48"/>
      <c r="I302" s="241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s="18" customFormat="1" ht="15" customHeight="1">
      <c r="A303" s="80"/>
      <c r="B303" s="22"/>
      <c r="C303" s="15"/>
      <c r="D303" s="15"/>
      <c r="E303" s="15"/>
      <c r="F303" s="48"/>
      <c r="G303" s="48"/>
      <c r="H303" s="48"/>
      <c r="I303" s="24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s="18" customFormat="1" ht="15" customHeight="1">
      <c r="A304" s="80"/>
      <c r="B304" s="22"/>
      <c r="C304" s="15"/>
      <c r="D304" s="15"/>
      <c r="E304" s="15"/>
      <c r="F304" s="48"/>
      <c r="G304" s="48"/>
      <c r="H304" s="48"/>
      <c r="I304" s="241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s="18" customFormat="1" ht="15" customHeight="1">
      <c r="A305" s="80"/>
      <c r="B305" s="22"/>
      <c r="C305" s="15"/>
      <c r="D305" s="15"/>
      <c r="E305" s="15"/>
      <c r="F305" s="48"/>
      <c r="G305" s="48"/>
      <c r="H305" s="48"/>
      <c r="I305" s="241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s="18" customFormat="1" ht="15" customHeight="1">
      <c r="A306" s="80"/>
      <c r="B306" s="22"/>
      <c r="C306" s="15"/>
      <c r="D306" s="15"/>
      <c r="E306" s="15"/>
      <c r="F306" s="48"/>
      <c r="G306" s="48"/>
      <c r="H306" s="48"/>
      <c r="I306" s="241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s="18" customFormat="1" ht="15" customHeight="1">
      <c r="A307" s="80"/>
      <c r="B307" s="22"/>
      <c r="C307" s="15"/>
      <c r="D307" s="15"/>
      <c r="E307" s="15"/>
      <c r="F307" s="48"/>
      <c r="G307" s="48"/>
      <c r="H307" s="48"/>
      <c r="I307" s="241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s="18" customFormat="1" ht="15" customHeight="1">
      <c r="A308" s="80"/>
      <c r="B308" s="22"/>
      <c r="C308" s="15"/>
      <c r="D308" s="15"/>
      <c r="E308" s="15"/>
      <c r="F308" s="48"/>
      <c r="G308" s="48"/>
      <c r="H308" s="48"/>
      <c r="I308" s="241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s="18" customFormat="1" ht="15" customHeight="1">
      <c r="A309" s="80"/>
      <c r="B309" s="22"/>
      <c r="C309" s="15"/>
      <c r="D309" s="15"/>
      <c r="E309" s="15"/>
      <c r="F309" s="48"/>
      <c r="G309" s="48"/>
      <c r="H309" s="48"/>
      <c r="I309" s="241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s="18" customFormat="1" ht="15" customHeight="1">
      <c r="A310" s="80"/>
      <c r="B310" s="22"/>
      <c r="C310" s="15"/>
      <c r="D310" s="15"/>
      <c r="E310" s="15"/>
      <c r="F310" s="48"/>
      <c r="G310" s="48"/>
      <c r="H310" s="48"/>
      <c r="I310" s="241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s="18" customFormat="1" ht="15" customHeight="1">
      <c r="A311" s="80"/>
      <c r="B311" s="22"/>
      <c r="C311" s="15"/>
      <c r="D311" s="15"/>
      <c r="E311" s="15"/>
      <c r="F311" s="48"/>
      <c r="G311" s="48"/>
      <c r="H311" s="48"/>
      <c r="I311" s="241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s="18" customFormat="1" ht="15" customHeight="1">
      <c r="A312" s="80"/>
      <c r="B312" s="22"/>
      <c r="C312" s="15"/>
      <c r="D312" s="15"/>
      <c r="E312" s="15"/>
      <c r="F312" s="48"/>
      <c r="G312" s="48"/>
      <c r="H312" s="48"/>
      <c r="I312" s="241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s="18" customFormat="1" ht="15" customHeight="1">
      <c r="A313" s="80"/>
      <c r="B313" s="22"/>
      <c r="C313" s="15"/>
      <c r="D313" s="15"/>
      <c r="E313" s="15"/>
      <c r="F313" s="48"/>
      <c r="G313" s="48"/>
      <c r="H313" s="48"/>
      <c r="I313" s="241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s="18" customFormat="1" ht="15" customHeight="1">
      <c r="A314" s="80"/>
      <c r="B314" s="22"/>
      <c r="C314" s="15"/>
      <c r="D314" s="15"/>
      <c r="E314" s="15"/>
      <c r="F314" s="48"/>
      <c r="G314" s="48"/>
      <c r="H314" s="48"/>
      <c r="I314" s="241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s="18" customFormat="1" ht="15" customHeight="1">
      <c r="A315" s="80"/>
      <c r="B315" s="22"/>
      <c r="C315" s="15"/>
      <c r="D315" s="15"/>
      <c r="E315" s="15"/>
      <c r="F315" s="48"/>
      <c r="G315" s="48"/>
      <c r="H315" s="48"/>
      <c r="I315" s="241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s="18" customFormat="1" ht="15" customHeight="1">
      <c r="A316" s="80"/>
      <c r="B316" s="22"/>
      <c r="C316" s="15"/>
      <c r="D316" s="15"/>
      <c r="E316" s="15"/>
      <c r="F316" s="48"/>
      <c r="G316" s="48"/>
      <c r="H316" s="48"/>
      <c r="I316" s="241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s="18" customFormat="1" ht="15" customHeight="1">
      <c r="A317" s="80"/>
      <c r="B317" s="22"/>
      <c r="C317" s="15"/>
      <c r="D317" s="15"/>
      <c r="E317" s="15"/>
      <c r="F317" s="48"/>
      <c r="G317" s="48"/>
      <c r="H317" s="48"/>
      <c r="I317" s="241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s="18" customFormat="1" ht="15" customHeight="1">
      <c r="A318" s="80"/>
      <c r="B318" s="22"/>
      <c r="C318" s="15"/>
      <c r="D318" s="15"/>
      <c r="E318" s="15"/>
      <c r="F318" s="48"/>
      <c r="G318" s="48"/>
      <c r="H318" s="48"/>
      <c r="I318" s="241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s="18" customFormat="1" ht="15" customHeight="1">
      <c r="A319" s="80"/>
      <c r="B319" s="22"/>
      <c r="C319" s="15"/>
      <c r="D319" s="15"/>
      <c r="E319" s="15"/>
      <c r="F319" s="48"/>
      <c r="G319" s="48"/>
      <c r="H319" s="48"/>
      <c r="I319" s="241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s="18" customFormat="1" ht="15" customHeight="1">
      <c r="A320" s="80"/>
      <c r="B320" s="22"/>
      <c r="C320" s="15"/>
      <c r="D320" s="15"/>
      <c r="E320" s="15"/>
      <c r="F320" s="48"/>
      <c r="G320" s="48"/>
      <c r="H320" s="48"/>
      <c r="I320" s="241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s="18" customFormat="1" ht="15" customHeight="1">
      <c r="A321" s="80"/>
      <c r="B321" s="22"/>
      <c r="C321" s="15"/>
      <c r="D321" s="15"/>
      <c r="E321" s="15"/>
      <c r="F321" s="48"/>
      <c r="G321" s="48"/>
      <c r="H321" s="48"/>
      <c r="I321" s="241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s="18" customFormat="1" ht="15" customHeight="1">
      <c r="A322" s="80"/>
      <c r="B322" s="22"/>
      <c r="C322" s="15"/>
      <c r="D322" s="15"/>
      <c r="E322" s="15"/>
      <c r="F322" s="48"/>
      <c r="G322" s="48"/>
      <c r="H322" s="48"/>
      <c r="I322" s="241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18" customFormat="1" ht="15" customHeight="1">
      <c r="A323" s="80"/>
      <c r="B323" s="22"/>
      <c r="C323" s="15"/>
      <c r="D323" s="15"/>
      <c r="E323" s="15"/>
      <c r="F323" s="48"/>
      <c r="G323" s="48"/>
      <c r="H323" s="48"/>
      <c r="I323" s="241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18" customFormat="1" ht="15" customHeight="1">
      <c r="A324" s="80"/>
      <c r="B324" s="22"/>
      <c r="C324" s="15"/>
      <c r="D324" s="15"/>
      <c r="E324" s="15"/>
      <c r="F324" s="48"/>
      <c r="G324" s="48"/>
      <c r="H324" s="48"/>
      <c r="I324" s="241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18" customFormat="1" ht="15" customHeight="1">
      <c r="A325" s="80"/>
      <c r="B325" s="22"/>
      <c r="C325" s="15"/>
      <c r="D325" s="15"/>
      <c r="E325" s="15"/>
      <c r="F325" s="48"/>
      <c r="G325" s="48"/>
      <c r="H325" s="48"/>
      <c r="I325" s="241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18" customFormat="1" ht="15" customHeight="1">
      <c r="A326" s="80"/>
      <c r="B326" s="22"/>
      <c r="C326" s="15"/>
      <c r="D326" s="15"/>
      <c r="E326" s="15"/>
      <c r="F326" s="48"/>
      <c r="G326" s="48"/>
      <c r="H326" s="48"/>
      <c r="I326" s="241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s="18" customFormat="1" ht="15" customHeight="1">
      <c r="A327" s="80"/>
      <c r="B327" s="22"/>
      <c r="C327" s="15"/>
      <c r="D327" s="15"/>
      <c r="E327" s="15"/>
      <c r="F327" s="48"/>
      <c r="G327" s="48"/>
      <c r="H327" s="48"/>
      <c r="I327" s="241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s="18" customFormat="1" ht="15" customHeight="1">
      <c r="A328" s="80"/>
      <c r="B328" s="22"/>
      <c r="C328" s="15"/>
      <c r="D328" s="15"/>
      <c r="E328" s="15"/>
      <c r="F328" s="48"/>
      <c r="G328" s="48"/>
      <c r="H328" s="48"/>
      <c r="I328" s="241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s="18" customFormat="1" ht="15" customHeight="1">
      <c r="A329" s="80"/>
      <c r="B329" s="22"/>
      <c r="C329" s="15"/>
      <c r="D329" s="15"/>
      <c r="E329" s="15"/>
      <c r="F329" s="48"/>
      <c r="G329" s="48"/>
      <c r="H329" s="48"/>
      <c r="I329" s="241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18" customFormat="1" ht="15" customHeight="1">
      <c r="A330" s="80"/>
      <c r="B330" s="22"/>
      <c r="C330" s="15"/>
      <c r="D330" s="15"/>
      <c r="E330" s="15"/>
      <c r="F330" s="48"/>
      <c r="G330" s="48"/>
      <c r="H330" s="48"/>
      <c r="I330" s="241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18" customFormat="1" ht="15" customHeight="1">
      <c r="A331" s="80"/>
      <c r="B331" s="22"/>
      <c r="C331" s="15"/>
      <c r="D331" s="15"/>
      <c r="E331" s="15"/>
      <c r="F331" s="48"/>
      <c r="G331" s="48"/>
      <c r="H331" s="48"/>
      <c r="I331" s="241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18" customFormat="1" ht="15" customHeight="1">
      <c r="A332" s="80"/>
      <c r="B332" s="22"/>
      <c r="C332" s="15"/>
      <c r="D332" s="15"/>
      <c r="E332" s="15"/>
      <c r="F332" s="48"/>
      <c r="G332" s="48"/>
      <c r="H332" s="48"/>
      <c r="I332" s="241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18" customFormat="1" ht="15" customHeight="1">
      <c r="A333" s="80"/>
      <c r="B333" s="22"/>
      <c r="C333" s="15"/>
      <c r="D333" s="15"/>
      <c r="E333" s="15"/>
      <c r="F333" s="48"/>
      <c r="G333" s="48"/>
      <c r="H333" s="48"/>
      <c r="I333" s="241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18" customFormat="1" ht="15" customHeight="1">
      <c r="A334" s="80"/>
      <c r="B334" s="22"/>
      <c r="C334" s="15"/>
      <c r="D334" s="15"/>
      <c r="E334" s="15"/>
      <c r="F334" s="48"/>
      <c r="G334" s="48"/>
      <c r="H334" s="48"/>
      <c r="I334" s="241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18" customFormat="1" ht="15" customHeight="1">
      <c r="A335" s="80"/>
      <c r="B335" s="22"/>
      <c r="C335" s="15"/>
      <c r="D335" s="15"/>
      <c r="E335" s="15"/>
      <c r="F335" s="48"/>
      <c r="G335" s="48"/>
      <c r="H335" s="48"/>
      <c r="I335" s="241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18" customFormat="1" ht="15" customHeight="1">
      <c r="A336" s="80"/>
      <c r="B336" s="22"/>
      <c r="C336" s="15"/>
      <c r="D336" s="15"/>
      <c r="E336" s="15"/>
      <c r="F336" s="48"/>
      <c r="G336" s="48"/>
      <c r="H336" s="48"/>
      <c r="I336" s="241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18" customFormat="1" ht="15" customHeight="1">
      <c r="A337" s="80"/>
      <c r="B337" s="22"/>
      <c r="C337" s="15"/>
      <c r="D337" s="15"/>
      <c r="E337" s="15"/>
      <c r="F337" s="48"/>
      <c r="G337" s="48"/>
      <c r="H337" s="48"/>
      <c r="I337" s="241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18" customFormat="1" ht="15" customHeight="1">
      <c r="A338" s="80"/>
      <c r="B338" s="22"/>
      <c r="C338" s="15"/>
      <c r="D338" s="15"/>
      <c r="E338" s="15"/>
      <c r="F338" s="48"/>
      <c r="G338" s="48"/>
      <c r="H338" s="48"/>
      <c r="I338" s="241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18" customFormat="1" ht="15" customHeight="1">
      <c r="A339" s="80"/>
      <c r="B339" s="22"/>
      <c r="C339" s="15"/>
      <c r="D339" s="15"/>
      <c r="E339" s="15"/>
      <c r="F339" s="48"/>
      <c r="G339" s="48"/>
      <c r="H339" s="48"/>
      <c r="I339" s="241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s="18" customFormat="1" ht="15" customHeight="1">
      <c r="A340" s="80"/>
      <c r="B340" s="22"/>
      <c r="C340" s="15"/>
      <c r="D340" s="15"/>
      <c r="E340" s="15"/>
      <c r="F340" s="48"/>
      <c r="G340" s="48"/>
      <c r="H340" s="48"/>
      <c r="I340" s="241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s="18" customFormat="1" ht="15" customHeight="1">
      <c r="A341" s="80"/>
      <c r="B341" s="22"/>
      <c r="C341" s="15"/>
      <c r="D341" s="15"/>
      <c r="E341" s="15"/>
      <c r="F341" s="48"/>
      <c r="G341" s="48"/>
      <c r="H341" s="48"/>
      <c r="I341" s="241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s="18" customFormat="1" ht="15" customHeight="1">
      <c r="A342" s="80"/>
      <c r="B342" s="22"/>
      <c r="C342" s="15"/>
      <c r="D342" s="15"/>
      <c r="E342" s="15"/>
      <c r="F342" s="48"/>
      <c r="G342" s="48"/>
      <c r="H342" s="48"/>
      <c r="I342" s="241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s="18" customFormat="1" ht="15" customHeight="1">
      <c r="A343" s="80"/>
      <c r="B343" s="22"/>
      <c r="C343" s="15"/>
      <c r="D343" s="15"/>
      <c r="E343" s="15"/>
      <c r="F343" s="48"/>
      <c r="G343" s="48"/>
      <c r="H343" s="48"/>
      <c r="I343" s="241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s="18" customFormat="1" ht="15" customHeight="1">
      <c r="A344" s="80"/>
      <c r="B344" s="22"/>
      <c r="C344" s="15"/>
      <c r="D344" s="15"/>
      <c r="E344" s="15"/>
      <c r="F344" s="48"/>
      <c r="G344" s="48"/>
      <c r="H344" s="48"/>
      <c r="I344" s="241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s="18" customFormat="1" ht="15" customHeight="1">
      <c r="A345" s="80"/>
      <c r="B345" s="22"/>
      <c r="C345" s="15"/>
      <c r="D345" s="15"/>
      <c r="E345" s="15"/>
      <c r="F345" s="48"/>
      <c r="G345" s="48"/>
      <c r="H345" s="48"/>
      <c r="I345" s="241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s="18" customFormat="1" ht="15" customHeight="1">
      <c r="A346" s="80"/>
      <c r="B346" s="22"/>
      <c r="C346" s="15"/>
      <c r="D346" s="15"/>
      <c r="E346" s="15"/>
      <c r="F346" s="48"/>
      <c r="G346" s="48"/>
      <c r="H346" s="48"/>
      <c r="I346" s="241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s="18" customFormat="1" ht="15" customHeight="1">
      <c r="A347" s="80"/>
      <c r="B347" s="22"/>
      <c r="C347" s="15"/>
      <c r="D347" s="15"/>
      <c r="E347" s="15"/>
      <c r="F347" s="48"/>
      <c r="G347" s="48"/>
      <c r="H347" s="48"/>
      <c r="I347" s="241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s="18" customFormat="1" ht="15" customHeight="1">
      <c r="A348" s="80"/>
      <c r="B348" s="22"/>
      <c r="C348" s="15"/>
      <c r="D348" s="15"/>
      <c r="E348" s="15"/>
      <c r="F348" s="48"/>
      <c r="G348" s="48"/>
      <c r="H348" s="48"/>
      <c r="I348" s="241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s="18" customFormat="1" ht="15" customHeight="1">
      <c r="A349" s="80"/>
      <c r="B349" s="22"/>
      <c r="C349" s="15"/>
      <c r="D349" s="15"/>
      <c r="E349" s="15"/>
      <c r="F349" s="48"/>
      <c r="G349" s="48"/>
      <c r="H349" s="48"/>
      <c r="I349" s="241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18" customFormat="1" ht="15" customHeight="1">
      <c r="A350" s="80"/>
      <c r="B350" s="22"/>
      <c r="C350" s="15"/>
      <c r="D350" s="15"/>
      <c r="E350" s="15"/>
      <c r="F350" s="48"/>
      <c r="G350" s="48"/>
      <c r="H350" s="48"/>
      <c r="I350" s="241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s="18" customFormat="1" ht="15" customHeight="1">
      <c r="A351" s="80"/>
      <c r="B351" s="22"/>
      <c r="C351" s="15"/>
      <c r="D351" s="15"/>
      <c r="E351" s="15"/>
      <c r="F351" s="48"/>
      <c r="G351" s="48"/>
      <c r="H351" s="48"/>
      <c r="I351" s="241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s="18" customFormat="1" ht="15" customHeight="1">
      <c r="A352" s="80"/>
      <c r="B352" s="22"/>
      <c r="C352" s="15"/>
      <c r="D352" s="15"/>
      <c r="E352" s="15"/>
      <c r="F352" s="48"/>
      <c r="G352" s="48"/>
      <c r="H352" s="48"/>
      <c r="I352" s="241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s="18" customFormat="1" ht="15" customHeight="1">
      <c r="A353" s="80"/>
      <c r="B353" s="22"/>
      <c r="C353" s="15"/>
      <c r="D353" s="15"/>
      <c r="E353" s="15"/>
      <c r="F353" s="48"/>
      <c r="G353" s="48"/>
      <c r="H353" s="48"/>
      <c r="I353" s="241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s="18" customFormat="1" ht="15" customHeight="1">
      <c r="A354" s="80"/>
      <c r="B354" s="22"/>
      <c r="C354" s="15"/>
      <c r="D354" s="15"/>
      <c r="E354" s="15"/>
      <c r="F354" s="48"/>
      <c r="G354" s="48"/>
      <c r="H354" s="48"/>
      <c r="I354" s="241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s="18" customFormat="1" ht="15" customHeight="1">
      <c r="A355" s="80"/>
      <c r="B355" s="22"/>
      <c r="C355" s="15"/>
      <c r="D355" s="15"/>
      <c r="E355" s="15"/>
      <c r="F355" s="48"/>
      <c r="G355" s="48"/>
      <c r="H355" s="48"/>
      <c r="I355" s="241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s="18" customFormat="1" ht="15" customHeight="1">
      <c r="A356" s="80"/>
      <c r="B356" s="22"/>
      <c r="C356" s="15"/>
      <c r="D356" s="15"/>
      <c r="E356" s="15"/>
      <c r="F356" s="48"/>
      <c r="G356" s="48"/>
      <c r="H356" s="48"/>
      <c r="I356" s="241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s="18" customFormat="1" ht="15" customHeight="1">
      <c r="A357" s="80"/>
      <c r="B357" s="22"/>
      <c r="C357" s="15"/>
      <c r="D357" s="15"/>
      <c r="E357" s="15"/>
      <c r="F357" s="48"/>
      <c r="G357" s="48"/>
      <c r="H357" s="48"/>
      <c r="I357" s="241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s="18" customFormat="1" ht="15" customHeight="1">
      <c r="A358" s="80"/>
      <c r="B358" s="22"/>
      <c r="C358" s="15"/>
      <c r="D358" s="15"/>
      <c r="E358" s="15"/>
      <c r="F358" s="48"/>
      <c r="G358" s="48"/>
      <c r="H358" s="48"/>
      <c r="I358" s="241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s="18" customFormat="1" ht="15" customHeight="1">
      <c r="A359" s="80"/>
      <c r="B359" s="22"/>
      <c r="C359" s="15"/>
      <c r="D359" s="15"/>
      <c r="E359" s="15"/>
      <c r="F359" s="48"/>
      <c r="G359" s="48"/>
      <c r="H359" s="48"/>
      <c r="I359" s="241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18" customFormat="1" ht="15" customHeight="1">
      <c r="A360" s="80"/>
      <c r="B360" s="22"/>
      <c r="C360" s="15"/>
      <c r="D360" s="15"/>
      <c r="E360" s="15"/>
      <c r="F360" s="48"/>
      <c r="G360" s="48"/>
      <c r="H360" s="48"/>
      <c r="I360" s="241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18" customFormat="1" ht="15" customHeight="1">
      <c r="A361" s="80"/>
      <c r="B361" s="22"/>
      <c r="C361" s="15"/>
      <c r="D361" s="15"/>
      <c r="E361" s="15"/>
      <c r="F361" s="48"/>
      <c r="G361" s="48"/>
      <c r="H361" s="48"/>
      <c r="I361" s="241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18" customFormat="1" ht="15" customHeight="1">
      <c r="A362" s="80"/>
      <c r="B362" s="22"/>
      <c r="C362" s="15"/>
      <c r="D362" s="15"/>
      <c r="E362" s="15"/>
      <c r="F362" s="48"/>
      <c r="G362" s="48"/>
      <c r="H362" s="48"/>
      <c r="I362" s="241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18" customFormat="1" ht="15" customHeight="1">
      <c r="A363" s="80"/>
      <c r="B363" s="22"/>
      <c r="C363" s="15"/>
      <c r="D363" s="15"/>
      <c r="E363" s="15"/>
      <c r="F363" s="48"/>
      <c r="G363" s="48"/>
      <c r="H363" s="48"/>
      <c r="I363" s="241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18" customFormat="1" ht="15" customHeight="1">
      <c r="A364" s="80"/>
      <c r="B364" s="22"/>
      <c r="C364" s="15"/>
      <c r="D364" s="15"/>
      <c r="E364" s="15"/>
      <c r="F364" s="48"/>
      <c r="G364" s="48"/>
      <c r="H364" s="48"/>
      <c r="I364" s="241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18" customFormat="1" ht="15" customHeight="1">
      <c r="A365" s="80"/>
      <c r="B365" s="22"/>
      <c r="C365" s="15"/>
      <c r="D365" s="15"/>
      <c r="E365" s="15"/>
      <c r="F365" s="48"/>
      <c r="G365" s="48"/>
      <c r="H365" s="48"/>
      <c r="I365" s="241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s="18" customFormat="1" ht="15" customHeight="1">
      <c r="A366" s="80"/>
      <c r="B366" s="22"/>
      <c r="C366" s="15"/>
      <c r="D366" s="15"/>
      <c r="E366" s="15"/>
      <c r="F366" s="48"/>
      <c r="G366" s="48"/>
      <c r="H366" s="48"/>
      <c r="I366" s="241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s="18" customFormat="1" ht="15" customHeight="1">
      <c r="A367" s="80"/>
      <c r="B367" s="22"/>
      <c r="C367" s="15"/>
      <c r="D367" s="15"/>
      <c r="E367" s="15"/>
      <c r="F367" s="48"/>
      <c r="G367" s="48"/>
      <c r="H367" s="48"/>
      <c r="I367" s="241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s="18" customFormat="1" ht="15" customHeight="1">
      <c r="A368" s="80"/>
      <c r="B368" s="22"/>
      <c r="C368" s="15"/>
      <c r="D368" s="15"/>
      <c r="E368" s="15"/>
      <c r="F368" s="48"/>
      <c r="G368" s="48"/>
      <c r="H368" s="48"/>
      <c r="I368" s="241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s="18" customFormat="1" ht="15" customHeight="1">
      <c r="A369" s="80"/>
      <c r="B369" s="22"/>
      <c r="C369" s="15"/>
      <c r="D369" s="15"/>
      <c r="E369" s="15"/>
      <c r="F369" s="48"/>
      <c r="G369" s="48"/>
      <c r="H369" s="48"/>
      <c r="I369" s="241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s="18" customFormat="1" ht="15" customHeight="1">
      <c r="A370" s="80"/>
      <c r="B370" s="22"/>
      <c r="C370" s="15"/>
      <c r="D370" s="15"/>
      <c r="E370" s="15"/>
      <c r="F370" s="48"/>
      <c r="G370" s="48"/>
      <c r="H370" s="48"/>
      <c r="I370" s="241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s="18" customFormat="1" ht="15" customHeight="1">
      <c r="A371" s="80"/>
      <c r="B371" s="22"/>
      <c r="C371" s="15"/>
      <c r="D371" s="15"/>
      <c r="E371" s="15"/>
      <c r="F371" s="48"/>
      <c r="G371" s="48"/>
      <c r="H371" s="48"/>
      <c r="I371" s="241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s="18" customFormat="1" ht="15" customHeight="1">
      <c r="A372" s="80"/>
      <c r="B372" s="22"/>
      <c r="C372" s="15"/>
      <c r="D372" s="15"/>
      <c r="E372" s="15"/>
      <c r="F372" s="48"/>
      <c r="G372" s="48"/>
      <c r="H372" s="48"/>
      <c r="I372" s="241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s="18" customFormat="1" ht="15" customHeight="1">
      <c r="A373" s="80"/>
      <c r="B373" s="22"/>
      <c r="C373" s="15"/>
      <c r="D373" s="15"/>
      <c r="E373" s="15"/>
      <c r="F373" s="48"/>
      <c r="G373" s="48"/>
      <c r="H373" s="48"/>
      <c r="I373" s="241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s="18" customFormat="1" ht="15" customHeight="1">
      <c r="A374" s="80"/>
      <c r="B374" s="22"/>
      <c r="C374" s="15"/>
      <c r="D374" s="15"/>
      <c r="E374" s="15"/>
      <c r="F374" s="48"/>
      <c r="G374" s="48"/>
      <c r="H374" s="48"/>
      <c r="I374" s="241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s="18" customFormat="1" ht="15" customHeight="1">
      <c r="A375" s="80"/>
      <c r="B375" s="22"/>
      <c r="C375" s="15"/>
      <c r="D375" s="15"/>
      <c r="E375" s="15"/>
      <c r="F375" s="48"/>
      <c r="G375" s="48"/>
      <c r="H375" s="48"/>
      <c r="I375" s="241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s="18" customFormat="1" ht="15" customHeight="1">
      <c r="A376" s="80"/>
      <c r="B376" s="22"/>
      <c r="C376" s="15"/>
      <c r="D376" s="15"/>
      <c r="E376" s="15"/>
      <c r="F376" s="48"/>
      <c r="G376" s="48"/>
      <c r="H376" s="48"/>
      <c r="I376" s="241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s="18" customFormat="1" ht="15" customHeight="1">
      <c r="A377" s="80"/>
      <c r="B377" s="22"/>
      <c r="C377" s="15"/>
      <c r="D377" s="15"/>
      <c r="E377" s="15"/>
      <c r="F377" s="48"/>
      <c r="G377" s="48"/>
      <c r="H377" s="48"/>
      <c r="I377" s="241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s="18" customFormat="1" ht="15" customHeight="1">
      <c r="A378" s="80"/>
      <c r="B378" s="22"/>
      <c r="C378" s="15"/>
      <c r="D378" s="15"/>
      <c r="E378" s="15"/>
      <c r="F378" s="48"/>
      <c r="G378" s="48"/>
      <c r="H378" s="48"/>
      <c r="I378" s="241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s="18" customFormat="1" ht="15" customHeight="1">
      <c r="A379" s="80"/>
      <c r="B379" s="22"/>
      <c r="C379" s="15"/>
      <c r="D379" s="15"/>
      <c r="E379" s="15"/>
      <c r="F379" s="48"/>
      <c r="G379" s="48"/>
      <c r="H379" s="48"/>
      <c r="I379" s="241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s="18" customFormat="1" ht="15" customHeight="1">
      <c r="A380" s="80"/>
      <c r="B380" s="22"/>
      <c r="C380" s="15"/>
      <c r="D380" s="15"/>
      <c r="E380" s="15"/>
      <c r="F380" s="48"/>
      <c r="G380" s="48"/>
      <c r="H380" s="48"/>
      <c r="I380" s="241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s="18" customFormat="1" ht="15" customHeight="1">
      <c r="A381" s="80"/>
      <c r="B381" s="22"/>
      <c r="C381" s="15"/>
      <c r="D381" s="15"/>
      <c r="E381" s="15"/>
      <c r="F381" s="48"/>
      <c r="G381" s="48"/>
      <c r="H381" s="48"/>
      <c r="I381" s="241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s="18" customFormat="1" ht="15" customHeight="1">
      <c r="A382" s="80"/>
      <c r="B382" s="22"/>
      <c r="C382" s="15"/>
      <c r="D382" s="15"/>
      <c r="E382" s="15"/>
      <c r="F382" s="48"/>
      <c r="G382" s="48"/>
      <c r="H382" s="48"/>
      <c r="I382" s="241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s="18" customFormat="1" ht="15" customHeight="1">
      <c r="A383" s="80"/>
      <c r="B383" s="22"/>
      <c r="C383" s="15"/>
      <c r="D383" s="15"/>
      <c r="E383" s="15"/>
      <c r="F383" s="48"/>
      <c r="G383" s="48"/>
      <c r="H383" s="48"/>
      <c r="I383" s="241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s="18" customFormat="1" ht="15" customHeight="1">
      <c r="A384" s="80"/>
      <c r="B384" s="22"/>
      <c r="C384" s="15"/>
      <c r="D384" s="15"/>
      <c r="E384" s="15"/>
      <c r="F384" s="48"/>
      <c r="G384" s="48"/>
      <c r="H384" s="48"/>
      <c r="I384" s="241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s="18" customFormat="1" ht="15" customHeight="1">
      <c r="A385" s="80"/>
      <c r="B385" s="22"/>
      <c r="C385" s="15"/>
      <c r="D385" s="15"/>
      <c r="E385" s="15"/>
      <c r="F385" s="48"/>
      <c r="G385" s="48"/>
      <c r="H385" s="48"/>
      <c r="I385" s="241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s="18" customFormat="1" ht="15" customHeight="1">
      <c r="A386" s="80"/>
      <c r="B386" s="22"/>
      <c r="C386" s="15"/>
      <c r="D386" s="15"/>
      <c r="E386" s="15"/>
      <c r="F386" s="48"/>
      <c r="G386" s="48"/>
      <c r="H386" s="48"/>
      <c r="I386" s="241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s="18" customFormat="1" ht="15" customHeight="1">
      <c r="A387" s="80"/>
      <c r="B387" s="22"/>
      <c r="C387" s="15"/>
      <c r="D387" s="15"/>
      <c r="E387" s="15"/>
      <c r="F387" s="48"/>
      <c r="G387" s="48"/>
      <c r="H387" s="48"/>
      <c r="I387" s="241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s="18" customFormat="1" ht="15" customHeight="1">
      <c r="A388" s="80"/>
      <c r="B388" s="22"/>
      <c r="C388" s="15"/>
      <c r="D388" s="15"/>
      <c r="E388" s="15"/>
      <c r="F388" s="48"/>
      <c r="G388" s="48"/>
      <c r="H388" s="48"/>
      <c r="I388" s="241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s="18" customFormat="1" ht="15" customHeight="1">
      <c r="A389" s="80"/>
      <c r="B389" s="22"/>
      <c r="C389" s="15"/>
      <c r="D389" s="15"/>
      <c r="E389" s="15"/>
      <c r="F389" s="48"/>
      <c r="G389" s="48"/>
      <c r="H389" s="48"/>
      <c r="I389" s="241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s="18" customFormat="1" ht="15" customHeight="1">
      <c r="A390" s="80"/>
      <c r="B390" s="22"/>
      <c r="C390" s="15"/>
      <c r="D390" s="15"/>
      <c r="E390" s="15"/>
      <c r="F390" s="48"/>
      <c r="G390" s="48"/>
      <c r="H390" s="48"/>
      <c r="I390" s="241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s="18" customFormat="1" ht="15" customHeight="1">
      <c r="A391" s="80"/>
      <c r="B391" s="22"/>
      <c r="C391" s="15"/>
      <c r="D391" s="15"/>
      <c r="E391" s="15"/>
      <c r="F391" s="48"/>
      <c r="G391" s="48"/>
      <c r="H391" s="48"/>
      <c r="I391" s="241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s="18" customFormat="1" ht="15" customHeight="1">
      <c r="A392" s="80"/>
      <c r="B392" s="22"/>
      <c r="C392" s="15"/>
      <c r="D392" s="15"/>
      <c r="E392" s="15"/>
      <c r="F392" s="48"/>
      <c r="G392" s="48"/>
      <c r="H392" s="48"/>
      <c r="I392" s="241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s="18" customFormat="1" ht="15" customHeight="1">
      <c r="A393" s="80"/>
      <c r="B393" s="22"/>
      <c r="C393" s="15"/>
      <c r="D393" s="15"/>
      <c r="E393" s="15"/>
      <c r="F393" s="48"/>
      <c r="G393" s="48"/>
      <c r="H393" s="48"/>
      <c r="I393" s="241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s="18" customFormat="1" ht="15" customHeight="1">
      <c r="A394" s="80"/>
      <c r="B394" s="22"/>
      <c r="C394" s="15"/>
      <c r="D394" s="15"/>
      <c r="E394" s="15"/>
      <c r="F394" s="48"/>
      <c r="G394" s="48"/>
      <c r="H394" s="48"/>
      <c r="I394" s="241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s="18" customFormat="1" ht="15" customHeight="1">
      <c r="A395" s="80"/>
      <c r="B395" s="22"/>
      <c r="C395" s="15"/>
      <c r="D395" s="15"/>
      <c r="E395" s="15"/>
      <c r="F395" s="48"/>
      <c r="G395" s="48"/>
      <c r="H395" s="48"/>
      <c r="I395" s="241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s="18" customFormat="1" ht="15" customHeight="1">
      <c r="A396" s="80"/>
      <c r="B396" s="22"/>
      <c r="C396" s="15"/>
      <c r="D396" s="15"/>
      <c r="E396" s="15"/>
      <c r="F396" s="48"/>
      <c r="G396" s="48"/>
      <c r="H396" s="48"/>
      <c r="I396" s="241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18" customFormat="1" ht="15" customHeight="1">
      <c r="A397" s="80"/>
      <c r="B397" s="22"/>
      <c r="C397" s="15"/>
      <c r="D397" s="15"/>
      <c r="E397" s="15"/>
      <c r="F397" s="48"/>
      <c r="G397" s="48"/>
      <c r="H397" s="48"/>
      <c r="I397" s="241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18" customFormat="1" ht="15" customHeight="1">
      <c r="A398" s="80"/>
      <c r="B398" s="22"/>
      <c r="C398" s="15"/>
      <c r="D398" s="15"/>
      <c r="E398" s="15"/>
      <c r="F398" s="48"/>
      <c r="G398" s="48"/>
      <c r="H398" s="48"/>
      <c r="I398" s="241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18" customFormat="1" ht="15" customHeight="1">
      <c r="A399" s="80"/>
      <c r="B399" s="22"/>
      <c r="C399" s="15"/>
      <c r="D399" s="15"/>
      <c r="E399" s="15"/>
      <c r="F399" s="48"/>
      <c r="G399" s="48"/>
      <c r="H399" s="48"/>
      <c r="I399" s="241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18" customFormat="1" ht="15" customHeight="1">
      <c r="A400" s="80"/>
      <c r="B400" s="22"/>
      <c r="C400" s="15"/>
      <c r="D400" s="15"/>
      <c r="E400" s="15"/>
      <c r="F400" s="48"/>
      <c r="G400" s="48"/>
      <c r="H400" s="48"/>
      <c r="I400" s="241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18" customFormat="1" ht="15" customHeight="1">
      <c r="A401" s="80"/>
      <c r="B401" s="22"/>
      <c r="C401" s="15"/>
      <c r="D401" s="15"/>
      <c r="E401" s="15"/>
      <c r="F401" s="48"/>
      <c r="G401" s="48"/>
      <c r="H401" s="48"/>
      <c r="I401" s="241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18" customFormat="1" ht="15" customHeight="1">
      <c r="A402" s="80"/>
      <c r="B402" s="22"/>
      <c r="C402" s="15"/>
      <c r="D402" s="15"/>
      <c r="E402" s="15"/>
      <c r="F402" s="48"/>
      <c r="G402" s="48"/>
      <c r="H402" s="48"/>
      <c r="I402" s="241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s="18" customFormat="1" ht="15" customHeight="1">
      <c r="A403" s="80"/>
      <c r="B403" s="22"/>
      <c r="C403" s="15"/>
      <c r="D403" s="15"/>
      <c r="E403" s="15"/>
      <c r="F403" s="48"/>
      <c r="G403" s="48"/>
      <c r="H403" s="48"/>
      <c r="I403" s="241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s="18" customFormat="1" ht="15" customHeight="1">
      <c r="A404" s="80"/>
      <c r="B404" s="22"/>
      <c r="C404" s="15"/>
      <c r="D404" s="15"/>
      <c r="E404" s="15"/>
      <c r="F404" s="48"/>
      <c r="G404" s="48"/>
      <c r="H404" s="48"/>
      <c r="I404" s="241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s="18" customFormat="1" ht="15" customHeight="1">
      <c r="A405" s="80"/>
      <c r="B405" s="22"/>
      <c r="C405" s="15"/>
      <c r="D405" s="15"/>
      <c r="E405" s="15"/>
      <c r="F405" s="48"/>
      <c r="G405" s="48"/>
      <c r="H405" s="48"/>
      <c r="I405" s="241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s="18" customFormat="1" ht="15" customHeight="1">
      <c r="A406" s="80"/>
      <c r="B406" s="22"/>
      <c r="C406" s="15"/>
      <c r="D406" s="15"/>
      <c r="E406" s="15"/>
      <c r="F406" s="48"/>
      <c r="G406" s="48"/>
      <c r="H406" s="48"/>
      <c r="I406" s="241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s="18" customFormat="1" ht="15" customHeight="1">
      <c r="A407" s="80"/>
      <c r="B407" s="22"/>
      <c r="C407" s="15"/>
      <c r="D407" s="15"/>
      <c r="E407" s="15"/>
      <c r="F407" s="48"/>
      <c r="G407" s="48"/>
      <c r="H407" s="48"/>
      <c r="I407" s="241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s="18" customFormat="1" ht="15" customHeight="1">
      <c r="A408" s="80"/>
      <c r="B408" s="22"/>
      <c r="C408" s="15"/>
      <c r="D408" s="15"/>
      <c r="E408" s="15"/>
      <c r="F408" s="48"/>
      <c r="G408" s="48"/>
      <c r="H408" s="48"/>
      <c r="I408" s="241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s="18" customFormat="1" ht="15" customHeight="1">
      <c r="A409" s="80"/>
      <c r="B409" s="22"/>
      <c r="C409" s="15"/>
      <c r="D409" s="15"/>
      <c r="E409" s="15"/>
      <c r="F409" s="48"/>
      <c r="G409" s="48"/>
      <c r="H409" s="48"/>
      <c r="I409" s="241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s="18" customFormat="1" ht="15" customHeight="1">
      <c r="A410" s="80"/>
      <c r="B410" s="22"/>
      <c r="C410" s="15"/>
      <c r="D410" s="15"/>
      <c r="E410" s="15"/>
      <c r="F410" s="48"/>
      <c r="G410" s="48"/>
      <c r="H410" s="48"/>
      <c r="I410" s="241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s="18" customFormat="1" ht="15" customHeight="1">
      <c r="A411" s="80"/>
      <c r="B411" s="22"/>
      <c r="C411" s="15"/>
      <c r="D411" s="15"/>
      <c r="E411" s="15"/>
      <c r="F411" s="48"/>
      <c r="G411" s="48"/>
      <c r="H411" s="48"/>
      <c r="I411" s="241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s="18" customFormat="1" ht="15" customHeight="1">
      <c r="A412" s="80"/>
      <c r="B412" s="22"/>
      <c r="C412" s="15"/>
      <c r="D412" s="15"/>
      <c r="E412" s="15"/>
      <c r="F412" s="48"/>
      <c r="G412" s="48"/>
      <c r="H412" s="48"/>
      <c r="I412" s="241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s="18" customFormat="1" ht="15" customHeight="1">
      <c r="A413" s="80"/>
      <c r="B413" s="22"/>
      <c r="C413" s="15"/>
      <c r="D413" s="15"/>
      <c r="E413" s="15"/>
      <c r="F413" s="48"/>
      <c r="G413" s="48"/>
      <c r="H413" s="48"/>
      <c r="I413" s="241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s="18" customFormat="1" ht="15" customHeight="1">
      <c r="A414" s="80"/>
      <c r="B414" s="22"/>
      <c r="C414" s="15"/>
      <c r="D414" s="15"/>
      <c r="E414" s="15"/>
      <c r="F414" s="48"/>
      <c r="G414" s="48"/>
      <c r="H414" s="48"/>
      <c r="I414" s="241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s="18" customFormat="1" ht="15" customHeight="1">
      <c r="A415" s="80"/>
      <c r="B415" s="22"/>
      <c r="C415" s="15"/>
      <c r="D415" s="15"/>
      <c r="E415" s="15"/>
      <c r="F415" s="48"/>
      <c r="G415" s="48"/>
      <c r="H415" s="48"/>
      <c r="I415" s="241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s="18" customFormat="1" ht="15" customHeight="1">
      <c r="A416" s="80"/>
      <c r="B416" s="22"/>
      <c r="C416" s="15"/>
      <c r="D416" s="15"/>
      <c r="E416" s="15"/>
      <c r="F416" s="48"/>
      <c r="G416" s="48"/>
      <c r="H416" s="48"/>
      <c r="I416" s="241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s="18" customFormat="1" ht="15" customHeight="1">
      <c r="A417" s="80"/>
      <c r="B417" s="22"/>
      <c r="C417" s="15"/>
      <c r="D417" s="15"/>
      <c r="E417" s="15"/>
      <c r="F417" s="48"/>
      <c r="G417" s="48"/>
      <c r="H417" s="48"/>
      <c r="I417" s="241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s="18" customFormat="1" ht="15" customHeight="1">
      <c r="A418" s="80"/>
      <c r="B418" s="22"/>
      <c r="C418" s="15"/>
      <c r="D418" s="15"/>
      <c r="E418" s="15"/>
      <c r="F418" s="48"/>
      <c r="G418" s="48"/>
      <c r="H418" s="48"/>
      <c r="I418" s="241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s="18" customFormat="1" ht="15" customHeight="1">
      <c r="A419" s="80"/>
      <c r="B419" s="22"/>
      <c r="C419" s="15"/>
      <c r="D419" s="15"/>
      <c r="E419" s="15"/>
      <c r="F419" s="48"/>
      <c r="G419" s="48"/>
      <c r="H419" s="48"/>
      <c r="I419" s="241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s="18" customFormat="1" ht="15" customHeight="1">
      <c r="A420" s="80"/>
      <c r="B420" s="22"/>
      <c r="C420" s="15"/>
      <c r="D420" s="15"/>
      <c r="E420" s="15"/>
      <c r="F420" s="48"/>
      <c r="G420" s="48"/>
      <c r="H420" s="48"/>
      <c r="I420" s="241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s="18" customFormat="1" ht="15" customHeight="1">
      <c r="A421" s="80"/>
      <c r="B421" s="22"/>
      <c r="C421" s="15"/>
      <c r="D421" s="15"/>
      <c r="E421" s="15"/>
      <c r="F421" s="48"/>
      <c r="G421" s="48"/>
      <c r="H421" s="48"/>
      <c r="I421" s="241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s="18" customFormat="1" ht="15" customHeight="1">
      <c r="A422" s="80"/>
      <c r="B422" s="22"/>
      <c r="C422" s="15"/>
      <c r="D422" s="15"/>
      <c r="E422" s="15"/>
      <c r="F422" s="48"/>
      <c r="G422" s="48"/>
      <c r="H422" s="48"/>
      <c r="I422" s="241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s="18" customFormat="1" ht="15" customHeight="1">
      <c r="A423" s="80"/>
      <c r="B423" s="22"/>
      <c r="C423" s="15"/>
      <c r="D423" s="15"/>
      <c r="E423" s="15"/>
      <c r="F423" s="48"/>
      <c r="G423" s="48"/>
      <c r="H423" s="48"/>
      <c r="I423" s="241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 s="18" customFormat="1" ht="15" customHeight="1">
      <c r="A424" s="80"/>
      <c r="B424" s="22"/>
      <c r="C424" s="15"/>
      <c r="D424" s="15"/>
      <c r="E424" s="15"/>
      <c r="F424" s="48"/>
      <c r="G424" s="48"/>
      <c r="H424" s="48"/>
      <c r="I424" s="241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 s="18" customFormat="1" ht="15" customHeight="1">
      <c r="A425" s="80"/>
      <c r="B425" s="22"/>
      <c r="C425" s="15"/>
      <c r="D425" s="15"/>
      <c r="E425" s="15"/>
      <c r="F425" s="48"/>
      <c r="G425" s="48"/>
      <c r="H425" s="48"/>
      <c r="I425" s="241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 s="18" customFormat="1" ht="15" customHeight="1">
      <c r="A426" s="80"/>
      <c r="B426" s="22"/>
      <c r="C426" s="15"/>
      <c r="D426" s="15"/>
      <c r="E426" s="15"/>
      <c r="F426" s="48"/>
      <c r="G426" s="48"/>
      <c r="H426" s="48"/>
      <c r="I426" s="241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 s="18" customFormat="1" ht="15" customHeight="1">
      <c r="A427" s="80"/>
      <c r="B427" s="22"/>
      <c r="C427" s="15"/>
      <c r="D427" s="15"/>
      <c r="E427" s="15"/>
      <c r="F427" s="48"/>
      <c r="G427" s="48"/>
      <c r="H427" s="48"/>
      <c r="I427" s="241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 s="18" customFormat="1" ht="15" customHeight="1">
      <c r="A428" s="80"/>
      <c r="B428" s="22"/>
      <c r="C428" s="15"/>
      <c r="D428" s="15"/>
      <c r="E428" s="15"/>
      <c r="F428" s="48"/>
      <c r="G428" s="48"/>
      <c r="H428" s="48"/>
      <c r="I428" s="241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 s="18" customFormat="1" ht="15" customHeight="1">
      <c r="A429" s="80"/>
      <c r="B429" s="22"/>
      <c r="C429" s="15"/>
      <c r="D429" s="15"/>
      <c r="E429" s="15"/>
      <c r="F429" s="48"/>
      <c r="G429" s="48"/>
      <c r="H429" s="48"/>
      <c r="I429" s="241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 s="18" customFormat="1" ht="15" customHeight="1">
      <c r="A430" s="80"/>
      <c r="B430" s="22"/>
      <c r="C430" s="15"/>
      <c r="D430" s="15"/>
      <c r="E430" s="15"/>
      <c r="F430" s="48"/>
      <c r="G430" s="48"/>
      <c r="H430" s="48"/>
      <c r="I430" s="241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s="18" customFormat="1" ht="15" customHeight="1">
      <c r="A431" s="80"/>
      <c r="B431" s="22"/>
      <c r="C431" s="15"/>
      <c r="D431" s="15"/>
      <c r="E431" s="15"/>
      <c r="F431" s="48"/>
      <c r="G431" s="48"/>
      <c r="H431" s="48"/>
      <c r="I431" s="241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s="18" customFormat="1" ht="15" customHeight="1">
      <c r="A432" s="80"/>
      <c r="B432" s="22"/>
      <c r="C432" s="15"/>
      <c r="D432" s="15"/>
      <c r="E432" s="15"/>
      <c r="F432" s="48"/>
      <c r="G432" s="48"/>
      <c r="H432" s="48"/>
      <c r="I432" s="241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 s="18" customFormat="1" ht="15" customHeight="1">
      <c r="A433" s="80"/>
      <c r="B433" s="22"/>
      <c r="C433" s="15"/>
      <c r="D433" s="15"/>
      <c r="E433" s="15"/>
      <c r="F433" s="48"/>
      <c r="G433" s="48"/>
      <c r="H433" s="48"/>
      <c r="I433" s="241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 s="18" customFormat="1" ht="15" customHeight="1">
      <c r="A434" s="80"/>
      <c r="B434" s="22"/>
      <c r="C434" s="15"/>
      <c r="D434" s="15"/>
      <c r="E434" s="15"/>
      <c r="F434" s="48"/>
      <c r="G434" s="48"/>
      <c r="H434" s="48"/>
      <c r="I434" s="241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1:23" s="18" customFormat="1" ht="15" customHeight="1">
      <c r="A435" s="80"/>
      <c r="B435" s="22"/>
      <c r="C435" s="15"/>
      <c r="D435" s="15"/>
      <c r="E435" s="15"/>
      <c r="F435" s="48"/>
      <c r="G435" s="48"/>
      <c r="H435" s="48"/>
      <c r="I435" s="241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1:23" s="18" customFormat="1" ht="15" customHeight="1">
      <c r="A436" s="80"/>
      <c r="B436" s="22"/>
      <c r="C436" s="15"/>
      <c r="D436" s="15"/>
      <c r="E436" s="15"/>
      <c r="F436" s="48"/>
      <c r="G436" s="48"/>
      <c r="H436" s="48"/>
      <c r="I436" s="241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1:23" s="18" customFormat="1" ht="15" customHeight="1">
      <c r="A437" s="80"/>
      <c r="B437" s="22"/>
      <c r="C437" s="15"/>
      <c r="D437" s="15"/>
      <c r="E437" s="15"/>
      <c r="F437" s="48"/>
      <c r="G437" s="48"/>
      <c r="H437" s="48"/>
      <c r="I437" s="241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1:23" s="18" customFormat="1" ht="15" customHeight="1">
      <c r="A438" s="80"/>
      <c r="B438" s="22"/>
      <c r="C438" s="15"/>
      <c r="D438" s="15"/>
      <c r="E438" s="15"/>
      <c r="F438" s="48"/>
      <c r="G438" s="48"/>
      <c r="H438" s="48"/>
      <c r="I438" s="241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1:23" s="18" customFormat="1" ht="15" customHeight="1">
      <c r="A439" s="80"/>
      <c r="B439" s="22"/>
      <c r="C439" s="15"/>
      <c r="D439" s="15"/>
      <c r="E439" s="15"/>
      <c r="F439" s="48"/>
      <c r="G439" s="48"/>
      <c r="H439" s="48"/>
      <c r="I439" s="241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1:23" s="18" customFormat="1" ht="15" customHeight="1">
      <c r="A440" s="80"/>
      <c r="B440" s="22"/>
      <c r="C440" s="15"/>
      <c r="D440" s="15"/>
      <c r="E440" s="15"/>
      <c r="F440" s="48"/>
      <c r="G440" s="48"/>
      <c r="H440" s="48"/>
      <c r="I440" s="241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 s="18" customFormat="1" ht="15" customHeight="1">
      <c r="A441" s="80"/>
      <c r="B441" s="22"/>
      <c r="C441" s="15"/>
      <c r="D441" s="15"/>
      <c r="E441" s="15"/>
      <c r="F441" s="48"/>
      <c r="G441" s="48"/>
      <c r="H441" s="48"/>
      <c r="I441" s="241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 s="18" customFormat="1" ht="15" customHeight="1">
      <c r="A442" s="80"/>
      <c r="B442" s="22"/>
      <c r="C442" s="15"/>
      <c r="D442" s="15"/>
      <c r="E442" s="15"/>
      <c r="F442" s="48"/>
      <c r="G442" s="48"/>
      <c r="H442" s="48"/>
      <c r="I442" s="241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1:23" s="18" customFormat="1" ht="15" customHeight="1">
      <c r="A443" s="80"/>
      <c r="B443" s="22"/>
      <c r="C443" s="15"/>
      <c r="D443" s="15"/>
      <c r="E443" s="15"/>
      <c r="F443" s="48"/>
      <c r="G443" s="48"/>
      <c r="H443" s="48"/>
      <c r="I443" s="241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1:23" s="18" customFormat="1" ht="15" customHeight="1">
      <c r="A444" s="80"/>
      <c r="B444" s="22"/>
      <c r="C444" s="15"/>
      <c r="D444" s="15"/>
      <c r="E444" s="15"/>
      <c r="F444" s="48"/>
      <c r="G444" s="48"/>
      <c r="H444" s="48"/>
      <c r="I444" s="241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1:23" s="18" customFormat="1" ht="15" customHeight="1">
      <c r="A445" s="80"/>
      <c r="B445" s="22"/>
      <c r="C445" s="15"/>
      <c r="D445" s="15"/>
      <c r="E445" s="15"/>
      <c r="F445" s="48"/>
      <c r="G445" s="48"/>
      <c r="H445" s="48"/>
      <c r="I445" s="241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1:23" s="18" customFormat="1" ht="15" customHeight="1">
      <c r="A446" s="80"/>
      <c r="B446" s="22"/>
      <c r="C446" s="15"/>
      <c r="D446" s="15"/>
      <c r="E446" s="15"/>
      <c r="F446" s="48"/>
      <c r="G446" s="48"/>
      <c r="H446" s="48"/>
      <c r="I446" s="241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1:23" s="18" customFormat="1" ht="15" customHeight="1">
      <c r="A447" s="80"/>
      <c r="B447" s="22"/>
      <c r="C447" s="15"/>
      <c r="D447" s="15"/>
      <c r="E447" s="15"/>
      <c r="F447" s="48"/>
      <c r="G447" s="48"/>
      <c r="H447" s="48"/>
      <c r="I447" s="241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1:23" s="18" customFormat="1" ht="15" customHeight="1">
      <c r="A448" s="80"/>
      <c r="B448" s="22"/>
      <c r="C448" s="15"/>
      <c r="D448" s="15"/>
      <c r="E448" s="15"/>
      <c r="F448" s="48"/>
      <c r="G448" s="48"/>
      <c r="H448" s="48"/>
      <c r="I448" s="241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1:23" s="18" customFormat="1" ht="15" customHeight="1">
      <c r="A449" s="80"/>
      <c r="B449" s="22"/>
      <c r="C449" s="15"/>
      <c r="D449" s="15"/>
      <c r="E449" s="15"/>
      <c r="F449" s="48"/>
      <c r="G449" s="48"/>
      <c r="H449" s="48"/>
      <c r="I449" s="241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1:23" s="18" customFormat="1" ht="15" customHeight="1">
      <c r="A450" s="80"/>
      <c r="B450" s="22"/>
      <c r="C450" s="15"/>
      <c r="D450" s="15"/>
      <c r="E450" s="15"/>
      <c r="F450" s="48"/>
      <c r="G450" s="48"/>
      <c r="H450" s="48"/>
      <c r="I450" s="241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 s="18" customFormat="1" ht="15" customHeight="1">
      <c r="A451" s="80"/>
      <c r="B451" s="22"/>
      <c r="C451" s="15"/>
      <c r="D451" s="15"/>
      <c r="E451" s="15"/>
      <c r="F451" s="48"/>
      <c r="G451" s="48"/>
      <c r="H451" s="48"/>
      <c r="I451" s="241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 s="18" customFormat="1" ht="15" customHeight="1">
      <c r="A452" s="80"/>
      <c r="B452" s="22"/>
      <c r="C452" s="15"/>
      <c r="D452" s="15"/>
      <c r="E452" s="15"/>
      <c r="F452" s="48"/>
      <c r="G452" s="48"/>
      <c r="H452" s="48"/>
      <c r="I452" s="241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s="18" customFormat="1" ht="15" customHeight="1">
      <c r="A453" s="80"/>
      <c r="B453" s="22"/>
      <c r="C453" s="15"/>
      <c r="D453" s="15"/>
      <c r="E453" s="15"/>
      <c r="F453" s="48"/>
      <c r="G453" s="48"/>
      <c r="H453" s="48"/>
      <c r="I453" s="241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1:23" s="18" customFormat="1" ht="15" customHeight="1">
      <c r="A454" s="80"/>
      <c r="B454" s="22"/>
      <c r="C454" s="15"/>
      <c r="D454" s="15"/>
      <c r="E454" s="15"/>
      <c r="F454" s="48"/>
      <c r="G454" s="48"/>
      <c r="H454" s="48"/>
      <c r="I454" s="241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1:23" s="18" customFormat="1" ht="15" customHeight="1">
      <c r="A455" s="80"/>
      <c r="B455" s="22"/>
      <c r="C455" s="15"/>
      <c r="D455" s="15"/>
      <c r="E455" s="15"/>
      <c r="F455" s="48"/>
      <c r="G455" s="48"/>
      <c r="H455" s="48"/>
      <c r="I455" s="241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1:23" s="18" customFormat="1" ht="15" customHeight="1">
      <c r="A456" s="80"/>
      <c r="B456" s="22"/>
      <c r="C456" s="15"/>
      <c r="D456" s="15"/>
      <c r="E456" s="15"/>
      <c r="F456" s="48"/>
      <c r="G456" s="48"/>
      <c r="H456" s="48"/>
      <c r="I456" s="241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1:23" s="18" customFormat="1" ht="15" customHeight="1">
      <c r="A457" s="80"/>
      <c r="B457" s="22"/>
      <c r="C457" s="15"/>
      <c r="D457" s="15"/>
      <c r="E457" s="15"/>
      <c r="F457" s="48"/>
      <c r="G457" s="48"/>
      <c r="H457" s="48"/>
      <c r="I457" s="241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1:23" s="18" customFormat="1" ht="15" customHeight="1">
      <c r="A458" s="80"/>
      <c r="B458" s="22"/>
      <c r="C458" s="15"/>
      <c r="D458" s="15"/>
      <c r="E458" s="15"/>
      <c r="F458" s="48"/>
      <c r="G458" s="48"/>
      <c r="H458" s="48"/>
      <c r="I458" s="241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1:23" s="18" customFormat="1" ht="15" customHeight="1">
      <c r="A459" s="80"/>
      <c r="B459" s="22"/>
      <c r="C459" s="15"/>
      <c r="D459" s="15"/>
      <c r="E459" s="15"/>
      <c r="F459" s="48"/>
      <c r="G459" s="48"/>
      <c r="H459" s="48"/>
      <c r="I459" s="241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1:23" s="18" customFormat="1" ht="15" customHeight="1">
      <c r="A460" s="80"/>
      <c r="B460" s="22"/>
      <c r="C460" s="15"/>
      <c r="D460" s="15"/>
      <c r="E460" s="15"/>
      <c r="F460" s="48"/>
      <c r="G460" s="48"/>
      <c r="H460" s="48"/>
      <c r="I460" s="241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1:23" s="18" customFormat="1" ht="15" customHeight="1">
      <c r="A461" s="80"/>
      <c r="B461" s="22"/>
      <c r="C461" s="15"/>
      <c r="D461" s="15"/>
      <c r="E461" s="15"/>
      <c r="F461" s="48"/>
      <c r="G461" s="48"/>
      <c r="H461" s="48"/>
      <c r="I461" s="241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 s="18" customFormat="1" ht="15" customHeight="1">
      <c r="A462" s="80"/>
      <c r="B462" s="22"/>
      <c r="C462" s="15"/>
      <c r="D462" s="15"/>
      <c r="E462" s="15"/>
      <c r="F462" s="48"/>
      <c r="G462" s="48"/>
      <c r="H462" s="48"/>
      <c r="I462" s="241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1:23" s="18" customFormat="1" ht="15" customHeight="1">
      <c r="A463" s="80"/>
      <c r="B463" s="22"/>
      <c r="C463" s="15"/>
      <c r="D463" s="15"/>
      <c r="E463" s="15"/>
      <c r="F463" s="48"/>
      <c r="G463" s="48"/>
      <c r="H463" s="48"/>
      <c r="I463" s="241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1:23" s="18" customFormat="1" ht="15" customHeight="1">
      <c r="A464" s="80"/>
      <c r="B464" s="22"/>
      <c r="C464" s="15"/>
      <c r="D464" s="15"/>
      <c r="E464" s="15"/>
      <c r="F464" s="48"/>
      <c r="G464" s="48"/>
      <c r="H464" s="48"/>
      <c r="I464" s="241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1:23" s="18" customFormat="1" ht="15" customHeight="1">
      <c r="A465" s="80"/>
      <c r="B465" s="22"/>
      <c r="C465" s="15"/>
      <c r="D465" s="15"/>
      <c r="E465" s="15"/>
      <c r="F465" s="48"/>
      <c r="G465" s="48"/>
      <c r="H465" s="48"/>
      <c r="I465" s="241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1:23" s="18" customFormat="1" ht="15" customHeight="1">
      <c r="A466" s="80"/>
      <c r="B466" s="22"/>
      <c r="C466" s="15"/>
      <c r="D466" s="15"/>
      <c r="E466" s="15"/>
      <c r="F466" s="48"/>
      <c r="G466" s="48"/>
      <c r="H466" s="48"/>
      <c r="I466" s="241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 s="18" customFormat="1" ht="15" customHeight="1">
      <c r="A467" s="80"/>
      <c r="B467" s="22"/>
      <c r="C467" s="15"/>
      <c r="D467" s="15"/>
      <c r="E467" s="15"/>
      <c r="F467" s="48"/>
      <c r="G467" s="48"/>
      <c r="H467" s="48"/>
      <c r="I467" s="241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1:23" s="18" customFormat="1" ht="15" customHeight="1">
      <c r="A468" s="80"/>
      <c r="B468" s="22"/>
      <c r="C468" s="15"/>
      <c r="D468" s="15"/>
      <c r="E468" s="15"/>
      <c r="F468" s="48"/>
      <c r="G468" s="48"/>
      <c r="H468" s="48"/>
      <c r="I468" s="241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1:23" s="18" customFormat="1" ht="15" customHeight="1">
      <c r="A469" s="80"/>
      <c r="B469" s="22"/>
      <c r="C469" s="15"/>
      <c r="D469" s="15"/>
      <c r="E469" s="15"/>
      <c r="F469" s="48"/>
      <c r="G469" s="48"/>
      <c r="H469" s="48"/>
      <c r="I469" s="241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1:23" s="18" customFormat="1" ht="15" customHeight="1">
      <c r="A470" s="80"/>
      <c r="B470" s="22"/>
      <c r="C470" s="15"/>
      <c r="D470" s="15"/>
      <c r="E470" s="15"/>
      <c r="F470" s="48"/>
      <c r="G470" s="48"/>
      <c r="H470" s="48"/>
      <c r="I470" s="241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 s="18" customFormat="1" ht="15" customHeight="1">
      <c r="A471" s="80"/>
      <c r="B471" s="22"/>
      <c r="C471" s="15"/>
      <c r="D471" s="15"/>
      <c r="E471" s="15"/>
      <c r="F471" s="48"/>
      <c r="G471" s="48"/>
      <c r="H471" s="48"/>
      <c r="I471" s="241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 s="18" customFormat="1" ht="15" customHeight="1">
      <c r="A472" s="80"/>
      <c r="B472" s="22"/>
      <c r="C472" s="15"/>
      <c r="D472" s="15"/>
      <c r="E472" s="15"/>
      <c r="F472" s="48"/>
      <c r="G472" s="48"/>
      <c r="H472" s="48"/>
      <c r="I472" s="241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 s="18" customFormat="1" ht="15" customHeight="1">
      <c r="A473" s="80"/>
      <c r="B473" s="22"/>
      <c r="C473" s="15"/>
      <c r="D473" s="15"/>
      <c r="E473" s="15"/>
      <c r="F473" s="48"/>
      <c r="G473" s="48"/>
      <c r="H473" s="48"/>
      <c r="I473" s="241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1:23" s="18" customFormat="1" ht="15" customHeight="1">
      <c r="A474" s="80"/>
      <c r="B474" s="22"/>
      <c r="C474" s="15"/>
      <c r="D474" s="15"/>
      <c r="E474" s="15"/>
      <c r="F474" s="48"/>
      <c r="G474" s="48"/>
      <c r="H474" s="48"/>
      <c r="I474" s="241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1:23" s="18" customFormat="1" ht="15" customHeight="1">
      <c r="A475" s="80"/>
      <c r="B475" s="22"/>
      <c r="C475" s="15"/>
      <c r="D475" s="15"/>
      <c r="E475" s="15"/>
      <c r="F475" s="48"/>
      <c r="G475" s="48"/>
      <c r="H475" s="48"/>
      <c r="I475" s="241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1:23" s="18" customFormat="1" ht="15" customHeight="1">
      <c r="A476" s="80"/>
      <c r="B476" s="22"/>
      <c r="C476" s="15"/>
      <c r="D476" s="15"/>
      <c r="E476" s="15"/>
      <c r="F476" s="48"/>
      <c r="G476" s="48"/>
      <c r="H476" s="48"/>
      <c r="I476" s="241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1:23" s="18" customFormat="1" ht="15" customHeight="1">
      <c r="A477" s="80"/>
      <c r="B477" s="22"/>
      <c r="C477" s="15"/>
      <c r="D477" s="15"/>
      <c r="E477" s="15"/>
      <c r="F477" s="48"/>
      <c r="G477" s="48"/>
      <c r="H477" s="48"/>
      <c r="I477" s="241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1:23" s="18" customFormat="1" ht="15" customHeight="1">
      <c r="A478" s="80"/>
      <c r="B478" s="22"/>
      <c r="C478" s="15"/>
      <c r="D478" s="15"/>
      <c r="E478" s="15"/>
      <c r="F478" s="48"/>
      <c r="G478" s="48"/>
      <c r="H478" s="48"/>
      <c r="I478" s="241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1:23" s="18" customFormat="1" ht="15" customHeight="1">
      <c r="A479" s="80"/>
      <c r="B479" s="22"/>
      <c r="C479" s="15"/>
      <c r="D479" s="15"/>
      <c r="E479" s="15"/>
      <c r="F479" s="48"/>
      <c r="G479" s="48"/>
      <c r="H479" s="48"/>
      <c r="I479" s="241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1:23" s="18" customFormat="1" ht="15" customHeight="1">
      <c r="A480" s="80"/>
      <c r="B480" s="22"/>
      <c r="C480" s="15"/>
      <c r="D480" s="15"/>
      <c r="E480" s="15"/>
      <c r="F480" s="48"/>
      <c r="G480" s="48"/>
      <c r="H480" s="48"/>
      <c r="I480" s="241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1:23" s="18" customFormat="1" ht="15" customHeight="1">
      <c r="A481" s="80"/>
      <c r="B481" s="22"/>
      <c r="C481" s="15"/>
      <c r="D481" s="15"/>
      <c r="E481" s="15"/>
      <c r="F481" s="48"/>
      <c r="G481" s="48"/>
      <c r="H481" s="48"/>
      <c r="I481" s="241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1:23" s="18" customFormat="1" ht="15" customHeight="1">
      <c r="A482" s="80"/>
      <c r="B482" s="22"/>
      <c r="C482" s="15"/>
      <c r="D482" s="15"/>
      <c r="E482" s="15"/>
      <c r="F482" s="48"/>
      <c r="G482" s="48"/>
      <c r="H482" s="48"/>
      <c r="I482" s="241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1:23" s="18" customFormat="1" ht="15" customHeight="1">
      <c r="A483" s="80"/>
      <c r="B483" s="22"/>
      <c r="C483" s="15"/>
      <c r="D483" s="15"/>
      <c r="E483" s="15"/>
      <c r="F483" s="48"/>
      <c r="G483" s="48"/>
      <c r="H483" s="48"/>
      <c r="I483" s="241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1:23" s="18" customFormat="1" ht="15" customHeight="1">
      <c r="A484" s="80"/>
      <c r="B484" s="22"/>
      <c r="C484" s="15"/>
      <c r="D484" s="15"/>
      <c r="E484" s="15"/>
      <c r="F484" s="48"/>
      <c r="G484" s="48"/>
      <c r="H484" s="48"/>
      <c r="I484" s="241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1:23" s="18" customFormat="1" ht="15" customHeight="1">
      <c r="A485" s="80"/>
      <c r="B485" s="22"/>
      <c r="C485" s="15"/>
      <c r="D485" s="15"/>
      <c r="E485" s="15"/>
      <c r="F485" s="48"/>
      <c r="G485" s="48"/>
      <c r="H485" s="48"/>
      <c r="I485" s="241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1:23" s="18" customFormat="1" ht="15" customHeight="1">
      <c r="A486" s="80"/>
      <c r="B486" s="22"/>
      <c r="C486" s="15"/>
      <c r="D486" s="15"/>
      <c r="E486" s="15"/>
      <c r="F486" s="48"/>
      <c r="G486" s="48"/>
      <c r="H486" s="48"/>
      <c r="I486" s="241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1:23" s="18" customFormat="1" ht="15" customHeight="1">
      <c r="A487" s="80"/>
      <c r="B487" s="22"/>
      <c r="C487" s="15"/>
      <c r="D487" s="15"/>
      <c r="E487" s="15"/>
      <c r="F487" s="48"/>
      <c r="G487" s="48"/>
      <c r="H487" s="48"/>
      <c r="I487" s="241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 s="18" customFormat="1" ht="15" customHeight="1">
      <c r="A488" s="80"/>
      <c r="B488" s="22"/>
      <c r="C488" s="15"/>
      <c r="D488" s="15"/>
      <c r="E488" s="15"/>
      <c r="F488" s="48"/>
      <c r="G488" s="48"/>
      <c r="H488" s="48"/>
      <c r="I488" s="241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1:23" s="18" customFormat="1" ht="15" customHeight="1">
      <c r="A489" s="80"/>
      <c r="B489" s="22"/>
      <c r="C489" s="15"/>
      <c r="D489" s="15"/>
      <c r="E489" s="15"/>
      <c r="F489" s="48"/>
      <c r="G489" s="48"/>
      <c r="H489" s="48"/>
      <c r="I489" s="241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1:23" s="18" customFormat="1" ht="15" customHeight="1">
      <c r="A490" s="80"/>
      <c r="B490" s="22"/>
      <c r="C490" s="15"/>
      <c r="D490" s="15"/>
      <c r="E490" s="15"/>
      <c r="F490" s="48"/>
      <c r="G490" s="48"/>
      <c r="H490" s="48"/>
      <c r="I490" s="241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1:23" s="18" customFormat="1" ht="15" customHeight="1">
      <c r="A491" s="80"/>
      <c r="B491" s="22"/>
      <c r="C491" s="15"/>
      <c r="D491" s="15"/>
      <c r="E491" s="15"/>
      <c r="F491" s="48"/>
      <c r="G491" s="48"/>
      <c r="H491" s="48"/>
      <c r="I491" s="241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1:23" s="18" customFormat="1" ht="15" customHeight="1">
      <c r="A492" s="80"/>
      <c r="B492" s="22"/>
      <c r="C492" s="15"/>
      <c r="D492" s="15"/>
      <c r="E492" s="15"/>
      <c r="F492" s="48"/>
      <c r="G492" s="48"/>
      <c r="H492" s="48"/>
      <c r="I492" s="241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1:23" s="18" customFormat="1" ht="15" customHeight="1">
      <c r="A493" s="80"/>
      <c r="B493" s="22"/>
      <c r="C493" s="15"/>
      <c r="D493" s="15"/>
      <c r="E493" s="15"/>
      <c r="F493" s="48"/>
      <c r="G493" s="48"/>
      <c r="H493" s="48"/>
      <c r="I493" s="241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1:23" s="18" customFormat="1" ht="15" customHeight="1">
      <c r="A494" s="80"/>
      <c r="B494" s="22"/>
      <c r="C494" s="15"/>
      <c r="D494" s="15"/>
      <c r="E494" s="15"/>
      <c r="F494" s="48"/>
      <c r="G494" s="48"/>
      <c r="H494" s="48"/>
      <c r="I494" s="241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s="18" customFormat="1" ht="15" customHeight="1">
      <c r="A495" s="80"/>
      <c r="B495" s="22"/>
      <c r="C495" s="15"/>
      <c r="D495" s="15"/>
      <c r="E495" s="15"/>
      <c r="F495" s="48"/>
      <c r="G495" s="48"/>
      <c r="H495" s="48"/>
      <c r="I495" s="241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s="18" customFormat="1" ht="15" customHeight="1">
      <c r="A496" s="80"/>
      <c r="B496" s="22"/>
      <c r="C496" s="15"/>
      <c r="D496" s="15"/>
      <c r="E496" s="15"/>
      <c r="F496" s="48"/>
      <c r="G496" s="48"/>
      <c r="H496" s="48"/>
      <c r="I496" s="241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s="18" customFormat="1" ht="15" customHeight="1">
      <c r="A497" s="80"/>
      <c r="B497" s="22"/>
      <c r="C497" s="15"/>
      <c r="D497" s="15"/>
      <c r="E497" s="15"/>
      <c r="F497" s="48"/>
      <c r="G497" s="48"/>
      <c r="H497" s="48"/>
      <c r="I497" s="241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s="18" customFormat="1" ht="15" customHeight="1">
      <c r="A498" s="80"/>
      <c r="B498" s="22"/>
      <c r="C498" s="15"/>
      <c r="D498" s="15"/>
      <c r="E498" s="15"/>
      <c r="F498" s="48"/>
      <c r="G498" s="48"/>
      <c r="H498" s="48"/>
      <c r="I498" s="241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s="18" customFormat="1" ht="15" customHeight="1">
      <c r="A499" s="80"/>
      <c r="B499" s="22"/>
      <c r="C499" s="15"/>
      <c r="D499" s="15"/>
      <c r="E499" s="15"/>
      <c r="F499" s="48"/>
      <c r="G499" s="48"/>
      <c r="H499" s="48"/>
      <c r="I499" s="241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s="18" customFormat="1" ht="15" customHeight="1">
      <c r="A500" s="80"/>
      <c r="B500" s="22"/>
      <c r="C500" s="15"/>
      <c r="D500" s="15"/>
      <c r="E500" s="15"/>
      <c r="F500" s="48"/>
      <c r="G500" s="48"/>
      <c r="H500" s="48"/>
      <c r="I500" s="24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s="18" customFormat="1" ht="15" customHeight="1">
      <c r="A501" s="80"/>
      <c r="B501" s="22"/>
      <c r="C501" s="15"/>
      <c r="D501" s="15"/>
      <c r="E501" s="15"/>
      <c r="F501" s="48"/>
      <c r="G501" s="48"/>
      <c r="H501" s="48"/>
      <c r="I501" s="241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s="18" customFormat="1" ht="15" customHeight="1">
      <c r="A502" s="80"/>
      <c r="B502" s="22"/>
      <c r="C502" s="15"/>
      <c r="D502" s="15"/>
      <c r="E502" s="15"/>
      <c r="F502" s="48"/>
      <c r="G502" s="48"/>
      <c r="H502" s="48"/>
      <c r="I502" s="241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s="18" customFormat="1" ht="15" customHeight="1">
      <c r="A503" s="80"/>
      <c r="B503" s="22"/>
      <c r="C503" s="15"/>
      <c r="D503" s="15"/>
      <c r="E503" s="15"/>
      <c r="F503" s="48"/>
      <c r="G503" s="48"/>
      <c r="H503" s="48"/>
      <c r="I503" s="24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s="18" customFormat="1" ht="15" customHeight="1">
      <c r="A504" s="80"/>
      <c r="B504" s="22"/>
      <c r="C504" s="15"/>
      <c r="D504" s="15"/>
      <c r="E504" s="15"/>
      <c r="F504" s="48"/>
      <c r="G504" s="48"/>
      <c r="H504" s="48"/>
      <c r="I504" s="241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s="18" customFormat="1" ht="15" customHeight="1">
      <c r="A505" s="80"/>
      <c r="B505" s="22"/>
      <c r="C505" s="15"/>
      <c r="D505" s="15"/>
      <c r="E505" s="15"/>
      <c r="F505" s="48"/>
      <c r="G505" s="48"/>
      <c r="H505" s="48"/>
      <c r="I505" s="241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s="18" customFormat="1" ht="15" customHeight="1">
      <c r="A506" s="80"/>
      <c r="B506" s="22"/>
      <c r="C506" s="15"/>
      <c r="D506" s="15"/>
      <c r="E506" s="15"/>
      <c r="F506" s="48"/>
      <c r="G506" s="48"/>
      <c r="H506" s="48"/>
      <c r="I506" s="241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s="18" customFormat="1" ht="15" customHeight="1">
      <c r="A507" s="80"/>
      <c r="B507" s="22"/>
      <c r="C507" s="15"/>
      <c r="D507" s="15"/>
      <c r="E507" s="15"/>
      <c r="F507" s="48"/>
      <c r="G507" s="48"/>
      <c r="H507" s="48"/>
      <c r="I507" s="241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s="18" customFormat="1" ht="15" customHeight="1">
      <c r="A508" s="80"/>
      <c r="B508" s="22"/>
      <c r="C508" s="15"/>
      <c r="D508" s="15"/>
      <c r="E508" s="15"/>
      <c r="F508" s="48"/>
      <c r="G508" s="48"/>
      <c r="H508" s="48"/>
      <c r="I508" s="241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s="18" customFormat="1" ht="15" customHeight="1">
      <c r="A509" s="80"/>
      <c r="B509" s="22"/>
      <c r="C509" s="15"/>
      <c r="D509" s="15"/>
      <c r="E509" s="15"/>
      <c r="F509" s="48"/>
      <c r="G509" s="48"/>
      <c r="H509" s="48"/>
      <c r="I509" s="241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s="18" customFormat="1" ht="15" customHeight="1">
      <c r="A510" s="80"/>
      <c r="B510" s="22"/>
      <c r="C510" s="15"/>
      <c r="D510" s="15"/>
      <c r="E510" s="15"/>
      <c r="F510" s="48"/>
      <c r="G510" s="48"/>
      <c r="H510" s="48"/>
      <c r="I510" s="241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s="18" customFormat="1" ht="15" customHeight="1">
      <c r="A511" s="80"/>
      <c r="B511" s="22"/>
      <c r="C511" s="15"/>
      <c r="D511" s="15"/>
      <c r="E511" s="15"/>
      <c r="F511" s="48"/>
      <c r="G511" s="48"/>
      <c r="H511" s="48"/>
      <c r="I511" s="241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s="18" customFormat="1" ht="15" customHeight="1">
      <c r="A512" s="80"/>
      <c r="B512" s="22"/>
      <c r="C512" s="15"/>
      <c r="D512" s="15"/>
      <c r="E512" s="15"/>
      <c r="F512" s="48"/>
      <c r="G512" s="48"/>
      <c r="H512" s="48"/>
      <c r="I512" s="241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s="18" customFormat="1" ht="15" customHeight="1">
      <c r="A513" s="80"/>
      <c r="B513" s="22"/>
      <c r="C513" s="15"/>
      <c r="D513" s="15"/>
      <c r="E513" s="15"/>
      <c r="F513" s="48"/>
      <c r="G513" s="48"/>
      <c r="H513" s="48"/>
      <c r="I513" s="241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s="18" customFormat="1" ht="15" customHeight="1">
      <c r="A514" s="80"/>
      <c r="B514" s="22"/>
      <c r="C514" s="15"/>
      <c r="D514" s="15"/>
      <c r="E514" s="15"/>
      <c r="F514" s="48"/>
      <c r="G514" s="48"/>
      <c r="H514" s="48"/>
      <c r="I514" s="241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s="18" customFormat="1" ht="15" customHeight="1">
      <c r="A515" s="80"/>
      <c r="B515" s="22"/>
      <c r="C515" s="15"/>
      <c r="D515" s="15"/>
      <c r="E515" s="15"/>
      <c r="F515" s="48"/>
      <c r="G515" s="48"/>
      <c r="H515" s="48"/>
      <c r="I515" s="241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s="18" customFormat="1" ht="15" customHeight="1">
      <c r="A516" s="80"/>
      <c r="B516" s="22"/>
      <c r="C516" s="15"/>
      <c r="D516" s="15"/>
      <c r="E516" s="15"/>
      <c r="F516" s="48"/>
      <c r="G516" s="48"/>
      <c r="H516" s="48"/>
      <c r="I516" s="241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s="18" customFormat="1" ht="15" customHeight="1">
      <c r="A517" s="80"/>
      <c r="B517" s="22"/>
      <c r="C517" s="15"/>
      <c r="D517" s="15"/>
      <c r="E517" s="15"/>
      <c r="F517" s="48"/>
      <c r="G517" s="48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48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48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48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48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48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48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48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48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48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48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48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48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48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48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48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48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48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48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48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48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48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48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48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48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48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48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48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48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48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48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48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48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48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48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48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48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48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48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48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48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48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48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48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48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48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48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48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48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48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48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48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48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48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48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48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48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48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48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48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48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48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48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48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48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48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48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48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48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48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48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48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48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48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48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48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48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48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48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48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48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48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48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48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48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48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48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48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48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48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48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48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48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48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48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48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48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48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48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48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48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48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48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48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48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48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48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48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48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48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48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48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48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48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48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48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48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48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48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48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48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48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48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48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48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48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48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48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48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48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48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48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48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48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48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48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48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48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48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48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48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48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48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48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48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48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48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48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48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48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48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48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48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48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48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48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48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48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48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48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48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48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48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48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48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48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48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48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48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48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48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48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48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48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48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48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48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48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48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48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48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48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48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48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48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48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48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48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48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48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48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48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48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48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48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48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48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48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48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48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48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48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48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48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48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48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48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48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48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48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48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48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48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48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48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48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48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48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48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48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48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48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48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48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48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48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48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48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48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48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48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48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48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48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48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48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48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48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48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48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48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48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48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48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48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48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48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</sheetData>
  <mergeCells count="2">
    <mergeCell ref="B1:E1"/>
    <mergeCell ref="B270:E2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="115" zoomScaleNormal="100" zoomScaleSheetLayoutView="115" workbookViewId="0">
      <selection activeCell="D11" sqref="D11:D53"/>
    </sheetView>
  </sheetViews>
  <sheetFormatPr defaultColWidth="9.109375" defaultRowHeight="15"/>
  <cols>
    <col min="1" max="1" width="14.109375" style="337" customWidth="1"/>
    <col min="2" max="2" width="72.33203125" style="320" customWidth="1"/>
    <col min="3" max="3" width="17.33203125" style="338" customWidth="1"/>
    <col min="4" max="4" width="21.88671875" style="339" customWidth="1"/>
    <col min="5" max="5" width="17.33203125" style="316" bestFit="1" customWidth="1"/>
    <col min="6" max="6" width="13.5546875" style="316" bestFit="1" customWidth="1"/>
    <col min="7" max="245" width="9.109375" style="316"/>
    <col min="246" max="246" width="9.5546875" style="316" customWidth="1"/>
    <col min="247" max="247" width="71.109375" style="316" customWidth="1"/>
    <col min="248" max="248" width="16.33203125" style="316" customWidth="1"/>
    <col min="249" max="249" width="21.88671875" style="316" customWidth="1"/>
    <col min="250" max="250" width="4.109375" style="316" customWidth="1"/>
    <col min="251" max="501" width="9.109375" style="316"/>
    <col min="502" max="502" width="9.5546875" style="316" customWidth="1"/>
    <col min="503" max="503" width="71.109375" style="316" customWidth="1"/>
    <col min="504" max="504" width="16.33203125" style="316" customWidth="1"/>
    <col min="505" max="505" width="21.88671875" style="316" customWidth="1"/>
    <col min="506" max="506" width="4.109375" style="316" customWidth="1"/>
    <col min="507" max="757" width="9.109375" style="316"/>
    <col min="758" max="758" width="9.5546875" style="316" customWidth="1"/>
    <col min="759" max="759" width="71.109375" style="316" customWidth="1"/>
    <col min="760" max="760" width="16.33203125" style="316" customWidth="1"/>
    <col min="761" max="761" width="21.88671875" style="316" customWidth="1"/>
    <col min="762" max="762" width="4.109375" style="316" customWidth="1"/>
    <col min="763" max="1013" width="9.109375" style="316"/>
    <col min="1014" max="1014" width="9.5546875" style="316" customWidth="1"/>
    <col min="1015" max="1015" width="71.109375" style="316" customWidth="1"/>
    <col min="1016" max="1016" width="16.33203125" style="316" customWidth="1"/>
    <col min="1017" max="1017" width="21.88671875" style="316" customWidth="1"/>
    <col min="1018" max="1018" width="4.109375" style="316" customWidth="1"/>
    <col min="1019" max="1269" width="9.109375" style="316"/>
    <col min="1270" max="1270" width="9.5546875" style="316" customWidth="1"/>
    <col min="1271" max="1271" width="71.109375" style="316" customWidth="1"/>
    <col min="1272" max="1272" width="16.33203125" style="316" customWidth="1"/>
    <col min="1273" max="1273" width="21.88671875" style="316" customWidth="1"/>
    <col min="1274" max="1274" width="4.109375" style="316" customWidth="1"/>
    <col min="1275" max="1525" width="9.109375" style="316"/>
    <col min="1526" max="1526" width="9.5546875" style="316" customWidth="1"/>
    <col min="1527" max="1527" width="71.109375" style="316" customWidth="1"/>
    <col min="1528" max="1528" width="16.33203125" style="316" customWidth="1"/>
    <col min="1529" max="1529" width="21.88671875" style="316" customWidth="1"/>
    <col min="1530" max="1530" width="4.109375" style="316" customWidth="1"/>
    <col min="1531" max="1781" width="9.109375" style="316"/>
    <col min="1782" max="1782" width="9.5546875" style="316" customWidth="1"/>
    <col min="1783" max="1783" width="71.109375" style="316" customWidth="1"/>
    <col min="1784" max="1784" width="16.33203125" style="316" customWidth="1"/>
    <col min="1785" max="1785" width="21.88671875" style="316" customWidth="1"/>
    <col min="1786" max="1786" width="4.109375" style="316" customWidth="1"/>
    <col min="1787" max="2037" width="9.109375" style="316"/>
    <col min="2038" max="2038" width="9.5546875" style="316" customWidth="1"/>
    <col min="2039" max="2039" width="71.109375" style="316" customWidth="1"/>
    <col min="2040" max="2040" width="16.33203125" style="316" customWidth="1"/>
    <col min="2041" max="2041" width="21.88671875" style="316" customWidth="1"/>
    <col min="2042" max="2042" width="4.109375" style="316" customWidth="1"/>
    <col min="2043" max="2293" width="9.109375" style="316"/>
    <col min="2294" max="2294" width="9.5546875" style="316" customWidth="1"/>
    <col min="2295" max="2295" width="71.109375" style="316" customWidth="1"/>
    <col min="2296" max="2296" width="16.33203125" style="316" customWidth="1"/>
    <col min="2297" max="2297" width="21.88671875" style="316" customWidth="1"/>
    <col min="2298" max="2298" width="4.109375" style="316" customWidth="1"/>
    <col min="2299" max="2549" width="9.109375" style="316"/>
    <col min="2550" max="2550" width="9.5546875" style="316" customWidth="1"/>
    <col min="2551" max="2551" width="71.109375" style="316" customWidth="1"/>
    <col min="2552" max="2552" width="16.33203125" style="316" customWidth="1"/>
    <col min="2553" max="2553" width="21.88671875" style="316" customWidth="1"/>
    <col min="2554" max="2554" width="4.109375" style="316" customWidth="1"/>
    <col min="2555" max="2805" width="9.109375" style="316"/>
    <col min="2806" max="2806" width="9.5546875" style="316" customWidth="1"/>
    <col min="2807" max="2807" width="71.109375" style="316" customWidth="1"/>
    <col min="2808" max="2808" width="16.33203125" style="316" customWidth="1"/>
    <col min="2809" max="2809" width="21.88671875" style="316" customWidth="1"/>
    <col min="2810" max="2810" width="4.109375" style="316" customWidth="1"/>
    <col min="2811" max="3061" width="9.109375" style="316"/>
    <col min="3062" max="3062" width="9.5546875" style="316" customWidth="1"/>
    <col min="3063" max="3063" width="71.109375" style="316" customWidth="1"/>
    <col min="3064" max="3064" width="16.33203125" style="316" customWidth="1"/>
    <col min="3065" max="3065" width="21.88671875" style="316" customWidth="1"/>
    <col min="3066" max="3066" width="4.109375" style="316" customWidth="1"/>
    <col min="3067" max="3317" width="9.109375" style="316"/>
    <col min="3318" max="3318" width="9.5546875" style="316" customWidth="1"/>
    <col min="3319" max="3319" width="71.109375" style="316" customWidth="1"/>
    <col min="3320" max="3320" width="16.33203125" style="316" customWidth="1"/>
    <col min="3321" max="3321" width="21.88671875" style="316" customWidth="1"/>
    <col min="3322" max="3322" width="4.109375" style="316" customWidth="1"/>
    <col min="3323" max="3573" width="9.109375" style="316"/>
    <col min="3574" max="3574" width="9.5546875" style="316" customWidth="1"/>
    <col min="3575" max="3575" width="71.109375" style="316" customWidth="1"/>
    <col min="3576" max="3576" width="16.33203125" style="316" customWidth="1"/>
    <col min="3577" max="3577" width="21.88671875" style="316" customWidth="1"/>
    <col min="3578" max="3578" width="4.109375" style="316" customWidth="1"/>
    <col min="3579" max="3829" width="9.109375" style="316"/>
    <col min="3830" max="3830" width="9.5546875" style="316" customWidth="1"/>
    <col min="3831" max="3831" width="71.109375" style="316" customWidth="1"/>
    <col min="3832" max="3832" width="16.33203125" style="316" customWidth="1"/>
    <col min="3833" max="3833" width="21.88671875" style="316" customWidth="1"/>
    <col min="3834" max="3834" width="4.109375" style="316" customWidth="1"/>
    <col min="3835" max="4085" width="9.109375" style="316"/>
    <col min="4086" max="4086" width="9.5546875" style="316" customWidth="1"/>
    <col min="4087" max="4087" width="71.109375" style="316" customWidth="1"/>
    <col min="4088" max="4088" width="16.33203125" style="316" customWidth="1"/>
    <col min="4089" max="4089" width="21.88671875" style="316" customWidth="1"/>
    <col min="4090" max="4090" width="4.109375" style="316" customWidth="1"/>
    <col min="4091" max="4341" width="9.109375" style="316"/>
    <col min="4342" max="4342" width="9.5546875" style="316" customWidth="1"/>
    <col min="4343" max="4343" width="71.109375" style="316" customWidth="1"/>
    <col min="4344" max="4344" width="16.33203125" style="316" customWidth="1"/>
    <col min="4345" max="4345" width="21.88671875" style="316" customWidth="1"/>
    <col min="4346" max="4346" width="4.109375" style="316" customWidth="1"/>
    <col min="4347" max="4597" width="9.109375" style="316"/>
    <col min="4598" max="4598" width="9.5546875" style="316" customWidth="1"/>
    <col min="4599" max="4599" width="71.109375" style="316" customWidth="1"/>
    <col min="4600" max="4600" width="16.33203125" style="316" customWidth="1"/>
    <col min="4601" max="4601" width="21.88671875" style="316" customWidth="1"/>
    <col min="4602" max="4602" width="4.109375" style="316" customWidth="1"/>
    <col min="4603" max="4853" width="9.109375" style="316"/>
    <col min="4854" max="4854" width="9.5546875" style="316" customWidth="1"/>
    <col min="4855" max="4855" width="71.109375" style="316" customWidth="1"/>
    <col min="4856" max="4856" width="16.33203125" style="316" customWidth="1"/>
    <col min="4857" max="4857" width="21.88671875" style="316" customWidth="1"/>
    <col min="4858" max="4858" width="4.109375" style="316" customWidth="1"/>
    <col min="4859" max="5109" width="9.109375" style="316"/>
    <col min="5110" max="5110" width="9.5546875" style="316" customWidth="1"/>
    <col min="5111" max="5111" width="71.109375" style="316" customWidth="1"/>
    <col min="5112" max="5112" width="16.33203125" style="316" customWidth="1"/>
    <col min="5113" max="5113" width="21.88671875" style="316" customWidth="1"/>
    <col min="5114" max="5114" width="4.109375" style="316" customWidth="1"/>
    <col min="5115" max="5365" width="9.109375" style="316"/>
    <col min="5366" max="5366" width="9.5546875" style="316" customWidth="1"/>
    <col min="5367" max="5367" width="71.109375" style="316" customWidth="1"/>
    <col min="5368" max="5368" width="16.33203125" style="316" customWidth="1"/>
    <col min="5369" max="5369" width="21.88671875" style="316" customWidth="1"/>
    <col min="5370" max="5370" width="4.109375" style="316" customWidth="1"/>
    <col min="5371" max="5621" width="9.109375" style="316"/>
    <col min="5622" max="5622" width="9.5546875" style="316" customWidth="1"/>
    <col min="5623" max="5623" width="71.109375" style="316" customWidth="1"/>
    <col min="5624" max="5624" width="16.33203125" style="316" customWidth="1"/>
    <col min="5625" max="5625" width="21.88671875" style="316" customWidth="1"/>
    <col min="5626" max="5626" width="4.109375" style="316" customWidth="1"/>
    <col min="5627" max="5877" width="9.109375" style="316"/>
    <col min="5878" max="5878" width="9.5546875" style="316" customWidth="1"/>
    <col min="5879" max="5879" width="71.109375" style="316" customWidth="1"/>
    <col min="5880" max="5880" width="16.33203125" style="316" customWidth="1"/>
    <col min="5881" max="5881" width="21.88671875" style="316" customWidth="1"/>
    <col min="5882" max="5882" width="4.109375" style="316" customWidth="1"/>
    <col min="5883" max="6133" width="9.109375" style="316"/>
    <col min="6134" max="6134" width="9.5546875" style="316" customWidth="1"/>
    <col min="6135" max="6135" width="71.109375" style="316" customWidth="1"/>
    <col min="6136" max="6136" width="16.33203125" style="316" customWidth="1"/>
    <col min="6137" max="6137" width="21.88671875" style="316" customWidth="1"/>
    <col min="6138" max="6138" width="4.109375" style="316" customWidth="1"/>
    <col min="6139" max="6389" width="9.109375" style="316"/>
    <col min="6390" max="6390" width="9.5546875" style="316" customWidth="1"/>
    <col min="6391" max="6391" width="71.109375" style="316" customWidth="1"/>
    <col min="6392" max="6392" width="16.33203125" style="316" customWidth="1"/>
    <col min="6393" max="6393" width="21.88671875" style="316" customWidth="1"/>
    <col min="6394" max="6394" width="4.109375" style="316" customWidth="1"/>
    <col min="6395" max="6645" width="9.109375" style="316"/>
    <col min="6646" max="6646" width="9.5546875" style="316" customWidth="1"/>
    <col min="6647" max="6647" width="71.109375" style="316" customWidth="1"/>
    <col min="6648" max="6648" width="16.33203125" style="316" customWidth="1"/>
    <col min="6649" max="6649" width="21.88671875" style="316" customWidth="1"/>
    <col min="6650" max="6650" width="4.109375" style="316" customWidth="1"/>
    <col min="6651" max="6901" width="9.109375" style="316"/>
    <col min="6902" max="6902" width="9.5546875" style="316" customWidth="1"/>
    <col min="6903" max="6903" width="71.109375" style="316" customWidth="1"/>
    <col min="6904" max="6904" width="16.33203125" style="316" customWidth="1"/>
    <col min="6905" max="6905" width="21.88671875" style="316" customWidth="1"/>
    <col min="6906" max="6906" width="4.109375" style="316" customWidth="1"/>
    <col min="6907" max="7157" width="9.109375" style="316"/>
    <col min="7158" max="7158" width="9.5546875" style="316" customWidth="1"/>
    <col min="7159" max="7159" width="71.109375" style="316" customWidth="1"/>
    <col min="7160" max="7160" width="16.33203125" style="316" customWidth="1"/>
    <col min="7161" max="7161" width="21.88671875" style="316" customWidth="1"/>
    <col min="7162" max="7162" width="4.109375" style="316" customWidth="1"/>
    <col min="7163" max="7413" width="9.109375" style="316"/>
    <col min="7414" max="7414" width="9.5546875" style="316" customWidth="1"/>
    <col min="7415" max="7415" width="71.109375" style="316" customWidth="1"/>
    <col min="7416" max="7416" width="16.33203125" style="316" customWidth="1"/>
    <col min="7417" max="7417" width="21.88671875" style="316" customWidth="1"/>
    <col min="7418" max="7418" width="4.109375" style="316" customWidth="1"/>
    <col min="7419" max="7669" width="9.109375" style="316"/>
    <col min="7670" max="7670" width="9.5546875" style="316" customWidth="1"/>
    <col min="7671" max="7671" width="71.109375" style="316" customWidth="1"/>
    <col min="7672" max="7672" width="16.33203125" style="316" customWidth="1"/>
    <col min="7673" max="7673" width="21.88671875" style="316" customWidth="1"/>
    <col min="7674" max="7674" width="4.109375" style="316" customWidth="1"/>
    <col min="7675" max="7925" width="9.109375" style="316"/>
    <col min="7926" max="7926" width="9.5546875" style="316" customWidth="1"/>
    <col min="7927" max="7927" width="71.109375" style="316" customWidth="1"/>
    <col min="7928" max="7928" width="16.33203125" style="316" customWidth="1"/>
    <col min="7929" max="7929" width="21.88671875" style="316" customWidth="1"/>
    <col min="7930" max="7930" width="4.109375" style="316" customWidth="1"/>
    <col min="7931" max="8181" width="9.109375" style="316"/>
    <col min="8182" max="8182" width="9.5546875" style="316" customWidth="1"/>
    <col min="8183" max="8183" width="71.109375" style="316" customWidth="1"/>
    <col min="8184" max="8184" width="16.33203125" style="316" customWidth="1"/>
    <col min="8185" max="8185" width="21.88671875" style="316" customWidth="1"/>
    <col min="8186" max="8186" width="4.109375" style="316" customWidth="1"/>
    <col min="8187" max="8437" width="9.109375" style="316"/>
    <col min="8438" max="8438" width="9.5546875" style="316" customWidth="1"/>
    <col min="8439" max="8439" width="71.109375" style="316" customWidth="1"/>
    <col min="8440" max="8440" width="16.33203125" style="316" customWidth="1"/>
    <col min="8441" max="8441" width="21.88671875" style="316" customWidth="1"/>
    <col min="8442" max="8442" width="4.109375" style="316" customWidth="1"/>
    <col min="8443" max="8693" width="9.109375" style="316"/>
    <col min="8694" max="8694" width="9.5546875" style="316" customWidth="1"/>
    <col min="8695" max="8695" width="71.109375" style="316" customWidth="1"/>
    <col min="8696" max="8696" width="16.33203125" style="316" customWidth="1"/>
    <col min="8697" max="8697" width="21.88671875" style="316" customWidth="1"/>
    <col min="8698" max="8698" width="4.109375" style="316" customWidth="1"/>
    <col min="8699" max="8949" width="9.109375" style="316"/>
    <col min="8950" max="8950" width="9.5546875" style="316" customWidth="1"/>
    <col min="8951" max="8951" width="71.109375" style="316" customWidth="1"/>
    <col min="8952" max="8952" width="16.33203125" style="316" customWidth="1"/>
    <col min="8953" max="8953" width="21.88671875" style="316" customWidth="1"/>
    <col min="8954" max="8954" width="4.109375" style="316" customWidth="1"/>
    <col min="8955" max="9205" width="9.109375" style="316"/>
    <col min="9206" max="9206" width="9.5546875" style="316" customWidth="1"/>
    <col min="9207" max="9207" width="71.109375" style="316" customWidth="1"/>
    <col min="9208" max="9208" width="16.33203125" style="316" customWidth="1"/>
    <col min="9209" max="9209" width="21.88671875" style="316" customWidth="1"/>
    <col min="9210" max="9210" width="4.109375" style="316" customWidth="1"/>
    <col min="9211" max="9461" width="9.109375" style="316"/>
    <col min="9462" max="9462" width="9.5546875" style="316" customWidth="1"/>
    <col min="9463" max="9463" width="71.109375" style="316" customWidth="1"/>
    <col min="9464" max="9464" width="16.33203125" style="316" customWidth="1"/>
    <col min="9465" max="9465" width="21.88671875" style="316" customWidth="1"/>
    <col min="9466" max="9466" width="4.109375" style="316" customWidth="1"/>
    <col min="9467" max="9717" width="9.109375" style="316"/>
    <col min="9718" max="9718" width="9.5546875" style="316" customWidth="1"/>
    <col min="9719" max="9719" width="71.109375" style="316" customWidth="1"/>
    <col min="9720" max="9720" width="16.33203125" style="316" customWidth="1"/>
    <col min="9721" max="9721" width="21.88671875" style="316" customWidth="1"/>
    <col min="9722" max="9722" width="4.109375" style="316" customWidth="1"/>
    <col min="9723" max="9973" width="9.109375" style="316"/>
    <col min="9974" max="9974" width="9.5546875" style="316" customWidth="1"/>
    <col min="9975" max="9975" width="71.109375" style="316" customWidth="1"/>
    <col min="9976" max="9976" width="16.33203125" style="316" customWidth="1"/>
    <col min="9977" max="9977" width="21.88671875" style="316" customWidth="1"/>
    <col min="9978" max="9978" width="4.109375" style="316" customWidth="1"/>
    <col min="9979" max="10229" width="9.109375" style="316"/>
    <col min="10230" max="10230" width="9.5546875" style="316" customWidth="1"/>
    <col min="10231" max="10231" width="71.109375" style="316" customWidth="1"/>
    <col min="10232" max="10232" width="16.33203125" style="316" customWidth="1"/>
    <col min="10233" max="10233" width="21.88671875" style="316" customWidth="1"/>
    <col min="10234" max="10234" width="4.109375" style="316" customWidth="1"/>
    <col min="10235" max="10485" width="9.109375" style="316"/>
    <col min="10486" max="10486" width="9.5546875" style="316" customWidth="1"/>
    <col min="10487" max="10487" width="71.109375" style="316" customWidth="1"/>
    <col min="10488" max="10488" width="16.33203125" style="316" customWidth="1"/>
    <col min="10489" max="10489" width="21.88671875" style="316" customWidth="1"/>
    <col min="10490" max="10490" width="4.109375" style="316" customWidth="1"/>
    <col min="10491" max="10741" width="9.109375" style="316"/>
    <col min="10742" max="10742" width="9.5546875" style="316" customWidth="1"/>
    <col min="10743" max="10743" width="71.109375" style="316" customWidth="1"/>
    <col min="10744" max="10744" width="16.33203125" style="316" customWidth="1"/>
    <col min="10745" max="10745" width="21.88671875" style="316" customWidth="1"/>
    <col min="10746" max="10746" width="4.109375" style="316" customWidth="1"/>
    <col min="10747" max="10997" width="9.109375" style="316"/>
    <col min="10998" max="10998" width="9.5546875" style="316" customWidth="1"/>
    <col min="10999" max="10999" width="71.109375" style="316" customWidth="1"/>
    <col min="11000" max="11000" width="16.33203125" style="316" customWidth="1"/>
    <col min="11001" max="11001" width="21.88671875" style="316" customWidth="1"/>
    <col min="11002" max="11002" width="4.109375" style="316" customWidth="1"/>
    <col min="11003" max="11253" width="9.109375" style="316"/>
    <col min="11254" max="11254" width="9.5546875" style="316" customWidth="1"/>
    <col min="11255" max="11255" width="71.109375" style="316" customWidth="1"/>
    <col min="11256" max="11256" width="16.33203125" style="316" customWidth="1"/>
    <col min="11257" max="11257" width="21.88671875" style="316" customWidth="1"/>
    <col min="11258" max="11258" width="4.109375" style="316" customWidth="1"/>
    <col min="11259" max="11509" width="9.109375" style="316"/>
    <col min="11510" max="11510" width="9.5546875" style="316" customWidth="1"/>
    <col min="11511" max="11511" width="71.109375" style="316" customWidth="1"/>
    <col min="11512" max="11512" width="16.33203125" style="316" customWidth="1"/>
    <col min="11513" max="11513" width="21.88671875" style="316" customWidth="1"/>
    <col min="11514" max="11514" width="4.109375" style="316" customWidth="1"/>
    <col min="11515" max="11765" width="9.109375" style="316"/>
    <col min="11766" max="11766" width="9.5546875" style="316" customWidth="1"/>
    <col min="11767" max="11767" width="71.109375" style="316" customWidth="1"/>
    <col min="11768" max="11768" width="16.33203125" style="316" customWidth="1"/>
    <col min="11769" max="11769" width="21.88671875" style="316" customWidth="1"/>
    <col min="11770" max="11770" width="4.109375" style="316" customWidth="1"/>
    <col min="11771" max="12021" width="9.109375" style="316"/>
    <col min="12022" max="12022" width="9.5546875" style="316" customWidth="1"/>
    <col min="12023" max="12023" width="71.109375" style="316" customWidth="1"/>
    <col min="12024" max="12024" width="16.33203125" style="316" customWidth="1"/>
    <col min="12025" max="12025" width="21.88671875" style="316" customWidth="1"/>
    <col min="12026" max="12026" width="4.109375" style="316" customWidth="1"/>
    <col min="12027" max="12277" width="9.109375" style="316"/>
    <col min="12278" max="12278" width="9.5546875" style="316" customWidth="1"/>
    <col min="12279" max="12279" width="71.109375" style="316" customWidth="1"/>
    <col min="12280" max="12280" width="16.33203125" style="316" customWidth="1"/>
    <col min="12281" max="12281" width="21.88671875" style="316" customWidth="1"/>
    <col min="12282" max="12282" width="4.109375" style="316" customWidth="1"/>
    <col min="12283" max="12533" width="9.109375" style="316"/>
    <col min="12534" max="12534" width="9.5546875" style="316" customWidth="1"/>
    <col min="12535" max="12535" width="71.109375" style="316" customWidth="1"/>
    <col min="12536" max="12536" width="16.33203125" style="316" customWidth="1"/>
    <col min="12537" max="12537" width="21.88671875" style="316" customWidth="1"/>
    <col min="12538" max="12538" width="4.109375" style="316" customWidth="1"/>
    <col min="12539" max="12789" width="9.109375" style="316"/>
    <col min="12790" max="12790" width="9.5546875" style="316" customWidth="1"/>
    <col min="12791" max="12791" width="71.109375" style="316" customWidth="1"/>
    <col min="12792" max="12792" width="16.33203125" style="316" customWidth="1"/>
    <col min="12793" max="12793" width="21.88671875" style="316" customWidth="1"/>
    <col min="12794" max="12794" width="4.109375" style="316" customWidth="1"/>
    <col min="12795" max="13045" width="9.109375" style="316"/>
    <col min="13046" max="13046" width="9.5546875" style="316" customWidth="1"/>
    <col min="13047" max="13047" width="71.109375" style="316" customWidth="1"/>
    <col min="13048" max="13048" width="16.33203125" style="316" customWidth="1"/>
    <col min="13049" max="13049" width="21.88671875" style="316" customWidth="1"/>
    <col min="13050" max="13050" width="4.109375" style="316" customWidth="1"/>
    <col min="13051" max="13301" width="9.109375" style="316"/>
    <col min="13302" max="13302" width="9.5546875" style="316" customWidth="1"/>
    <col min="13303" max="13303" width="71.109375" style="316" customWidth="1"/>
    <col min="13304" max="13304" width="16.33203125" style="316" customWidth="1"/>
    <col min="13305" max="13305" width="21.88671875" style="316" customWidth="1"/>
    <col min="13306" max="13306" width="4.109375" style="316" customWidth="1"/>
    <col min="13307" max="13557" width="9.109375" style="316"/>
    <col min="13558" max="13558" width="9.5546875" style="316" customWidth="1"/>
    <col min="13559" max="13559" width="71.109375" style="316" customWidth="1"/>
    <col min="13560" max="13560" width="16.33203125" style="316" customWidth="1"/>
    <col min="13561" max="13561" width="21.88671875" style="316" customWidth="1"/>
    <col min="13562" max="13562" width="4.109375" style="316" customWidth="1"/>
    <col min="13563" max="13813" width="9.109375" style="316"/>
    <col min="13814" max="13814" width="9.5546875" style="316" customWidth="1"/>
    <col min="13815" max="13815" width="71.109375" style="316" customWidth="1"/>
    <col min="13816" max="13816" width="16.33203125" style="316" customWidth="1"/>
    <col min="13817" max="13817" width="21.88671875" style="316" customWidth="1"/>
    <col min="13818" max="13818" width="4.109375" style="316" customWidth="1"/>
    <col min="13819" max="14069" width="9.109375" style="316"/>
    <col min="14070" max="14070" width="9.5546875" style="316" customWidth="1"/>
    <col min="14071" max="14071" width="71.109375" style="316" customWidth="1"/>
    <col min="14072" max="14072" width="16.33203125" style="316" customWidth="1"/>
    <col min="14073" max="14073" width="21.88671875" style="316" customWidth="1"/>
    <col min="14074" max="14074" width="4.109375" style="316" customWidth="1"/>
    <col min="14075" max="14325" width="9.109375" style="316"/>
    <col min="14326" max="14326" width="9.5546875" style="316" customWidth="1"/>
    <col min="14327" max="14327" width="71.109375" style="316" customWidth="1"/>
    <col min="14328" max="14328" width="16.33203125" style="316" customWidth="1"/>
    <col min="14329" max="14329" width="21.88671875" style="316" customWidth="1"/>
    <col min="14330" max="14330" width="4.109375" style="316" customWidth="1"/>
    <col min="14331" max="14581" width="9.109375" style="316"/>
    <col min="14582" max="14582" width="9.5546875" style="316" customWidth="1"/>
    <col min="14583" max="14583" width="71.109375" style="316" customWidth="1"/>
    <col min="14584" max="14584" width="16.33203125" style="316" customWidth="1"/>
    <col min="14585" max="14585" width="21.88671875" style="316" customWidth="1"/>
    <col min="14586" max="14586" width="4.109375" style="316" customWidth="1"/>
    <col min="14587" max="14837" width="9.109375" style="316"/>
    <col min="14838" max="14838" width="9.5546875" style="316" customWidth="1"/>
    <col min="14839" max="14839" width="71.109375" style="316" customWidth="1"/>
    <col min="14840" max="14840" width="16.33203125" style="316" customWidth="1"/>
    <col min="14841" max="14841" width="21.88671875" style="316" customWidth="1"/>
    <col min="14842" max="14842" width="4.109375" style="316" customWidth="1"/>
    <col min="14843" max="15093" width="9.109375" style="316"/>
    <col min="15094" max="15094" width="9.5546875" style="316" customWidth="1"/>
    <col min="15095" max="15095" width="71.109375" style="316" customWidth="1"/>
    <col min="15096" max="15096" width="16.33203125" style="316" customWidth="1"/>
    <col min="15097" max="15097" width="21.88671875" style="316" customWidth="1"/>
    <col min="15098" max="15098" width="4.109375" style="316" customWidth="1"/>
    <col min="15099" max="15349" width="9.109375" style="316"/>
    <col min="15350" max="15350" width="9.5546875" style="316" customWidth="1"/>
    <col min="15351" max="15351" width="71.109375" style="316" customWidth="1"/>
    <col min="15352" max="15352" width="16.33203125" style="316" customWidth="1"/>
    <col min="15353" max="15353" width="21.88671875" style="316" customWidth="1"/>
    <col min="15354" max="15354" width="4.109375" style="316" customWidth="1"/>
    <col min="15355" max="15605" width="9.109375" style="316"/>
    <col min="15606" max="15606" width="9.5546875" style="316" customWidth="1"/>
    <col min="15607" max="15607" width="71.109375" style="316" customWidth="1"/>
    <col min="15608" max="15608" width="16.33203125" style="316" customWidth="1"/>
    <col min="15609" max="15609" width="21.88671875" style="316" customWidth="1"/>
    <col min="15610" max="15610" width="4.109375" style="316" customWidth="1"/>
    <col min="15611" max="15861" width="9.109375" style="316"/>
    <col min="15862" max="15862" width="9.5546875" style="316" customWidth="1"/>
    <col min="15863" max="15863" width="71.109375" style="316" customWidth="1"/>
    <col min="15864" max="15864" width="16.33203125" style="316" customWidth="1"/>
    <col min="15865" max="15865" width="21.88671875" style="316" customWidth="1"/>
    <col min="15866" max="15866" width="4.109375" style="316" customWidth="1"/>
    <col min="15867" max="16117" width="9.109375" style="316"/>
    <col min="16118" max="16118" width="9.5546875" style="316" customWidth="1"/>
    <col min="16119" max="16119" width="71.109375" style="316" customWidth="1"/>
    <col min="16120" max="16120" width="16.33203125" style="316" customWidth="1"/>
    <col min="16121" max="16121" width="21.88671875" style="316" customWidth="1"/>
    <col min="16122" max="16122" width="4.109375" style="316" customWidth="1"/>
    <col min="16123" max="16384" width="9.109375" style="316"/>
  </cols>
  <sheetData>
    <row r="1" spans="1:4" s="55" customFormat="1" ht="33.75" customHeight="1">
      <c r="A1" s="279" t="s">
        <v>36</v>
      </c>
      <c r="B1" s="310" t="s">
        <v>1</v>
      </c>
      <c r="C1" s="310" t="s">
        <v>159</v>
      </c>
      <c r="D1" s="311" t="s">
        <v>39</v>
      </c>
    </row>
    <row r="2" spans="1:4" ht="14.25" customHeight="1">
      <c r="A2" s="312"/>
      <c r="B2" s="313"/>
      <c r="C2" s="314"/>
      <c r="D2" s="315"/>
    </row>
    <row r="3" spans="1:4" s="19" customFormat="1" ht="15" customHeight="1">
      <c r="A3" s="13"/>
      <c r="B3" s="14" t="str">
        <f>'Elevated water tank'!B4</f>
        <v>PROPOSED BOREHOLE REHABILITATION</v>
      </c>
      <c r="C3" s="23"/>
      <c r="D3" s="187"/>
    </row>
    <row r="4" spans="1:4" ht="14.25" customHeight="1">
      <c r="A4" s="317"/>
      <c r="B4" s="14" t="str">
        <f>'Elevated water tank'!B5</f>
        <v>BALANBAL DISTRICT</v>
      </c>
      <c r="C4" s="318"/>
      <c r="D4" s="315"/>
    </row>
    <row r="5" spans="1:4" ht="14.25" customHeight="1">
      <c r="A5" s="317"/>
      <c r="B5" s="14"/>
      <c r="C5" s="318"/>
      <c r="D5" s="315"/>
    </row>
    <row r="6" spans="1:4" ht="14.25" customHeight="1">
      <c r="A6" s="317"/>
      <c r="B6" s="14"/>
      <c r="C6" s="318"/>
      <c r="D6" s="315"/>
    </row>
    <row r="7" spans="1:4" ht="14.25" customHeight="1">
      <c r="A7" s="317"/>
      <c r="B7" s="319" t="s">
        <v>212</v>
      </c>
      <c r="C7" s="318"/>
      <c r="D7" s="315"/>
    </row>
    <row r="8" spans="1:4" ht="14.25" customHeight="1">
      <c r="A8" s="317"/>
      <c r="C8" s="321"/>
      <c r="D8" s="315"/>
    </row>
    <row r="9" spans="1:4" ht="14.25" customHeight="1">
      <c r="A9" s="317"/>
      <c r="B9" s="257"/>
      <c r="C9" s="318"/>
      <c r="D9" s="315"/>
    </row>
    <row r="10" spans="1:4" ht="14.25" customHeight="1">
      <c r="A10" s="317"/>
      <c r="B10" s="257"/>
      <c r="C10" s="318"/>
      <c r="D10" s="315"/>
    </row>
    <row r="11" spans="1:4" ht="14.25" customHeight="1">
      <c r="A11" s="317"/>
      <c r="B11" s="257"/>
      <c r="C11" s="318"/>
      <c r="D11" s="315"/>
    </row>
    <row r="12" spans="1:4" ht="14.25" customHeight="1">
      <c r="A12" s="317">
        <v>1</v>
      </c>
      <c r="B12" s="257" t="s">
        <v>969</v>
      </c>
      <c r="C12" s="322"/>
      <c r="D12" s="315"/>
    </row>
    <row r="13" spans="1:4" ht="14.25" customHeight="1">
      <c r="A13" s="317"/>
      <c r="B13" s="257"/>
      <c r="C13" s="323"/>
      <c r="D13" s="324"/>
    </row>
    <row r="14" spans="1:4" ht="14.25" customHeight="1">
      <c r="A14" s="317"/>
      <c r="B14" s="325"/>
      <c r="C14" s="322"/>
      <c r="D14" s="315"/>
    </row>
    <row r="15" spans="1:4" ht="14.25" customHeight="1">
      <c r="A15" s="317">
        <v>2</v>
      </c>
      <c r="B15" s="325" t="str">
        <f>'Elevated water tank'!B7</f>
        <v>SECTION 2: ELEVATED WATER TANK</v>
      </c>
      <c r="C15" s="322"/>
      <c r="D15" s="315"/>
    </row>
    <row r="16" spans="1:4" ht="14.25" customHeight="1">
      <c r="A16" s="317"/>
      <c r="B16" s="325"/>
      <c r="C16" s="322"/>
      <c r="D16" s="315"/>
    </row>
    <row r="17" spans="1:4" ht="14.25" customHeight="1">
      <c r="A17" s="317"/>
      <c r="B17" s="325"/>
      <c r="C17" s="322"/>
      <c r="D17" s="315"/>
    </row>
    <row r="18" spans="1:4" ht="14.25" customHeight="1">
      <c r="A18" s="317">
        <v>3</v>
      </c>
      <c r="B18" s="325" t="str">
        <f>'Generator shed'!B6</f>
        <v>SECTION 3: GENERATOR SHED</v>
      </c>
      <c r="C18" s="322"/>
      <c r="D18" s="315"/>
    </row>
    <row r="19" spans="1:4" ht="14.25" customHeight="1">
      <c r="A19" s="317"/>
      <c r="B19" s="325"/>
      <c r="C19" s="322"/>
      <c r="D19" s="315"/>
    </row>
    <row r="20" spans="1:4" ht="14.25" customHeight="1">
      <c r="A20" s="317"/>
      <c r="B20" s="325"/>
      <c r="C20" s="322"/>
      <c r="D20" s="315"/>
    </row>
    <row r="21" spans="1:4" ht="14.25" customHeight="1">
      <c r="A21" s="317">
        <v>4</v>
      </c>
      <c r="B21" s="325" t="str">
        <f>'Generator installation'!B8</f>
        <v>SECTION 4: GENERATOR INSTALLATION</v>
      </c>
      <c r="C21" s="322"/>
      <c r="D21" s="315"/>
    </row>
    <row r="22" spans="1:4" ht="14.25" customHeight="1">
      <c r="A22" s="317"/>
      <c r="B22" s="257"/>
      <c r="C22" s="323"/>
      <c r="D22" s="315"/>
    </row>
    <row r="23" spans="1:4" ht="14.25" customHeight="1">
      <c r="A23" s="317"/>
      <c r="B23" s="257"/>
      <c r="C23" s="323"/>
      <c r="D23" s="315"/>
    </row>
    <row r="24" spans="1:4" ht="14.25" customHeight="1">
      <c r="A24" s="317">
        <v>5</v>
      </c>
      <c r="B24" s="257" t="str">
        <f>Borehole!B7</f>
        <v>SECTION 5: BOREHOLE REHABILITATION</v>
      </c>
      <c r="C24" s="323"/>
      <c r="D24" s="315"/>
    </row>
    <row r="25" spans="1:4" ht="14.25" customHeight="1">
      <c r="A25" s="317"/>
      <c r="B25" s="257"/>
      <c r="C25" s="323"/>
      <c r="D25" s="315"/>
    </row>
    <row r="26" spans="1:4" ht="14.25" customHeight="1">
      <c r="A26" s="317"/>
      <c r="B26" s="257"/>
      <c r="C26" s="323"/>
      <c r="D26" s="315"/>
    </row>
    <row r="27" spans="1:4" ht="14.25" customHeight="1">
      <c r="A27" s="317">
        <v>6</v>
      </c>
      <c r="B27" s="257" t="str">
        <f>Piping!B7</f>
        <v>SECTION 6 : PIPELINE</v>
      </c>
      <c r="C27" s="323"/>
      <c r="D27" s="315"/>
    </row>
    <row r="28" spans="1:4" ht="14.25" customHeight="1">
      <c r="A28" s="317"/>
      <c r="B28" s="257"/>
      <c r="C28" s="323"/>
      <c r="D28" s="315"/>
    </row>
    <row r="29" spans="1:4" ht="14.25" customHeight="1">
      <c r="A29" s="317"/>
      <c r="B29" s="257"/>
      <c r="C29" s="323"/>
      <c r="D29" s="315"/>
    </row>
    <row r="30" spans="1:4" ht="14.25" customHeight="1">
      <c r="A30" s="317">
        <v>7</v>
      </c>
      <c r="B30" s="257" t="str">
        <f>'Caretakers room'!B6</f>
        <v>SECTION 7: CARETAKERS ROOM</v>
      </c>
      <c r="C30" s="323"/>
      <c r="D30" s="315"/>
    </row>
    <row r="31" spans="1:4" ht="14.25" customHeight="1">
      <c r="A31" s="317"/>
      <c r="B31" s="257"/>
      <c r="C31" s="323"/>
      <c r="D31" s="315"/>
    </row>
    <row r="32" spans="1:4" ht="14.25" customHeight="1">
      <c r="A32" s="317"/>
      <c r="B32" s="257"/>
      <c r="C32" s="323"/>
      <c r="D32" s="315"/>
    </row>
    <row r="33" spans="1:6" ht="14.25" customHeight="1">
      <c r="A33" s="317">
        <v>8</v>
      </c>
      <c r="B33" s="257" t="str">
        <f>'Water kiosk'!B7</f>
        <v>SECTION 8: WATER KIOSK</v>
      </c>
      <c r="C33" s="323"/>
      <c r="D33" s="315"/>
    </row>
    <row r="34" spans="1:6" ht="14.25" customHeight="1">
      <c r="A34" s="317"/>
      <c r="B34" s="257"/>
      <c r="C34" s="562"/>
      <c r="D34" s="315"/>
    </row>
    <row r="35" spans="1:6" ht="14.25" customHeight="1">
      <c r="A35" s="317"/>
      <c r="B35" s="257"/>
      <c r="C35" s="562"/>
      <c r="D35" s="315"/>
    </row>
    <row r="36" spans="1:6" ht="14.25" customHeight="1">
      <c r="A36" s="317">
        <v>9</v>
      </c>
      <c r="B36" s="257" t="str">
        <f>Fence!B6</f>
        <v>SECTION 9: FENCE AND GATE</v>
      </c>
      <c r="C36" s="563"/>
      <c r="D36" s="315"/>
    </row>
    <row r="37" spans="1:6" ht="14.25" customHeight="1">
      <c r="A37" s="317"/>
      <c r="B37" s="257"/>
      <c r="C37" s="563"/>
      <c r="D37" s="315"/>
    </row>
    <row r="38" spans="1:6" ht="14.25" customHeight="1">
      <c r="A38" s="317"/>
      <c r="B38" s="257"/>
      <c r="C38" s="563"/>
      <c r="D38" s="315"/>
    </row>
    <row r="39" spans="1:6" ht="14.25" customHeight="1">
      <c r="A39" s="317">
        <v>10</v>
      </c>
      <c r="B39" s="257" t="str">
        <f>'Water troughs'!B6</f>
        <v>SECTION 10: WATER TROUGH</v>
      </c>
      <c r="C39" s="563"/>
      <c r="D39" s="315"/>
    </row>
    <row r="40" spans="1:6" ht="14.25" customHeight="1">
      <c r="A40" s="317"/>
      <c r="B40" s="257"/>
      <c r="C40" s="563"/>
      <c r="D40" s="315"/>
    </row>
    <row r="41" spans="1:6" ht="14.25" customHeight="1">
      <c r="A41" s="317"/>
      <c r="B41" s="257"/>
      <c r="C41" s="563"/>
      <c r="D41" s="315"/>
    </row>
    <row r="42" spans="1:6" ht="14.25" customHeight="1">
      <c r="A42" s="317"/>
      <c r="B42" s="257"/>
      <c r="C42" s="563"/>
      <c r="D42" s="315"/>
    </row>
    <row r="43" spans="1:6" ht="14.25" customHeight="1">
      <c r="A43" s="317"/>
      <c r="B43" s="257"/>
      <c r="C43" s="563"/>
      <c r="D43" s="315"/>
    </row>
    <row r="44" spans="1:6" ht="14.25" customHeight="1">
      <c r="A44" s="317"/>
      <c r="B44" s="257"/>
      <c r="C44" s="318"/>
      <c r="D44" s="315"/>
    </row>
    <row r="45" spans="1:6" ht="14.25" customHeight="1">
      <c r="A45" s="317"/>
      <c r="B45" s="257"/>
      <c r="C45" s="318"/>
      <c r="D45" s="315"/>
    </row>
    <row r="46" spans="1:6" ht="14.25" customHeight="1">
      <c r="A46" s="317"/>
      <c r="B46" s="319"/>
      <c r="C46" s="318"/>
      <c r="D46" s="315"/>
    </row>
    <row r="47" spans="1:6" ht="21" customHeight="1">
      <c r="A47" s="317"/>
      <c r="B47" s="326" t="s">
        <v>970</v>
      </c>
      <c r="C47" s="327" t="s">
        <v>98</v>
      </c>
      <c r="D47" s="328"/>
      <c r="E47" s="329"/>
      <c r="F47" s="329"/>
    </row>
    <row r="48" spans="1:6" ht="14.25" customHeight="1">
      <c r="A48" s="317"/>
      <c r="B48" s="257"/>
      <c r="C48" s="318"/>
      <c r="D48" s="315"/>
    </row>
    <row r="49" spans="1:5" ht="14.25" customHeight="1" thickBot="1">
      <c r="A49" s="317"/>
      <c r="B49" s="257"/>
      <c r="C49" s="318"/>
      <c r="D49" s="330"/>
    </row>
    <row r="50" spans="1:5" ht="14.25" customHeight="1" thickTop="1">
      <c r="A50" s="317"/>
      <c r="B50" s="257"/>
      <c r="C50" s="318"/>
      <c r="D50" s="315"/>
    </row>
    <row r="51" spans="1:5" ht="14.25" customHeight="1">
      <c r="A51" s="317"/>
      <c r="B51" s="257"/>
      <c r="C51" s="318"/>
      <c r="D51" s="315"/>
    </row>
    <row r="52" spans="1:5" ht="14.25" customHeight="1">
      <c r="A52" s="317"/>
      <c r="B52" s="257"/>
      <c r="C52" s="318"/>
      <c r="D52" s="315"/>
    </row>
    <row r="53" spans="1:5" ht="14.25" customHeight="1">
      <c r="A53" s="317"/>
      <c r="B53" s="257"/>
      <c r="C53" s="318"/>
      <c r="D53" s="315"/>
    </row>
    <row r="54" spans="1:5" ht="14.25" customHeight="1">
      <c r="A54" s="317"/>
      <c r="B54" s="331"/>
      <c r="C54" s="332"/>
      <c r="D54" s="333"/>
      <c r="E54" s="329"/>
    </row>
    <row r="55" spans="1:5" s="334" customFormat="1" ht="14.25" customHeight="1">
      <c r="A55" s="317"/>
      <c r="B55" s="313"/>
      <c r="C55" s="318"/>
      <c r="D55" s="315"/>
    </row>
    <row r="56" spans="1:5" s="334" customFormat="1" ht="14.25" customHeight="1">
      <c r="A56" s="317"/>
      <c r="B56" s="257" t="s">
        <v>783</v>
      </c>
      <c r="C56" s="258"/>
      <c r="D56" s="315"/>
      <c r="E56" s="335"/>
    </row>
    <row r="57" spans="1:5" s="334" customFormat="1" ht="14.25" customHeight="1">
      <c r="A57" s="317"/>
      <c r="B57" s="257"/>
      <c r="C57" s="258"/>
      <c r="D57" s="315"/>
    </row>
    <row r="58" spans="1:5" s="334" customFormat="1" ht="14.25" customHeight="1">
      <c r="A58" s="317"/>
      <c r="B58" s="257" t="s">
        <v>784</v>
      </c>
      <c r="C58" s="259"/>
      <c r="D58" s="315"/>
      <c r="E58" s="335"/>
    </row>
    <row r="59" spans="1:5" s="334" customFormat="1" ht="14.25" customHeight="1">
      <c r="A59" s="317"/>
      <c r="B59" s="257"/>
      <c r="C59" s="258"/>
      <c r="D59" s="315"/>
    </row>
    <row r="60" spans="1:5" s="334" customFormat="1" ht="14.25" customHeight="1">
      <c r="A60" s="317"/>
      <c r="B60" s="257"/>
      <c r="C60" s="258"/>
      <c r="D60" s="315"/>
    </row>
    <row r="61" spans="1:5" s="334" customFormat="1" ht="14.25" customHeight="1">
      <c r="A61" s="317"/>
      <c r="B61" s="257" t="s">
        <v>785</v>
      </c>
      <c r="C61" s="258"/>
      <c r="D61" s="315"/>
    </row>
    <row r="62" spans="1:5" s="334" customFormat="1" ht="14.25" customHeight="1">
      <c r="A62" s="317"/>
      <c r="B62" s="257"/>
      <c r="C62" s="258"/>
      <c r="D62" s="315"/>
    </row>
    <row r="63" spans="1:5" s="334" customFormat="1" ht="14.25" customHeight="1">
      <c r="A63" s="317"/>
      <c r="B63" s="257"/>
      <c r="C63" s="258"/>
      <c r="D63" s="315"/>
    </row>
    <row r="64" spans="1:5" s="334" customFormat="1" ht="14.25" customHeight="1">
      <c r="A64" s="317"/>
      <c r="B64" s="257" t="s">
        <v>786</v>
      </c>
      <c r="C64" s="258"/>
      <c r="D64" s="315"/>
    </row>
    <row r="65" spans="1:4" s="334" customFormat="1" ht="14.25" customHeight="1">
      <c r="A65" s="317"/>
      <c r="B65" s="257"/>
      <c r="C65" s="258"/>
      <c r="D65" s="315"/>
    </row>
    <row r="66" spans="1:4" s="334" customFormat="1" ht="14.25" customHeight="1">
      <c r="A66" s="317"/>
      <c r="B66" s="257"/>
      <c r="C66" s="258"/>
      <c r="D66" s="315"/>
    </row>
    <row r="67" spans="1:4" s="334" customFormat="1" ht="14.25" customHeight="1">
      <c r="A67" s="317"/>
      <c r="B67" s="257" t="s">
        <v>787</v>
      </c>
      <c r="C67" s="258"/>
      <c r="D67" s="315"/>
    </row>
    <row r="68" spans="1:4" s="334" customFormat="1" ht="14.25" customHeight="1">
      <c r="A68" s="317"/>
      <c r="B68" s="257"/>
      <c r="C68" s="258"/>
      <c r="D68" s="315"/>
    </row>
    <row r="69" spans="1:4" s="334" customFormat="1" ht="14.25" customHeight="1">
      <c r="A69" s="317"/>
      <c r="B69" s="257"/>
      <c r="C69" s="258"/>
      <c r="D69" s="315"/>
    </row>
    <row r="70" spans="1:4" s="334" customFormat="1" ht="14.25" customHeight="1">
      <c r="A70" s="317"/>
      <c r="B70" s="257" t="s">
        <v>788</v>
      </c>
      <c r="C70" s="258"/>
      <c r="D70" s="315"/>
    </row>
    <row r="71" spans="1:4" s="334" customFormat="1" ht="14.25" customHeight="1">
      <c r="A71" s="317"/>
      <c r="B71" s="257"/>
      <c r="C71" s="258"/>
      <c r="D71" s="315"/>
    </row>
    <row r="72" spans="1:4" s="334" customFormat="1" ht="14.25" customHeight="1">
      <c r="A72" s="317"/>
      <c r="B72" s="257" t="s">
        <v>789</v>
      </c>
      <c r="C72" s="260"/>
      <c r="D72" s="315"/>
    </row>
    <row r="73" spans="1:4" s="334" customFormat="1" ht="14.25" customHeight="1">
      <c r="A73" s="317"/>
      <c r="B73" s="257"/>
      <c r="C73" s="260"/>
      <c r="D73" s="315"/>
    </row>
    <row r="74" spans="1:4" s="334" customFormat="1" ht="14.25" customHeight="1">
      <c r="A74" s="317"/>
      <c r="B74" s="257" t="s">
        <v>790</v>
      </c>
      <c r="C74" s="260"/>
      <c r="D74" s="315"/>
    </row>
    <row r="75" spans="1:4" s="334" customFormat="1" ht="14.25" customHeight="1">
      <c r="A75" s="317"/>
      <c r="B75" s="257"/>
      <c r="C75" s="260"/>
      <c r="D75" s="315"/>
    </row>
    <row r="76" spans="1:4" s="334" customFormat="1" ht="14.25" customHeight="1">
      <c r="A76" s="317"/>
      <c r="B76" s="257"/>
      <c r="C76" s="258"/>
      <c r="D76" s="315"/>
    </row>
    <row r="77" spans="1:4" s="334" customFormat="1" ht="14.25" customHeight="1">
      <c r="A77" s="317"/>
      <c r="B77" s="257" t="s">
        <v>786</v>
      </c>
      <c r="C77" s="260"/>
      <c r="D77" s="315"/>
    </row>
    <row r="78" spans="1:4" s="334" customFormat="1" ht="14.25" customHeight="1">
      <c r="A78" s="317"/>
      <c r="B78" s="257"/>
      <c r="C78" s="260"/>
      <c r="D78" s="315"/>
    </row>
    <row r="79" spans="1:4" s="334" customFormat="1" ht="14.25" customHeight="1">
      <c r="A79" s="317"/>
      <c r="B79" s="257"/>
      <c r="C79" s="260"/>
      <c r="D79" s="315"/>
    </row>
    <row r="80" spans="1:4" s="334" customFormat="1" ht="14.25" customHeight="1">
      <c r="A80" s="317"/>
      <c r="B80" s="257" t="s">
        <v>791</v>
      </c>
      <c r="C80" s="260"/>
      <c r="D80" s="315"/>
    </row>
    <row r="81" spans="1:4" s="334" customFormat="1" ht="14.25" customHeight="1">
      <c r="A81" s="336"/>
      <c r="B81" s="596"/>
      <c r="C81" s="597"/>
      <c r="D81" s="597"/>
    </row>
  </sheetData>
  <mergeCells count="1">
    <mergeCell ref="B81:D81"/>
  </mergeCells>
  <pageMargins left="0.7" right="0.7" top="0.75" bottom="0.75" header="0.3" footer="0.3"/>
  <pageSetup scale="7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opLeftCell="A476" workbookViewId="0">
      <selection activeCell="F468" sqref="F468"/>
    </sheetView>
  </sheetViews>
  <sheetFormatPr defaultColWidth="9.109375" defaultRowHeight="15"/>
  <cols>
    <col min="1" max="1" width="10.44140625" style="150" customWidth="1"/>
    <col min="2" max="2" width="18.21875" style="149" customWidth="1"/>
    <col min="3" max="3" width="17.109375" style="149" customWidth="1"/>
    <col min="4" max="4" width="19.6640625" style="149" customWidth="1"/>
    <col min="5" max="5" width="20.44140625" style="149" customWidth="1"/>
    <col min="6" max="6" width="14.44140625" style="150" customWidth="1"/>
    <col min="7" max="7" width="11" style="182" customWidth="1"/>
    <col min="8" max="8" width="13.5546875" style="149" customWidth="1"/>
    <col min="9" max="9" width="15.21875" style="149" customWidth="1"/>
    <col min="10" max="16384" width="9.109375" style="149"/>
  </cols>
  <sheetData>
    <row r="1" spans="1:9" ht="42" customHeight="1">
      <c r="A1" s="283" t="s">
        <v>0</v>
      </c>
      <c r="B1" s="575" t="s">
        <v>1</v>
      </c>
      <c r="C1" s="576"/>
      <c r="D1" s="576"/>
      <c r="E1" s="577"/>
      <c r="F1" s="283" t="s">
        <v>2</v>
      </c>
      <c r="G1" s="284" t="s">
        <v>502</v>
      </c>
      <c r="H1" s="285" t="s">
        <v>503</v>
      </c>
      <c r="I1" s="286" t="s">
        <v>504</v>
      </c>
    </row>
    <row r="2" spans="1:9">
      <c r="B2" s="151"/>
      <c r="C2" s="152"/>
      <c r="D2" s="152"/>
      <c r="E2" s="153"/>
      <c r="G2" s="11"/>
      <c r="H2" s="154"/>
      <c r="I2" s="185"/>
    </row>
    <row r="3" spans="1:9">
      <c r="B3" s="155"/>
      <c r="C3" s="156"/>
      <c r="D3" s="156"/>
      <c r="E3" s="157"/>
      <c r="G3" s="11"/>
      <c r="H3" s="154"/>
      <c r="I3" s="185"/>
    </row>
    <row r="4" spans="1:9">
      <c r="B4" s="158" t="s">
        <v>995</v>
      </c>
      <c r="C4" s="156"/>
      <c r="D4" s="156"/>
      <c r="E4" s="157"/>
      <c r="F4" s="159"/>
      <c r="G4" s="11"/>
      <c r="I4" s="186"/>
    </row>
    <row r="5" spans="1:9">
      <c r="B5" s="158" t="s">
        <v>996</v>
      </c>
      <c r="C5" s="156"/>
      <c r="D5" s="156"/>
      <c r="E5" s="157"/>
      <c r="F5" s="159"/>
      <c r="G5" s="11"/>
      <c r="I5" s="186"/>
    </row>
    <row r="6" spans="1:9">
      <c r="B6" s="155"/>
      <c r="C6" s="156"/>
      <c r="D6" s="156"/>
      <c r="E6" s="157"/>
      <c r="F6" s="159"/>
      <c r="G6" s="11"/>
      <c r="I6" s="186"/>
    </row>
    <row r="7" spans="1:9">
      <c r="A7" s="160"/>
      <c r="B7" s="158" t="s">
        <v>971</v>
      </c>
      <c r="C7" s="15"/>
      <c r="D7" s="15"/>
      <c r="E7" s="161"/>
      <c r="F7" s="48"/>
      <c r="G7" s="16"/>
      <c r="H7" s="48"/>
      <c r="I7" s="187"/>
    </row>
    <row r="8" spans="1:9">
      <c r="A8" s="160"/>
      <c r="B8" s="162"/>
      <c r="C8" s="15"/>
      <c r="D8" s="15"/>
      <c r="E8" s="161"/>
      <c r="F8" s="48"/>
      <c r="G8" s="16"/>
      <c r="H8" s="48"/>
      <c r="I8" s="187"/>
    </row>
    <row r="9" spans="1:9">
      <c r="A9" s="160"/>
      <c r="B9" s="158" t="s">
        <v>505</v>
      </c>
      <c r="C9" s="15"/>
      <c r="D9" s="15"/>
      <c r="E9" s="161"/>
      <c r="F9" s="48"/>
      <c r="G9" s="16"/>
      <c r="H9" s="48"/>
      <c r="I9" s="187"/>
    </row>
    <row r="10" spans="1:9">
      <c r="A10" s="160"/>
      <c r="B10" s="158"/>
      <c r="C10" s="21"/>
      <c r="D10" s="15"/>
      <c r="E10" s="161"/>
      <c r="F10" s="48"/>
      <c r="G10" s="16"/>
      <c r="H10" s="48"/>
      <c r="I10" s="187"/>
    </row>
    <row r="11" spans="1:9">
      <c r="A11" s="160"/>
      <c r="B11" s="158"/>
      <c r="C11" s="21"/>
      <c r="D11" s="15"/>
      <c r="E11" s="161"/>
      <c r="F11" s="163"/>
      <c r="G11" s="16"/>
      <c r="H11" s="16"/>
      <c r="I11" s="187"/>
    </row>
    <row r="12" spans="1:9" ht="15.6">
      <c r="A12" s="13" t="s">
        <v>20</v>
      </c>
      <c r="B12" s="22" t="s">
        <v>506</v>
      </c>
      <c r="C12" s="21"/>
      <c r="D12" s="15"/>
      <c r="E12" s="15"/>
      <c r="F12" s="17" t="s">
        <v>28</v>
      </c>
      <c r="G12" s="16">
        <f>6*5</f>
        <v>30</v>
      </c>
      <c r="H12" s="16"/>
      <c r="I12" s="187"/>
    </row>
    <row r="13" spans="1:9">
      <c r="A13" s="13" t="s">
        <v>63</v>
      </c>
      <c r="B13" s="22" t="s">
        <v>507</v>
      </c>
      <c r="C13" s="21"/>
      <c r="D13" s="15"/>
      <c r="E13" s="15"/>
      <c r="F13" s="16"/>
      <c r="G13" s="16"/>
      <c r="H13" s="16"/>
      <c r="I13" s="187"/>
    </row>
    <row r="14" spans="1:9">
      <c r="A14" s="13"/>
      <c r="B14" s="22"/>
      <c r="C14" s="21"/>
      <c r="D14" s="15"/>
      <c r="E14" s="15"/>
      <c r="F14" s="16"/>
      <c r="G14" s="16"/>
      <c r="H14" s="16"/>
      <c r="I14" s="187"/>
    </row>
    <row r="15" spans="1:9">
      <c r="A15" s="13" t="s">
        <v>3</v>
      </c>
      <c r="B15" s="22" t="s">
        <v>44</v>
      </c>
      <c r="C15" s="21"/>
      <c r="D15" s="15"/>
      <c r="E15" s="15"/>
      <c r="F15" s="16"/>
      <c r="G15" s="16"/>
      <c r="H15" s="16"/>
      <c r="I15" s="187"/>
    </row>
    <row r="16" spans="1:9">
      <c r="A16" s="13"/>
      <c r="B16" s="22" t="s">
        <v>45</v>
      </c>
      <c r="C16" s="21"/>
      <c r="D16" s="15"/>
      <c r="E16" s="15"/>
      <c r="F16" s="16"/>
      <c r="G16" s="16"/>
      <c r="H16" s="16"/>
      <c r="I16" s="187"/>
    </row>
    <row r="17" spans="1:9">
      <c r="A17" s="13"/>
      <c r="B17" s="22" t="s">
        <v>46</v>
      </c>
      <c r="C17" s="21"/>
      <c r="D17" s="15"/>
      <c r="E17" s="15"/>
      <c r="F17" s="16" t="s">
        <v>508</v>
      </c>
      <c r="G17" s="16">
        <v>1</v>
      </c>
      <c r="H17" s="16"/>
      <c r="I17" s="187"/>
    </row>
    <row r="18" spans="1:9">
      <c r="A18" s="13"/>
      <c r="B18" s="22"/>
      <c r="C18" s="21"/>
      <c r="D18" s="15"/>
      <c r="E18" s="15"/>
      <c r="F18" s="16"/>
      <c r="G18" s="16"/>
      <c r="H18" s="16"/>
      <c r="I18" s="187"/>
    </row>
    <row r="19" spans="1:9">
      <c r="A19" s="13"/>
      <c r="B19" s="22"/>
      <c r="C19" s="21"/>
      <c r="D19" s="15"/>
      <c r="E19" s="15"/>
      <c r="F19" s="16"/>
      <c r="G19" s="16"/>
      <c r="H19" s="16"/>
      <c r="I19" s="187"/>
    </row>
    <row r="20" spans="1:9">
      <c r="A20" s="13"/>
      <c r="B20" s="22"/>
      <c r="C20" s="21"/>
      <c r="D20" s="15"/>
      <c r="E20" s="15"/>
      <c r="F20" s="16"/>
      <c r="G20" s="16"/>
      <c r="H20" s="16"/>
      <c r="I20" s="187"/>
    </row>
    <row r="21" spans="1:9">
      <c r="A21" s="13"/>
      <c r="B21" s="22"/>
      <c r="C21" s="21"/>
      <c r="D21" s="15"/>
      <c r="E21" s="15"/>
      <c r="F21" s="16"/>
      <c r="G21" s="16"/>
      <c r="H21" s="16"/>
      <c r="I21" s="23"/>
    </row>
    <row r="22" spans="1:9">
      <c r="A22" s="13"/>
      <c r="B22" s="22"/>
      <c r="C22" s="21"/>
      <c r="D22" s="15"/>
      <c r="E22" s="15"/>
      <c r="F22" s="16"/>
      <c r="G22" s="16"/>
      <c r="H22" s="16"/>
      <c r="I22" s="187"/>
    </row>
    <row r="23" spans="1:9">
      <c r="A23" s="13"/>
      <c r="B23" s="20" t="s">
        <v>509</v>
      </c>
      <c r="C23" s="21"/>
      <c r="D23" s="15"/>
      <c r="E23" s="15"/>
      <c r="F23" s="29" t="s">
        <v>510</v>
      </c>
      <c r="G23" s="16"/>
      <c r="H23" s="16"/>
      <c r="I23" s="188"/>
    </row>
    <row r="24" spans="1:9">
      <c r="A24" s="13"/>
      <c r="B24" s="20"/>
      <c r="C24" s="21"/>
      <c r="D24" s="15"/>
      <c r="E24" s="15"/>
      <c r="F24" s="16"/>
      <c r="G24" s="16"/>
      <c r="H24" s="16"/>
      <c r="I24" s="188"/>
    </row>
    <row r="25" spans="1:9">
      <c r="A25" s="13"/>
      <c r="B25" s="20"/>
      <c r="C25" s="21"/>
      <c r="D25" s="15"/>
      <c r="E25" s="15"/>
      <c r="F25" s="16"/>
      <c r="G25" s="16"/>
      <c r="H25" s="16"/>
      <c r="I25" s="188"/>
    </row>
    <row r="26" spans="1:9">
      <c r="A26" s="13"/>
      <c r="B26" s="20"/>
      <c r="C26" s="21"/>
      <c r="D26" s="15"/>
      <c r="E26" s="15"/>
      <c r="F26" s="16"/>
      <c r="G26" s="16"/>
      <c r="H26" s="16"/>
      <c r="I26" s="188"/>
    </row>
    <row r="27" spans="1:9">
      <c r="A27" s="13"/>
      <c r="B27" s="20"/>
      <c r="C27" s="21"/>
      <c r="D27" s="15"/>
      <c r="E27" s="15"/>
      <c r="F27" s="16"/>
      <c r="G27" s="16"/>
      <c r="H27" s="16"/>
      <c r="I27" s="188"/>
    </row>
    <row r="28" spans="1:9">
      <c r="A28" s="13"/>
      <c r="B28" s="20"/>
      <c r="C28" s="21"/>
      <c r="D28" s="15"/>
      <c r="E28" s="15"/>
      <c r="F28" s="16"/>
      <c r="G28" s="16"/>
      <c r="H28" s="16"/>
      <c r="I28" s="188"/>
    </row>
    <row r="29" spans="1:9">
      <c r="A29" s="13"/>
      <c r="B29" s="14" t="str">
        <f>B4</f>
        <v>PROPOSED BOREHOLE REHABILITATION</v>
      </c>
      <c r="C29" s="21"/>
      <c r="D29" s="15"/>
      <c r="E29" s="15"/>
      <c r="F29" s="16"/>
      <c r="G29" s="16"/>
      <c r="H29" s="16"/>
      <c r="I29" s="188"/>
    </row>
    <row r="30" spans="1:9">
      <c r="A30" s="13"/>
      <c r="B30" s="14" t="str">
        <f>B5</f>
        <v>BALANBAL DISTRICT</v>
      </c>
      <c r="C30" s="21"/>
      <c r="D30" s="15"/>
      <c r="E30" s="15"/>
      <c r="F30" s="16"/>
      <c r="G30" s="16"/>
      <c r="H30" s="16"/>
      <c r="I30" s="188"/>
    </row>
    <row r="31" spans="1:9">
      <c r="A31" s="13"/>
      <c r="B31" s="20"/>
      <c r="C31" s="21"/>
      <c r="D31" s="15"/>
      <c r="E31" s="15"/>
      <c r="F31" s="16"/>
      <c r="G31" s="16"/>
      <c r="H31" s="16"/>
      <c r="I31" s="188"/>
    </row>
    <row r="32" spans="1:9">
      <c r="A32" s="13"/>
      <c r="B32" s="14" t="str">
        <f>B7</f>
        <v>SECTION 2: ELEVATED WATER TANK</v>
      </c>
      <c r="C32" s="21"/>
      <c r="D32" s="15"/>
      <c r="E32" s="15"/>
      <c r="F32" s="16"/>
      <c r="G32" s="16"/>
      <c r="H32" s="16"/>
      <c r="I32" s="188"/>
    </row>
    <row r="33" spans="1:9">
      <c r="A33" s="13"/>
      <c r="B33" s="20"/>
      <c r="C33" s="21"/>
      <c r="D33" s="15"/>
      <c r="E33" s="15"/>
      <c r="F33" s="16"/>
      <c r="G33" s="16"/>
      <c r="H33" s="16"/>
      <c r="I33" s="188"/>
    </row>
    <row r="34" spans="1:9">
      <c r="A34" s="13"/>
      <c r="B34" s="20"/>
      <c r="C34" s="21"/>
      <c r="D34" s="15"/>
      <c r="E34" s="15"/>
      <c r="F34" s="16"/>
      <c r="G34" s="16"/>
      <c r="H34" s="16"/>
      <c r="I34" s="188"/>
    </row>
    <row r="35" spans="1:9">
      <c r="A35" s="13"/>
      <c r="B35" s="14" t="s">
        <v>511</v>
      </c>
      <c r="C35" s="21"/>
      <c r="D35" s="15"/>
      <c r="E35" s="15"/>
      <c r="F35" s="16"/>
      <c r="G35" s="16"/>
      <c r="H35" s="16"/>
      <c r="I35" s="187"/>
    </row>
    <row r="36" spans="1:9">
      <c r="A36" s="13"/>
      <c r="B36" s="14"/>
      <c r="C36" s="21"/>
      <c r="D36" s="15"/>
      <c r="E36" s="15"/>
      <c r="F36" s="16"/>
      <c r="G36" s="16"/>
      <c r="H36" s="16"/>
      <c r="I36" s="187"/>
    </row>
    <row r="37" spans="1:9">
      <c r="A37" s="13"/>
      <c r="B37" s="14"/>
      <c r="C37" s="21"/>
      <c r="D37" s="15"/>
      <c r="E37" s="15"/>
      <c r="F37" s="16"/>
      <c r="G37" s="16"/>
      <c r="H37" s="16"/>
      <c r="I37" s="187"/>
    </row>
    <row r="38" spans="1:9">
      <c r="A38" s="13"/>
      <c r="B38" s="14"/>
      <c r="C38" s="21"/>
      <c r="D38" s="15"/>
      <c r="E38" s="15"/>
      <c r="F38" s="16"/>
      <c r="G38" s="16"/>
      <c r="H38" s="16"/>
      <c r="I38" s="187"/>
    </row>
    <row r="39" spans="1:9">
      <c r="A39" s="13"/>
      <c r="B39" s="24" t="s">
        <v>51</v>
      </c>
      <c r="C39" s="15"/>
      <c r="D39" s="15"/>
      <c r="E39" s="15"/>
      <c r="F39" s="16"/>
      <c r="G39" s="16"/>
      <c r="H39" s="16"/>
      <c r="I39" s="187"/>
    </row>
    <row r="40" spans="1:9">
      <c r="A40" s="13"/>
      <c r="B40" s="24" t="s">
        <v>52</v>
      </c>
      <c r="C40" s="15"/>
      <c r="D40" s="15"/>
      <c r="E40" s="15"/>
      <c r="F40" s="16"/>
      <c r="G40" s="16"/>
      <c r="H40" s="16"/>
      <c r="I40" s="187"/>
    </row>
    <row r="41" spans="1:9">
      <c r="A41" s="13"/>
      <c r="B41" s="24"/>
      <c r="C41" s="15"/>
      <c r="D41" s="15"/>
      <c r="E41" s="15"/>
      <c r="F41" s="16"/>
      <c r="G41" s="16"/>
      <c r="H41" s="16"/>
      <c r="I41" s="187"/>
    </row>
    <row r="42" spans="1:9" ht="15.6">
      <c r="A42" s="13" t="s">
        <v>20</v>
      </c>
      <c r="B42" s="22" t="s">
        <v>512</v>
      </c>
      <c r="C42" s="15"/>
      <c r="D42" s="15"/>
      <c r="E42" s="15"/>
      <c r="F42" s="17" t="s">
        <v>31</v>
      </c>
      <c r="G42" s="16">
        <f>G12*0.2</f>
        <v>6</v>
      </c>
      <c r="H42" s="16"/>
      <c r="I42" s="187"/>
    </row>
    <row r="43" spans="1:9">
      <c r="A43" s="13"/>
      <c r="B43" s="24"/>
      <c r="C43" s="15"/>
      <c r="D43" s="15"/>
      <c r="E43" s="15"/>
      <c r="F43" s="16"/>
      <c r="G43" s="16"/>
      <c r="H43" s="16"/>
      <c r="I43" s="187"/>
    </row>
    <row r="44" spans="1:9">
      <c r="A44" s="13" t="s">
        <v>3</v>
      </c>
      <c r="B44" s="22" t="s">
        <v>824</v>
      </c>
      <c r="C44" s="15"/>
      <c r="D44" s="15"/>
      <c r="E44" s="15"/>
      <c r="F44" s="16"/>
      <c r="G44" s="16"/>
      <c r="H44" s="16"/>
      <c r="I44" s="187"/>
    </row>
    <row r="45" spans="1:9" ht="15.6">
      <c r="A45" s="13"/>
      <c r="B45" s="22" t="s">
        <v>514</v>
      </c>
      <c r="C45" s="15"/>
      <c r="D45" s="15"/>
      <c r="E45" s="15"/>
      <c r="F45" s="17" t="s">
        <v>31</v>
      </c>
      <c r="G45" s="16">
        <f>G42*0.1</f>
        <v>0.60000000000000009</v>
      </c>
      <c r="H45" s="16"/>
      <c r="I45" s="187"/>
    </row>
    <row r="46" spans="1:9">
      <c r="A46" s="13"/>
      <c r="B46" s="22"/>
      <c r="C46" s="15"/>
      <c r="D46" s="15"/>
      <c r="E46" s="15"/>
      <c r="F46" s="17"/>
      <c r="G46" s="16"/>
      <c r="H46" s="16"/>
      <c r="I46" s="187"/>
    </row>
    <row r="47" spans="1:9" ht="15.6">
      <c r="A47" s="13"/>
      <c r="B47" s="22" t="s">
        <v>823</v>
      </c>
      <c r="C47" s="15"/>
      <c r="D47" s="15"/>
      <c r="E47" s="15"/>
      <c r="F47" s="17" t="s">
        <v>31</v>
      </c>
      <c r="G47" s="16">
        <v>3</v>
      </c>
      <c r="H47" s="16"/>
      <c r="I47" s="187"/>
    </row>
    <row r="48" spans="1:9">
      <c r="A48" s="13"/>
      <c r="B48" s="22"/>
      <c r="C48" s="15"/>
      <c r="D48" s="15"/>
      <c r="E48" s="15"/>
      <c r="F48" s="17"/>
      <c r="G48" s="16"/>
      <c r="H48" s="16"/>
      <c r="I48" s="187"/>
    </row>
    <row r="49" spans="1:9">
      <c r="A49" s="13"/>
      <c r="B49" s="22"/>
      <c r="C49" s="15"/>
      <c r="D49" s="15"/>
      <c r="E49" s="15"/>
      <c r="F49" s="16"/>
      <c r="G49" s="16"/>
      <c r="H49" s="16"/>
      <c r="I49" s="187"/>
    </row>
    <row r="50" spans="1:9">
      <c r="A50" s="13"/>
      <c r="B50" s="24" t="s">
        <v>680</v>
      </c>
      <c r="C50" s="15"/>
      <c r="D50" s="15"/>
      <c r="E50" s="15"/>
      <c r="F50" s="16"/>
      <c r="G50" s="16"/>
      <c r="H50" s="16"/>
      <c r="I50" s="187"/>
    </row>
    <row r="51" spans="1:9" ht="15.6">
      <c r="A51" s="13"/>
      <c r="B51" s="22" t="s">
        <v>679</v>
      </c>
      <c r="C51" s="15"/>
      <c r="D51" s="15"/>
      <c r="E51" s="15"/>
      <c r="F51" s="17" t="s">
        <v>31</v>
      </c>
      <c r="G51" s="16">
        <f>(1*1*1*5)*6</f>
        <v>30</v>
      </c>
      <c r="H51" s="16"/>
      <c r="I51" s="187"/>
    </row>
    <row r="52" spans="1:9">
      <c r="A52" s="13"/>
      <c r="B52" s="22"/>
      <c r="C52" s="15"/>
      <c r="D52" s="15"/>
      <c r="E52" s="15"/>
      <c r="F52" s="16"/>
      <c r="G52" s="16"/>
      <c r="H52" s="16"/>
      <c r="I52" s="187"/>
    </row>
    <row r="53" spans="1:9">
      <c r="A53" s="13"/>
      <c r="B53" s="24" t="s">
        <v>515</v>
      </c>
      <c r="C53" s="15"/>
      <c r="D53" s="15"/>
      <c r="E53" s="15"/>
      <c r="F53" s="16"/>
      <c r="G53" s="16"/>
      <c r="H53" s="16"/>
      <c r="I53" s="187"/>
    </row>
    <row r="54" spans="1:9">
      <c r="A54" s="13"/>
      <c r="B54" s="24"/>
      <c r="C54" s="15"/>
      <c r="D54" s="15"/>
      <c r="E54" s="15"/>
      <c r="F54" s="16"/>
      <c r="G54" s="16"/>
      <c r="H54" s="16"/>
      <c r="I54" s="187"/>
    </row>
    <row r="55" spans="1:9">
      <c r="A55" s="13" t="s">
        <v>6</v>
      </c>
      <c r="B55" s="22" t="s">
        <v>516</v>
      </c>
      <c r="C55" s="15"/>
      <c r="D55" s="15"/>
      <c r="E55" s="15"/>
      <c r="F55" s="16"/>
      <c r="G55" s="16"/>
      <c r="H55" s="16"/>
      <c r="I55" s="187"/>
    </row>
    <row r="56" spans="1:9">
      <c r="A56" s="13"/>
      <c r="B56" s="22" t="s">
        <v>517</v>
      </c>
      <c r="C56" s="15"/>
      <c r="D56" s="15"/>
      <c r="E56" s="15"/>
      <c r="F56" s="16" t="s">
        <v>47</v>
      </c>
      <c r="G56" s="16">
        <v>1</v>
      </c>
      <c r="H56" s="16"/>
      <c r="I56" s="187"/>
    </row>
    <row r="57" spans="1:9">
      <c r="A57" s="13"/>
      <c r="B57" s="22"/>
      <c r="C57" s="15"/>
      <c r="D57" s="15"/>
      <c r="E57" s="15"/>
      <c r="F57" s="16"/>
      <c r="G57" s="16"/>
      <c r="H57" s="16"/>
      <c r="I57" s="187"/>
    </row>
    <row r="58" spans="1:9">
      <c r="A58" s="13"/>
      <c r="B58" s="24" t="s">
        <v>56</v>
      </c>
      <c r="C58" s="15"/>
      <c r="D58" s="15"/>
      <c r="E58" s="15"/>
      <c r="F58" s="16"/>
      <c r="G58" s="16"/>
      <c r="H58" s="16"/>
      <c r="I58" s="187"/>
    </row>
    <row r="59" spans="1:9">
      <c r="A59" s="13"/>
      <c r="B59" s="22"/>
      <c r="C59" s="15"/>
      <c r="D59" s="15"/>
      <c r="E59" s="15"/>
      <c r="F59" s="16"/>
      <c r="G59" s="16"/>
      <c r="H59" s="16"/>
      <c r="I59" s="187"/>
    </row>
    <row r="60" spans="1:9">
      <c r="A60" s="13" t="s">
        <v>7</v>
      </c>
      <c r="B60" s="22" t="s">
        <v>57</v>
      </c>
      <c r="C60" s="15"/>
      <c r="D60" s="15"/>
      <c r="E60" s="15"/>
      <c r="F60" s="16"/>
      <c r="G60" s="16"/>
      <c r="H60" s="16"/>
      <c r="I60" s="187"/>
    </row>
    <row r="61" spans="1:9" ht="15.6">
      <c r="A61" s="13"/>
      <c r="B61" s="22" t="s">
        <v>58</v>
      </c>
      <c r="C61" s="15"/>
      <c r="D61" s="15"/>
      <c r="E61" s="15"/>
      <c r="F61" s="17" t="s">
        <v>31</v>
      </c>
      <c r="G61" s="16">
        <f>G51*0.3</f>
        <v>9</v>
      </c>
      <c r="H61" s="16"/>
      <c r="I61" s="187"/>
    </row>
    <row r="62" spans="1:9">
      <c r="A62" s="13"/>
      <c r="B62" s="22"/>
      <c r="C62" s="15"/>
      <c r="D62" s="15"/>
      <c r="E62" s="15"/>
      <c r="F62" s="16"/>
      <c r="G62" s="16"/>
      <c r="H62" s="16"/>
      <c r="I62" s="187"/>
    </row>
    <row r="63" spans="1:9">
      <c r="A63" s="13" t="s">
        <v>8</v>
      </c>
      <c r="B63" s="22" t="s">
        <v>518</v>
      </c>
      <c r="C63" s="15"/>
      <c r="D63" s="15"/>
      <c r="E63" s="15"/>
      <c r="F63" s="16"/>
      <c r="G63" s="16"/>
      <c r="H63" s="16"/>
      <c r="I63" s="187"/>
    </row>
    <row r="64" spans="1:9">
      <c r="A64" s="13"/>
      <c r="B64" s="22" t="s">
        <v>519</v>
      </c>
      <c r="C64" s="15"/>
      <c r="D64" s="15"/>
      <c r="E64" s="15"/>
      <c r="F64" s="16"/>
      <c r="G64" s="16"/>
      <c r="H64" s="16"/>
      <c r="I64" s="187"/>
    </row>
    <row r="65" spans="1:9" ht="15.6">
      <c r="A65" s="13"/>
      <c r="B65" s="22" t="s">
        <v>520</v>
      </c>
      <c r="C65" s="15"/>
      <c r="D65" s="15"/>
      <c r="E65" s="15"/>
      <c r="F65" s="17" t="s">
        <v>31</v>
      </c>
      <c r="G65" s="16">
        <f>G51-G61</f>
        <v>21</v>
      </c>
      <c r="H65" s="16"/>
      <c r="I65" s="187"/>
    </row>
    <row r="66" spans="1:9">
      <c r="A66" s="13"/>
      <c r="B66" s="22"/>
      <c r="C66" s="15"/>
      <c r="D66" s="15"/>
      <c r="E66" s="15"/>
      <c r="F66" s="16"/>
      <c r="G66" s="16"/>
      <c r="H66" s="16"/>
      <c r="I66" s="187"/>
    </row>
    <row r="67" spans="1:9">
      <c r="A67" s="13"/>
      <c r="B67" s="24" t="s">
        <v>59</v>
      </c>
      <c r="C67" s="15"/>
      <c r="D67" s="15"/>
      <c r="E67" s="15"/>
      <c r="F67" s="16"/>
      <c r="G67" s="16"/>
      <c r="H67" s="16"/>
      <c r="I67" s="187"/>
    </row>
    <row r="68" spans="1:9">
      <c r="A68" s="13"/>
      <c r="B68" s="25"/>
      <c r="C68" s="15"/>
      <c r="D68" s="15"/>
      <c r="E68" s="15"/>
      <c r="F68" s="16"/>
      <c r="G68" s="16"/>
      <c r="H68" s="16"/>
      <c r="I68" s="187"/>
    </row>
    <row r="69" spans="1:9">
      <c r="A69" s="13" t="s">
        <v>10</v>
      </c>
      <c r="B69" s="22" t="s">
        <v>60</v>
      </c>
      <c r="C69" s="15"/>
      <c r="D69" s="15"/>
      <c r="E69" s="15"/>
      <c r="F69" s="16"/>
      <c r="G69" s="16"/>
      <c r="H69" s="16"/>
      <c r="I69" s="187"/>
    </row>
    <row r="70" spans="1:9" ht="15.6">
      <c r="A70" s="13"/>
      <c r="B70" s="22" t="s">
        <v>61</v>
      </c>
      <c r="C70" s="15"/>
      <c r="D70" s="15"/>
      <c r="E70" s="15"/>
      <c r="F70" s="17" t="s">
        <v>28</v>
      </c>
      <c r="G70" s="16">
        <f>G42*0.3</f>
        <v>1.7999999999999998</v>
      </c>
      <c r="H70" s="16"/>
      <c r="I70" s="187"/>
    </row>
    <row r="71" spans="1:9">
      <c r="A71" s="13"/>
      <c r="B71" s="22"/>
      <c r="C71" s="15"/>
      <c r="D71" s="15"/>
      <c r="E71" s="15"/>
      <c r="F71" s="16"/>
      <c r="G71" s="16"/>
      <c r="H71" s="16"/>
      <c r="I71" s="187"/>
    </row>
    <row r="72" spans="1:9" ht="15.6">
      <c r="A72" s="13" t="s">
        <v>21</v>
      </c>
      <c r="B72" s="22" t="s">
        <v>521</v>
      </c>
      <c r="C72" s="15"/>
      <c r="D72" s="15"/>
      <c r="E72" s="15"/>
      <c r="F72" s="17" t="s">
        <v>28</v>
      </c>
      <c r="G72" s="16">
        <f>5*4</f>
        <v>20</v>
      </c>
      <c r="H72" s="16"/>
      <c r="I72" s="187"/>
    </row>
    <row r="73" spans="1:9">
      <c r="A73" s="13"/>
      <c r="B73" s="22" t="s">
        <v>522</v>
      </c>
      <c r="C73" s="15"/>
      <c r="D73" s="15"/>
      <c r="E73" s="15"/>
      <c r="F73" s="16"/>
      <c r="G73" s="16"/>
      <c r="H73" s="16"/>
      <c r="I73" s="187"/>
    </row>
    <row r="74" spans="1:9">
      <c r="A74" s="13"/>
      <c r="B74" s="22"/>
      <c r="C74" s="15"/>
      <c r="D74" s="15"/>
      <c r="E74" s="15"/>
      <c r="F74" s="16"/>
      <c r="G74" s="16"/>
      <c r="H74" s="16"/>
      <c r="I74" s="187"/>
    </row>
    <row r="75" spans="1:9">
      <c r="A75" s="13"/>
      <c r="B75" s="24" t="s">
        <v>64</v>
      </c>
      <c r="C75" s="15"/>
      <c r="D75" s="15"/>
      <c r="E75" s="15"/>
      <c r="F75" s="16"/>
      <c r="G75" s="16"/>
      <c r="H75" s="16"/>
      <c r="I75" s="187"/>
    </row>
    <row r="76" spans="1:9">
      <c r="A76" s="13"/>
      <c r="B76" s="25"/>
      <c r="C76" s="15"/>
      <c r="D76" s="15"/>
      <c r="E76" s="15"/>
      <c r="F76" s="16"/>
      <c r="G76" s="16"/>
      <c r="H76" s="16"/>
      <c r="I76" s="187"/>
    </row>
    <row r="77" spans="1:9">
      <c r="A77" s="13" t="s">
        <v>9</v>
      </c>
      <c r="B77" s="22" t="s">
        <v>65</v>
      </c>
      <c r="C77" s="15"/>
      <c r="D77" s="15"/>
      <c r="E77" s="15"/>
      <c r="F77" s="16"/>
      <c r="G77" s="16"/>
      <c r="H77" s="16"/>
      <c r="I77" s="187"/>
    </row>
    <row r="78" spans="1:9">
      <c r="A78" s="13"/>
      <c r="B78" s="22" t="s">
        <v>66</v>
      </c>
      <c r="C78" s="15"/>
      <c r="D78" s="15"/>
      <c r="E78" s="15"/>
      <c r="F78" s="16"/>
      <c r="G78" s="16"/>
      <c r="H78" s="16"/>
      <c r="I78" s="187"/>
    </row>
    <row r="79" spans="1:9" ht="15.6">
      <c r="A79" s="13"/>
      <c r="B79" s="22" t="s">
        <v>523</v>
      </c>
      <c r="C79" s="15"/>
      <c r="D79" s="15"/>
      <c r="E79" s="15"/>
      <c r="F79" s="17" t="s">
        <v>28</v>
      </c>
      <c r="G79" s="16">
        <f>G72</f>
        <v>20</v>
      </c>
      <c r="H79" s="16"/>
      <c r="I79" s="187"/>
    </row>
    <row r="80" spans="1:9">
      <c r="A80" s="13"/>
      <c r="B80" s="22"/>
      <c r="C80" s="15"/>
      <c r="D80" s="15"/>
      <c r="E80" s="15"/>
      <c r="F80" s="16"/>
      <c r="G80" s="16"/>
      <c r="H80" s="16"/>
      <c r="I80" s="187"/>
    </row>
    <row r="81" spans="1:9">
      <c r="A81" s="13"/>
      <c r="B81" s="24" t="s">
        <v>68</v>
      </c>
      <c r="C81" s="26"/>
      <c r="D81" s="15"/>
      <c r="E81" s="15"/>
      <c r="F81" s="16"/>
      <c r="G81" s="29"/>
      <c r="H81" s="16"/>
      <c r="I81" s="187"/>
    </row>
    <row r="82" spans="1:9">
      <c r="A82" s="13"/>
      <c r="B82" s="22"/>
      <c r="C82" s="15"/>
      <c r="D82" s="15"/>
      <c r="E82" s="15"/>
      <c r="F82" s="16"/>
      <c r="G82" s="16"/>
      <c r="H82" s="16"/>
      <c r="I82" s="187"/>
    </row>
    <row r="83" spans="1:9">
      <c r="A83" s="13" t="s">
        <v>11</v>
      </c>
      <c r="B83" s="22" t="s">
        <v>69</v>
      </c>
      <c r="C83" s="15"/>
      <c r="D83" s="15"/>
      <c r="E83" s="15"/>
      <c r="F83" s="16"/>
      <c r="G83" s="16"/>
      <c r="H83" s="16"/>
      <c r="I83" s="187"/>
    </row>
    <row r="84" spans="1:9">
      <c r="A84" s="13"/>
      <c r="B84" s="22" t="s">
        <v>70</v>
      </c>
      <c r="C84" s="15"/>
      <c r="D84" s="15"/>
      <c r="E84" s="15"/>
      <c r="F84" s="16"/>
      <c r="G84" s="16"/>
      <c r="H84" s="16"/>
      <c r="I84" s="187"/>
    </row>
    <row r="85" spans="1:9">
      <c r="A85" s="13"/>
      <c r="B85" s="22" t="s">
        <v>71</v>
      </c>
      <c r="C85" s="15"/>
      <c r="D85" s="15"/>
      <c r="E85" s="15"/>
      <c r="F85" s="16"/>
      <c r="G85" s="16"/>
      <c r="H85" s="16"/>
      <c r="I85" s="187"/>
    </row>
    <row r="86" spans="1:9" ht="15.6">
      <c r="A86" s="13"/>
      <c r="B86" s="22" t="s">
        <v>72</v>
      </c>
      <c r="C86" s="15"/>
      <c r="D86" s="15"/>
      <c r="E86" s="15"/>
      <c r="F86" s="17" t="s">
        <v>28</v>
      </c>
      <c r="G86" s="16">
        <f>G79</f>
        <v>20</v>
      </c>
      <c r="H86" s="16"/>
      <c r="I86" s="187"/>
    </row>
    <row r="87" spans="1:9">
      <c r="A87" s="13"/>
      <c r="B87" s="22"/>
      <c r="C87" s="15"/>
      <c r="D87" s="15"/>
      <c r="E87" s="15"/>
      <c r="F87" s="16"/>
      <c r="G87" s="16"/>
      <c r="H87" s="16"/>
      <c r="I87" s="187"/>
    </row>
    <row r="88" spans="1:9">
      <c r="A88" s="13"/>
      <c r="B88" s="22"/>
      <c r="C88" s="15"/>
      <c r="D88" s="15"/>
      <c r="E88" s="15"/>
      <c r="F88" s="16"/>
      <c r="G88" s="16"/>
      <c r="H88" s="16"/>
      <c r="I88" s="187"/>
    </row>
    <row r="89" spans="1:9">
      <c r="A89" s="13"/>
      <c r="B89" s="22"/>
      <c r="C89" s="15"/>
      <c r="D89" s="15"/>
      <c r="E89" s="15"/>
      <c r="F89" s="16"/>
      <c r="G89" s="16"/>
      <c r="H89" s="16"/>
      <c r="I89" s="187"/>
    </row>
    <row r="90" spans="1:9">
      <c r="A90" s="13"/>
      <c r="B90" s="22"/>
      <c r="C90" s="15"/>
      <c r="D90" s="15"/>
      <c r="E90" s="15"/>
      <c r="F90" s="16"/>
      <c r="G90" s="16"/>
      <c r="H90" s="16"/>
      <c r="I90" s="187"/>
    </row>
    <row r="91" spans="1:9">
      <c r="A91" s="13"/>
      <c r="B91" s="22"/>
      <c r="C91" s="15"/>
      <c r="D91" s="15"/>
      <c r="E91" s="15"/>
      <c r="F91" s="16"/>
      <c r="G91" s="16"/>
      <c r="H91" s="16"/>
      <c r="I91" s="187"/>
    </row>
    <row r="92" spans="1:9">
      <c r="A92" s="13"/>
      <c r="B92" s="22"/>
      <c r="C92" s="15"/>
      <c r="D92" s="15"/>
      <c r="E92" s="15"/>
      <c r="F92" s="16"/>
      <c r="G92" s="16"/>
      <c r="H92" s="27"/>
      <c r="I92" s="187"/>
    </row>
    <row r="93" spans="1:9">
      <c r="A93" s="13"/>
      <c r="B93" s="22"/>
      <c r="C93" s="15"/>
      <c r="D93" s="15"/>
      <c r="E93" s="15"/>
      <c r="F93" s="16"/>
      <c r="G93" s="16"/>
      <c r="H93" s="27"/>
      <c r="I93" s="187"/>
    </row>
    <row r="94" spans="1:9">
      <c r="A94" s="13"/>
      <c r="B94" s="22"/>
      <c r="C94" s="15"/>
      <c r="D94" s="15"/>
      <c r="E94" s="15"/>
      <c r="F94" s="16"/>
      <c r="G94" s="16"/>
      <c r="H94" s="27"/>
      <c r="I94" s="187"/>
    </row>
    <row r="95" spans="1:9">
      <c r="A95" s="13"/>
      <c r="B95" s="22"/>
      <c r="C95" s="15"/>
      <c r="D95" s="15"/>
      <c r="E95" s="15"/>
      <c r="F95" s="16"/>
      <c r="G95" s="16"/>
      <c r="H95" s="27"/>
      <c r="I95" s="187"/>
    </row>
    <row r="96" spans="1:9">
      <c r="A96" s="13"/>
      <c r="B96" s="22"/>
      <c r="C96" s="15"/>
      <c r="D96" s="15"/>
      <c r="E96" s="15"/>
      <c r="F96" s="16"/>
      <c r="G96" s="16"/>
      <c r="H96" s="16"/>
      <c r="I96" s="189"/>
    </row>
    <row r="97" spans="1:9">
      <c r="A97" s="13"/>
      <c r="B97" s="20" t="s">
        <v>509</v>
      </c>
      <c r="C97" s="21"/>
      <c r="D97" s="15"/>
      <c r="E97" s="15"/>
      <c r="F97" s="29" t="s">
        <v>510</v>
      </c>
      <c r="G97" s="16"/>
      <c r="H97" s="16"/>
      <c r="I97" s="188"/>
    </row>
    <row r="98" spans="1:9">
      <c r="A98" s="13"/>
      <c r="B98" s="20"/>
      <c r="C98" s="26"/>
      <c r="D98" s="26"/>
      <c r="E98" s="26"/>
      <c r="F98" s="29"/>
      <c r="G98" s="16"/>
      <c r="H98" s="16"/>
      <c r="I98" s="190"/>
    </row>
    <row r="99" spans="1:9">
      <c r="A99" s="34"/>
      <c r="B99" s="71"/>
      <c r="C99" s="36"/>
      <c r="D99" s="36"/>
      <c r="E99" s="36"/>
      <c r="F99" s="37"/>
      <c r="G99" s="37"/>
      <c r="H99" s="37"/>
      <c r="I99" s="191"/>
    </row>
    <row r="100" spans="1:9">
      <c r="A100" s="13"/>
      <c r="B100" s="22"/>
      <c r="C100" s="15"/>
      <c r="D100" s="15"/>
      <c r="E100" s="15"/>
      <c r="F100" s="16"/>
      <c r="G100" s="16"/>
      <c r="H100" s="27"/>
      <c r="I100" s="187"/>
    </row>
    <row r="101" spans="1:9">
      <c r="A101" s="13"/>
      <c r="B101" s="22"/>
      <c r="C101" s="15"/>
      <c r="D101" s="15"/>
      <c r="E101" s="15"/>
      <c r="F101" s="16"/>
      <c r="G101" s="16"/>
      <c r="H101" s="27"/>
      <c r="I101" s="187"/>
    </row>
    <row r="102" spans="1:9">
      <c r="A102" s="13"/>
      <c r="B102" s="14" t="str">
        <f>B4</f>
        <v>PROPOSED BOREHOLE REHABILITATION</v>
      </c>
      <c r="C102" s="15"/>
      <c r="D102" s="15"/>
      <c r="E102" s="15"/>
      <c r="F102" s="16"/>
      <c r="G102" s="16"/>
      <c r="H102" s="27"/>
      <c r="I102" s="187"/>
    </row>
    <row r="103" spans="1:9">
      <c r="A103" s="13"/>
      <c r="B103" s="14" t="str">
        <f>B5</f>
        <v>BALANBAL DISTRICT</v>
      </c>
      <c r="C103" s="15"/>
      <c r="D103" s="15"/>
      <c r="E103" s="15"/>
      <c r="F103" s="16"/>
      <c r="G103" s="16"/>
      <c r="H103" s="27"/>
      <c r="I103" s="187"/>
    </row>
    <row r="104" spans="1:9">
      <c r="A104" s="13"/>
      <c r="B104" s="14"/>
      <c r="C104" s="15"/>
      <c r="D104" s="15"/>
      <c r="E104" s="15"/>
      <c r="F104" s="16"/>
      <c r="G104" s="16"/>
      <c r="H104" s="27"/>
      <c r="I104" s="187"/>
    </row>
    <row r="105" spans="1:9">
      <c r="A105" s="13"/>
      <c r="B105" s="14"/>
      <c r="C105" s="15"/>
      <c r="D105" s="15"/>
      <c r="E105" s="15"/>
      <c r="F105" s="16"/>
      <c r="G105" s="16"/>
      <c r="H105" s="27"/>
      <c r="I105" s="187"/>
    </row>
    <row r="106" spans="1:9">
      <c r="A106" s="13"/>
      <c r="B106" s="14" t="str">
        <f>B7</f>
        <v>SECTION 2: ELEVATED WATER TANK</v>
      </c>
      <c r="C106" s="15"/>
      <c r="D106" s="15"/>
      <c r="E106" s="15"/>
      <c r="F106" s="16"/>
      <c r="G106" s="16"/>
      <c r="H106" s="27"/>
      <c r="I106" s="187"/>
    </row>
    <row r="107" spans="1:9">
      <c r="A107" s="13"/>
      <c r="B107" s="20"/>
      <c r="C107" s="15"/>
      <c r="D107" s="15"/>
      <c r="E107" s="15"/>
      <c r="F107" s="16"/>
      <c r="G107" s="16"/>
      <c r="H107" s="27"/>
      <c r="I107" s="187"/>
    </row>
    <row r="108" spans="1:9">
      <c r="A108" s="13"/>
      <c r="B108" s="14" t="s">
        <v>524</v>
      </c>
      <c r="C108" s="15"/>
      <c r="D108" s="15"/>
      <c r="E108" s="15"/>
      <c r="F108" s="16"/>
      <c r="G108" s="16"/>
      <c r="H108" s="27"/>
      <c r="I108" s="187"/>
    </row>
    <row r="109" spans="1:9">
      <c r="A109" s="13"/>
      <c r="B109" s="14"/>
      <c r="C109" s="15"/>
      <c r="D109" s="15"/>
      <c r="E109" s="15"/>
      <c r="F109" s="16"/>
      <c r="G109" s="16"/>
      <c r="H109" s="27"/>
      <c r="I109" s="187"/>
    </row>
    <row r="110" spans="1:9">
      <c r="A110" s="13"/>
      <c r="B110" s="14"/>
      <c r="C110" s="15"/>
      <c r="D110" s="15"/>
      <c r="E110" s="15"/>
      <c r="F110" s="16"/>
      <c r="G110" s="16"/>
      <c r="H110" s="27"/>
      <c r="I110" s="187"/>
    </row>
    <row r="111" spans="1:9">
      <c r="A111" s="13"/>
      <c r="B111" s="24" t="s">
        <v>73</v>
      </c>
      <c r="C111" s="15"/>
      <c r="D111" s="15"/>
      <c r="E111" s="15"/>
      <c r="F111" s="16"/>
      <c r="G111" s="16"/>
      <c r="H111" s="16"/>
      <c r="I111" s="187"/>
    </row>
    <row r="112" spans="1:9">
      <c r="A112" s="13"/>
      <c r="B112" s="22"/>
      <c r="C112" s="15"/>
      <c r="D112" s="15"/>
      <c r="E112" s="15"/>
      <c r="F112" s="16"/>
      <c r="G112" s="16"/>
      <c r="H112" s="16"/>
      <c r="I112" s="187"/>
    </row>
    <row r="113" spans="1:9" ht="15.6">
      <c r="A113" s="13" t="s">
        <v>20</v>
      </c>
      <c r="B113" s="22" t="s">
        <v>828</v>
      </c>
      <c r="C113" s="15"/>
      <c r="D113" s="15"/>
      <c r="E113" s="15"/>
      <c r="F113" s="17" t="s">
        <v>31</v>
      </c>
      <c r="G113" s="16">
        <f>G86*0.1</f>
        <v>2</v>
      </c>
      <c r="H113" s="16"/>
      <c r="I113" s="187"/>
    </row>
    <row r="114" spans="1:9">
      <c r="A114" s="13"/>
      <c r="B114" s="22"/>
      <c r="C114" s="15"/>
      <c r="D114" s="15"/>
      <c r="E114" s="15"/>
      <c r="F114" s="17"/>
      <c r="G114" s="16"/>
      <c r="H114" s="27"/>
      <c r="I114" s="187"/>
    </row>
    <row r="115" spans="1:9" ht="15.6">
      <c r="A115" s="13"/>
      <c r="B115" s="22" t="s">
        <v>825</v>
      </c>
      <c r="C115" s="15"/>
      <c r="D115" s="15"/>
      <c r="E115" s="15"/>
      <c r="F115" s="17" t="s">
        <v>31</v>
      </c>
      <c r="G115" s="16">
        <f>(1*1*0.1)*6</f>
        <v>0.60000000000000009</v>
      </c>
      <c r="H115" s="16"/>
      <c r="I115" s="187"/>
    </row>
    <row r="116" spans="1:9">
      <c r="A116" s="13"/>
      <c r="B116" s="14"/>
      <c r="C116" s="15"/>
      <c r="D116" s="15"/>
      <c r="E116" s="15"/>
      <c r="F116" s="16"/>
      <c r="G116" s="16"/>
      <c r="H116" s="27"/>
      <c r="I116" s="187"/>
    </row>
    <row r="117" spans="1:9">
      <c r="A117" s="13"/>
      <c r="B117" s="24" t="s">
        <v>826</v>
      </c>
      <c r="C117" s="15"/>
      <c r="D117" s="15"/>
      <c r="E117" s="15"/>
      <c r="F117" s="16"/>
      <c r="G117" s="16"/>
      <c r="H117" s="16"/>
      <c r="I117" s="187"/>
    </row>
    <row r="118" spans="1:9">
      <c r="A118" s="13"/>
      <c r="B118" s="24" t="s">
        <v>827</v>
      </c>
      <c r="C118" s="15"/>
      <c r="D118" s="15"/>
      <c r="E118" s="15"/>
      <c r="F118" s="16"/>
      <c r="G118" s="16"/>
      <c r="H118" s="16"/>
      <c r="I118" s="187"/>
    </row>
    <row r="119" spans="1:9">
      <c r="A119" s="13"/>
      <c r="B119" s="24"/>
      <c r="C119" s="15"/>
      <c r="D119" s="15"/>
      <c r="E119" s="15"/>
      <c r="F119" s="16"/>
      <c r="G119" s="16"/>
      <c r="H119" s="16"/>
      <c r="I119" s="187"/>
    </row>
    <row r="120" spans="1:9">
      <c r="A120" s="13"/>
      <c r="B120" s="24" t="s">
        <v>527</v>
      </c>
      <c r="C120" s="15"/>
      <c r="D120" s="15"/>
      <c r="E120" s="15"/>
      <c r="F120" s="16"/>
      <c r="G120" s="16"/>
      <c r="H120" s="16"/>
      <c r="I120" s="187"/>
    </row>
    <row r="121" spans="1:9">
      <c r="A121" s="13"/>
      <c r="B121" s="22"/>
      <c r="C121" s="15"/>
      <c r="D121" s="15"/>
      <c r="E121" s="15"/>
      <c r="F121" s="16"/>
      <c r="G121" s="16"/>
      <c r="H121" s="16"/>
      <c r="I121" s="187"/>
    </row>
    <row r="122" spans="1:9" ht="15.6">
      <c r="A122" s="13" t="s">
        <v>20</v>
      </c>
      <c r="B122" s="22" t="s">
        <v>14</v>
      </c>
      <c r="C122" s="15"/>
      <c r="D122" s="15"/>
      <c r="E122" s="15"/>
      <c r="F122" s="17" t="s">
        <v>31</v>
      </c>
      <c r="G122" s="16">
        <f>21*0.6*0.45</f>
        <v>5.67</v>
      </c>
      <c r="H122" s="16"/>
      <c r="I122" s="187"/>
    </row>
    <row r="123" spans="1:9">
      <c r="A123" s="13"/>
      <c r="B123" s="22"/>
      <c r="C123" s="15"/>
      <c r="D123" s="15"/>
      <c r="E123" s="15"/>
      <c r="F123" s="16"/>
      <c r="G123" s="16"/>
      <c r="H123" s="16"/>
      <c r="I123" s="187"/>
    </row>
    <row r="124" spans="1:9" ht="15.6">
      <c r="A124" s="13" t="s">
        <v>3</v>
      </c>
      <c r="B124" s="22" t="s">
        <v>528</v>
      </c>
      <c r="C124" s="15"/>
      <c r="D124" s="15"/>
      <c r="E124" s="15"/>
      <c r="F124" s="17" t="s">
        <v>31</v>
      </c>
      <c r="G124" s="16">
        <f>G122</f>
        <v>5.67</v>
      </c>
      <c r="H124" s="16"/>
      <c r="I124" s="187"/>
    </row>
    <row r="125" spans="1:9">
      <c r="A125" s="13"/>
      <c r="B125" s="22"/>
      <c r="C125" s="15"/>
      <c r="D125" s="15"/>
      <c r="E125" s="15"/>
      <c r="F125" s="16"/>
      <c r="G125" s="16"/>
      <c r="H125" s="16"/>
      <c r="I125" s="187"/>
    </row>
    <row r="126" spans="1:9" ht="15.6">
      <c r="A126" s="13" t="s">
        <v>6</v>
      </c>
      <c r="B126" s="22" t="s">
        <v>829</v>
      </c>
      <c r="C126" s="15"/>
      <c r="D126" s="15"/>
      <c r="E126" s="15"/>
      <c r="F126" s="17" t="s">
        <v>31</v>
      </c>
      <c r="G126" s="16">
        <f>G122</f>
        <v>5.67</v>
      </c>
      <c r="H126" s="16"/>
      <c r="I126" s="187"/>
    </row>
    <row r="127" spans="1:9">
      <c r="A127" s="13"/>
      <c r="B127" s="22"/>
      <c r="C127" s="15"/>
      <c r="D127" s="15"/>
      <c r="E127" s="15"/>
      <c r="F127" s="16"/>
      <c r="G127" s="16"/>
      <c r="H127" s="16"/>
      <c r="I127" s="187"/>
    </row>
    <row r="128" spans="1:9">
      <c r="A128" s="13"/>
      <c r="B128" s="22"/>
      <c r="C128" s="15"/>
      <c r="D128" s="15"/>
      <c r="E128" s="15"/>
      <c r="F128" s="16"/>
      <c r="G128" s="16"/>
      <c r="H128" s="16"/>
      <c r="I128" s="187"/>
    </row>
    <row r="129" spans="1:9">
      <c r="A129" s="13"/>
      <c r="B129" s="24" t="s">
        <v>529</v>
      </c>
      <c r="C129" s="15"/>
      <c r="D129" s="15"/>
      <c r="E129" s="15"/>
      <c r="F129" s="16"/>
      <c r="G129" s="16"/>
      <c r="H129" s="16"/>
      <c r="I129" s="187"/>
    </row>
    <row r="130" spans="1:9">
      <c r="A130" s="13"/>
      <c r="B130" s="22"/>
      <c r="C130" s="15"/>
      <c r="D130" s="15"/>
      <c r="E130" s="15"/>
      <c r="F130" s="16"/>
      <c r="G130" s="16"/>
      <c r="H130" s="16"/>
      <c r="I130" s="187"/>
    </row>
    <row r="131" spans="1:9" ht="15.6">
      <c r="A131" s="13" t="s">
        <v>20</v>
      </c>
      <c r="B131" s="22" t="s">
        <v>530</v>
      </c>
      <c r="C131" s="15"/>
      <c r="D131" s="15"/>
      <c r="E131" s="15"/>
      <c r="F131" s="17" t="s">
        <v>31</v>
      </c>
      <c r="G131" s="16">
        <f>(1*1*0.6)*6</f>
        <v>3.5999999999999996</v>
      </c>
      <c r="H131" s="16"/>
      <c r="I131" s="187"/>
    </row>
    <row r="132" spans="1:9">
      <c r="A132" s="13"/>
      <c r="B132" s="22"/>
      <c r="C132" s="15"/>
      <c r="D132" s="15"/>
      <c r="E132" s="15"/>
      <c r="F132" s="16"/>
      <c r="G132" s="16"/>
      <c r="H132" s="16"/>
      <c r="I132" s="187"/>
    </row>
    <row r="133" spans="1:9" ht="15.6">
      <c r="A133" s="13" t="s">
        <v>3</v>
      </c>
      <c r="B133" s="22" t="s">
        <v>531</v>
      </c>
      <c r="C133" s="15"/>
      <c r="D133" s="15"/>
      <c r="E133" s="15"/>
      <c r="F133" s="17" t="s">
        <v>31</v>
      </c>
      <c r="G133" s="16">
        <f>(0.6*0.6*1)*6</f>
        <v>2.16</v>
      </c>
      <c r="H133" s="16"/>
      <c r="I133" s="187"/>
    </row>
    <row r="134" spans="1:9">
      <c r="A134" s="13"/>
      <c r="B134" s="22"/>
      <c r="C134" s="15"/>
      <c r="D134" s="15"/>
      <c r="E134" s="15"/>
      <c r="F134" s="16"/>
      <c r="G134" s="16"/>
      <c r="H134" s="16"/>
      <c r="I134" s="187"/>
    </row>
    <row r="135" spans="1:9" ht="15.6">
      <c r="A135" s="13" t="s">
        <v>6</v>
      </c>
      <c r="B135" s="22" t="s">
        <v>836</v>
      </c>
      <c r="C135" s="15"/>
      <c r="D135" s="15"/>
      <c r="E135" s="15"/>
      <c r="F135" s="17" t="s">
        <v>31</v>
      </c>
      <c r="G135" s="16">
        <f>(0.6*0.6*6)*6</f>
        <v>12.96</v>
      </c>
      <c r="H135" s="16"/>
      <c r="I135" s="187"/>
    </row>
    <row r="136" spans="1:9">
      <c r="A136" s="13"/>
      <c r="B136" s="22"/>
      <c r="C136" s="15"/>
      <c r="D136" s="15"/>
      <c r="E136" s="15"/>
      <c r="F136" s="16"/>
      <c r="G136" s="16"/>
      <c r="H136" s="16"/>
      <c r="I136" s="187"/>
    </row>
    <row r="137" spans="1:9">
      <c r="A137" s="13"/>
      <c r="B137" s="22"/>
      <c r="C137" s="15"/>
      <c r="D137" s="15"/>
      <c r="E137" s="15"/>
      <c r="F137" s="16"/>
      <c r="G137" s="16"/>
      <c r="H137" s="16"/>
      <c r="I137" s="187"/>
    </row>
    <row r="138" spans="1:9">
      <c r="A138" s="13"/>
      <c r="B138" s="22"/>
      <c r="C138" s="15"/>
      <c r="D138" s="15"/>
      <c r="E138" s="15"/>
      <c r="F138" s="16"/>
      <c r="G138" s="16"/>
      <c r="H138" s="16"/>
      <c r="I138" s="187"/>
    </row>
    <row r="139" spans="1:9">
      <c r="A139" s="13"/>
      <c r="B139" s="24" t="s">
        <v>533</v>
      </c>
      <c r="C139" s="15"/>
      <c r="D139" s="15"/>
      <c r="E139" s="15"/>
      <c r="F139" s="16"/>
      <c r="G139" s="16"/>
      <c r="H139" s="16"/>
      <c r="I139" s="187"/>
    </row>
    <row r="140" spans="1:9">
      <c r="A140" s="13"/>
      <c r="B140" s="22"/>
      <c r="C140" s="15"/>
      <c r="D140" s="15"/>
      <c r="E140" s="15"/>
      <c r="F140" s="16"/>
      <c r="G140" s="16"/>
      <c r="H140" s="16"/>
      <c r="I140" s="187"/>
    </row>
    <row r="141" spans="1:9">
      <c r="A141" s="13" t="s">
        <v>20</v>
      </c>
      <c r="B141" s="22" t="s">
        <v>534</v>
      </c>
      <c r="C141" s="15"/>
      <c r="D141" s="15"/>
      <c r="E141" s="15"/>
      <c r="F141" s="16"/>
      <c r="G141" s="16"/>
      <c r="H141" s="16"/>
      <c r="I141" s="187"/>
    </row>
    <row r="142" spans="1:9" ht="15.6">
      <c r="A142" s="13"/>
      <c r="B142" s="22" t="s">
        <v>79</v>
      </c>
      <c r="C142" s="15"/>
      <c r="D142" s="15"/>
      <c r="E142" s="15"/>
      <c r="F142" s="17" t="s">
        <v>31</v>
      </c>
      <c r="G142" s="16">
        <f>4*5*0.2</f>
        <v>4</v>
      </c>
      <c r="H142" s="16"/>
      <c r="I142" s="187"/>
    </row>
    <row r="143" spans="1:9">
      <c r="A143" s="13"/>
      <c r="B143" s="22"/>
      <c r="C143" s="15"/>
      <c r="D143" s="15"/>
      <c r="E143" s="15"/>
      <c r="F143" s="16"/>
      <c r="G143" s="16"/>
      <c r="H143" s="27"/>
      <c r="I143" s="187"/>
    </row>
    <row r="144" spans="1:9">
      <c r="A144" s="13"/>
      <c r="B144" s="24" t="s">
        <v>683</v>
      </c>
      <c r="C144" s="15"/>
      <c r="D144" s="15"/>
      <c r="E144" s="15"/>
      <c r="F144" s="16"/>
      <c r="G144" s="16"/>
      <c r="H144" s="27"/>
      <c r="I144" s="187"/>
    </row>
    <row r="145" spans="1:9">
      <c r="A145" s="13"/>
      <c r="B145" s="22"/>
      <c r="C145" s="15"/>
      <c r="D145" s="15"/>
      <c r="E145" s="15"/>
      <c r="F145" s="16"/>
      <c r="G145" s="16"/>
      <c r="H145" s="27"/>
      <c r="I145" s="187"/>
    </row>
    <row r="146" spans="1:9" ht="15.6">
      <c r="A146" s="13" t="s">
        <v>3</v>
      </c>
      <c r="B146" s="22" t="s">
        <v>684</v>
      </c>
      <c r="C146" s="15"/>
      <c r="D146" s="15"/>
      <c r="E146" s="15"/>
      <c r="F146" s="17" t="s">
        <v>31</v>
      </c>
      <c r="G146" s="16">
        <f>G142</f>
        <v>4</v>
      </c>
      <c r="H146" s="16"/>
      <c r="I146" s="187"/>
    </row>
    <row r="147" spans="1:9">
      <c r="A147" s="13"/>
      <c r="B147" s="22"/>
      <c r="C147" s="15"/>
      <c r="D147" s="15"/>
      <c r="E147" s="15"/>
      <c r="F147" s="16"/>
      <c r="G147" s="16"/>
      <c r="H147" s="27"/>
      <c r="I147" s="187"/>
    </row>
    <row r="148" spans="1:9" ht="15.6">
      <c r="A148" s="13" t="s">
        <v>6</v>
      </c>
      <c r="B148" s="22" t="s">
        <v>835</v>
      </c>
      <c r="C148" s="15"/>
      <c r="D148" s="15"/>
      <c r="E148" s="15"/>
      <c r="F148" s="17" t="s">
        <v>31</v>
      </c>
      <c r="G148" s="16">
        <f>G142</f>
        <v>4</v>
      </c>
      <c r="H148" s="16"/>
      <c r="I148" s="187"/>
    </row>
    <row r="149" spans="1:9">
      <c r="A149" s="13"/>
      <c r="B149" s="22"/>
      <c r="C149" s="15"/>
      <c r="D149" s="15"/>
      <c r="E149" s="15"/>
      <c r="F149" s="16"/>
      <c r="G149" s="16"/>
      <c r="H149" s="27"/>
      <c r="I149" s="187"/>
    </row>
    <row r="150" spans="1:9">
      <c r="A150" s="13"/>
      <c r="B150" s="22"/>
      <c r="C150" s="15"/>
      <c r="D150" s="15"/>
      <c r="E150" s="15"/>
      <c r="F150" s="16"/>
      <c r="G150" s="16"/>
      <c r="H150" s="27"/>
      <c r="I150" s="187"/>
    </row>
    <row r="151" spans="1:9">
      <c r="A151" s="13"/>
      <c r="B151" s="22"/>
      <c r="C151" s="15"/>
      <c r="D151" s="15"/>
      <c r="E151" s="15"/>
      <c r="F151" s="16"/>
      <c r="G151" s="16"/>
      <c r="H151" s="27"/>
      <c r="I151" s="187"/>
    </row>
    <row r="152" spans="1:9">
      <c r="A152" s="13"/>
      <c r="B152" s="24" t="s">
        <v>81</v>
      </c>
      <c r="C152" s="15"/>
      <c r="D152" s="15"/>
      <c r="E152" s="15"/>
      <c r="F152" s="16"/>
      <c r="G152" s="16"/>
      <c r="H152" s="16"/>
      <c r="I152" s="187"/>
    </row>
    <row r="153" spans="1:9">
      <c r="A153" s="13"/>
      <c r="B153" s="22"/>
      <c r="C153" s="15"/>
      <c r="D153" s="15"/>
      <c r="E153" s="15"/>
      <c r="F153" s="16"/>
      <c r="G153" s="16"/>
      <c r="H153" s="16"/>
      <c r="I153" s="187"/>
    </row>
    <row r="154" spans="1:9">
      <c r="A154" s="13"/>
      <c r="B154" s="24" t="s">
        <v>821</v>
      </c>
      <c r="C154" s="15"/>
      <c r="D154" s="15"/>
      <c r="E154" s="15"/>
      <c r="F154" s="16"/>
      <c r="G154" s="16"/>
      <c r="H154" s="16"/>
      <c r="I154" s="187"/>
    </row>
    <row r="155" spans="1:9">
      <c r="A155" s="13"/>
      <c r="B155" s="24" t="s">
        <v>822</v>
      </c>
      <c r="C155" s="15"/>
      <c r="D155" s="15"/>
      <c r="E155" s="15"/>
      <c r="F155" s="16"/>
      <c r="G155" s="16"/>
      <c r="H155" s="16"/>
      <c r="I155" s="187"/>
    </row>
    <row r="156" spans="1:9">
      <c r="A156" s="13"/>
      <c r="B156" s="24"/>
      <c r="C156" s="15"/>
      <c r="D156" s="15"/>
      <c r="E156" s="15"/>
      <c r="F156" s="16"/>
      <c r="G156" s="16"/>
      <c r="H156" s="16"/>
      <c r="I156" s="187"/>
    </row>
    <row r="157" spans="1:9">
      <c r="A157" s="13"/>
      <c r="B157" s="24"/>
      <c r="C157" s="15"/>
      <c r="D157" s="15"/>
      <c r="E157" s="15"/>
      <c r="F157" s="16"/>
      <c r="G157" s="16"/>
      <c r="H157" s="16"/>
      <c r="I157" s="187"/>
    </row>
    <row r="158" spans="1:9">
      <c r="A158" s="13"/>
      <c r="B158" s="24" t="s">
        <v>527</v>
      </c>
      <c r="C158" s="15"/>
      <c r="D158" s="15"/>
      <c r="E158" s="15"/>
      <c r="F158" s="16"/>
      <c r="G158" s="16"/>
      <c r="H158" s="16"/>
      <c r="I158" s="187"/>
    </row>
    <row r="159" spans="1:9">
      <c r="A159" s="13"/>
      <c r="B159" s="25"/>
      <c r="C159" s="15"/>
      <c r="D159" s="15"/>
      <c r="E159" s="15"/>
      <c r="F159" s="16"/>
      <c r="G159" s="16"/>
      <c r="H159" s="16"/>
      <c r="I159" s="187"/>
    </row>
    <row r="160" spans="1:9">
      <c r="A160" s="13"/>
      <c r="B160" s="22" t="s">
        <v>535</v>
      </c>
      <c r="C160" s="15"/>
      <c r="D160" s="15"/>
      <c r="E160" s="15"/>
      <c r="F160" s="16"/>
      <c r="G160" s="16"/>
      <c r="H160" s="16"/>
      <c r="I160" s="187"/>
    </row>
    <row r="161" spans="1:9">
      <c r="A161" s="13"/>
      <c r="B161" s="25"/>
      <c r="C161" s="15"/>
      <c r="D161" s="15"/>
      <c r="E161" s="15"/>
      <c r="F161" s="16"/>
      <c r="G161" s="16"/>
      <c r="H161" s="16"/>
      <c r="I161" s="187"/>
    </row>
    <row r="162" spans="1:9">
      <c r="A162" s="13" t="s">
        <v>20</v>
      </c>
      <c r="B162" s="22" t="s">
        <v>536</v>
      </c>
      <c r="C162" s="15"/>
      <c r="D162" s="15"/>
      <c r="E162" s="15"/>
      <c r="F162" s="16"/>
      <c r="G162" s="16"/>
      <c r="H162" s="16"/>
      <c r="I162" s="187"/>
    </row>
    <row r="163" spans="1:9">
      <c r="A163" s="13"/>
      <c r="B163" s="22" t="s">
        <v>537</v>
      </c>
      <c r="C163" s="15"/>
      <c r="D163" s="15"/>
      <c r="E163" s="15"/>
      <c r="F163" s="16" t="s">
        <v>26</v>
      </c>
      <c r="G163" s="16">
        <f>23.4*6*0.888</f>
        <v>124.67519999999998</v>
      </c>
      <c r="H163" s="16"/>
      <c r="I163" s="187"/>
    </row>
    <row r="164" spans="1:9">
      <c r="A164" s="13"/>
      <c r="B164" s="25"/>
      <c r="C164" s="15"/>
      <c r="D164" s="15"/>
      <c r="E164" s="15"/>
      <c r="F164" s="16"/>
      <c r="G164" s="16"/>
      <c r="H164" s="16"/>
      <c r="I164" s="187"/>
    </row>
    <row r="165" spans="1:9">
      <c r="A165" s="13" t="s">
        <v>3</v>
      </c>
      <c r="B165" s="22" t="s">
        <v>538</v>
      </c>
      <c r="C165" s="15"/>
      <c r="D165" s="15"/>
      <c r="E165" s="15"/>
      <c r="F165" s="16"/>
      <c r="G165" s="16"/>
      <c r="H165" s="16"/>
      <c r="I165" s="187"/>
    </row>
    <row r="166" spans="1:9">
      <c r="A166" s="13"/>
      <c r="B166" s="22" t="s">
        <v>539</v>
      </c>
      <c r="C166" s="15"/>
      <c r="D166" s="15"/>
      <c r="E166" s="15"/>
      <c r="F166" s="16" t="s">
        <v>26</v>
      </c>
      <c r="G166" s="16">
        <f>23.4/0.25*1.1*0.395</f>
        <v>40.669200000000004</v>
      </c>
      <c r="H166" s="16"/>
      <c r="I166" s="187"/>
    </row>
    <row r="167" spans="1:9">
      <c r="A167" s="13"/>
      <c r="B167" s="22"/>
      <c r="C167" s="15"/>
      <c r="D167" s="15"/>
      <c r="E167" s="15"/>
      <c r="F167" s="16"/>
      <c r="G167" s="16"/>
      <c r="H167" s="16"/>
      <c r="I167" s="187"/>
    </row>
    <row r="168" spans="1:9">
      <c r="A168" s="13"/>
      <c r="B168" s="22" t="s">
        <v>540</v>
      </c>
      <c r="C168" s="15"/>
      <c r="D168" s="15"/>
      <c r="E168" s="15"/>
      <c r="F168" s="16"/>
      <c r="G168" s="16"/>
      <c r="H168" s="16"/>
      <c r="I168" s="187"/>
    </row>
    <row r="169" spans="1:9">
      <c r="A169" s="13"/>
      <c r="B169" s="25"/>
      <c r="C169" s="15"/>
      <c r="D169" s="15"/>
      <c r="E169" s="15"/>
      <c r="F169" s="16"/>
      <c r="G169" s="16"/>
      <c r="H169" s="16"/>
      <c r="I169" s="187"/>
    </row>
    <row r="170" spans="1:9">
      <c r="A170" s="13" t="s">
        <v>6</v>
      </c>
      <c r="B170" s="22" t="s">
        <v>541</v>
      </c>
      <c r="C170" s="15"/>
      <c r="D170" s="15"/>
      <c r="E170" s="15"/>
      <c r="F170" s="16" t="s">
        <v>26</v>
      </c>
      <c r="G170" s="16">
        <f>G163</f>
        <v>124.67519999999998</v>
      </c>
      <c r="H170" s="16"/>
      <c r="I170" s="187"/>
    </row>
    <row r="171" spans="1:9">
      <c r="A171" s="13"/>
      <c r="B171" s="25"/>
      <c r="C171" s="15"/>
      <c r="D171" s="15"/>
      <c r="E171" s="15"/>
      <c r="F171" s="16"/>
      <c r="G171" s="16"/>
      <c r="H171" s="16"/>
      <c r="I171" s="187"/>
    </row>
    <row r="172" spans="1:9">
      <c r="A172" s="13" t="s">
        <v>7</v>
      </c>
      <c r="B172" s="22" t="s">
        <v>542</v>
      </c>
      <c r="C172" s="15"/>
      <c r="D172" s="15"/>
      <c r="E172" s="15"/>
      <c r="F172" s="16" t="s">
        <v>26</v>
      </c>
      <c r="G172" s="16">
        <f>G166</f>
        <v>40.669200000000004</v>
      </c>
      <c r="H172" s="16"/>
      <c r="I172" s="187"/>
    </row>
    <row r="173" spans="1:9">
      <c r="A173" s="13"/>
      <c r="B173" s="22"/>
      <c r="C173" s="15"/>
      <c r="D173" s="15"/>
      <c r="E173" s="15"/>
      <c r="F173" s="16"/>
      <c r="G173" s="16"/>
      <c r="H173" s="16"/>
      <c r="I173" s="187"/>
    </row>
    <row r="174" spans="1:9">
      <c r="A174" s="13"/>
      <c r="B174" s="22"/>
      <c r="C174" s="15"/>
      <c r="D174" s="15"/>
      <c r="E174" s="15"/>
      <c r="F174" s="16"/>
      <c r="G174" s="16"/>
      <c r="H174" s="16"/>
      <c r="I174" s="187"/>
    </row>
    <row r="175" spans="1:9">
      <c r="A175" s="13"/>
      <c r="B175" s="22" t="s">
        <v>834</v>
      </c>
      <c r="C175" s="15"/>
      <c r="D175" s="15"/>
      <c r="E175" s="15"/>
      <c r="F175" s="16"/>
      <c r="G175" s="16"/>
      <c r="H175" s="16"/>
      <c r="I175" s="187"/>
    </row>
    <row r="176" spans="1:9">
      <c r="A176" s="13"/>
      <c r="B176" s="25"/>
      <c r="C176" s="15"/>
      <c r="D176" s="15"/>
      <c r="E176" s="15"/>
      <c r="F176" s="16"/>
      <c r="G176" s="16"/>
      <c r="H176" s="16"/>
      <c r="I176" s="187"/>
    </row>
    <row r="177" spans="1:9">
      <c r="A177" s="13" t="s">
        <v>6</v>
      </c>
      <c r="B177" s="22" t="s">
        <v>541</v>
      </c>
      <c r="C177" s="15"/>
      <c r="D177" s="15"/>
      <c r="E177" s="15"/>
      <c r="F177" s="16" t="s">
        <v>26</v>
      </c>
      <c r="G177" s="16">
        <f>G170</f>
        <v>124.67519999999998</v>
      </c>
      <c r="H177" s="16"/>
      <c r="I177" s="187"/>
    </row>
    <row r="178" spans="1:9">
      <c r="A178" s="13"/>
      <c r="B178" s="25"/>
      <c r="C178" s="15"/>
      <c r="D178" s="15"/>
      <c r="E178" s="15"/>
      <c r="F178" s="16"/>
      <c r="G178" s="16"/>
      <c r="H178" s="16"/>
      <c r="I178" s="187"/>
    </row>
    <row r="179" spans="1:9">
      <c r="A179" s="13" t="s">
        <v>7</v>
      </c>
      <c r="B179" s="22" t="s">
        <v>542</v>
      </c>
      <c r="C179" s="15"/>
      <c r="D179" s="15"/>
      <c r="E179" s="15"/>
      <c r="F179" s="16" t="s">
        <v>26</v>
      </c>
      <c r="G179" s="16">
        <f>G172</f>
        <v>40.669200000000004</v>
      </c>
      <c r="H179" s="16"/>
      <c r="I179" s="187"/>
    </row>
    <row r="180" spans="1:9">
      <c r="A180" s="13"/>
      <c r="B180" s="22"/>
      <c r="C180" s="15"/>
      <c r="D180" s="15"/>
      <c r="E180" s="15"/>
      <c r="F180" s="16"/>
      <c r="G180" s="16"/>
      <c r="H180" s="16"/>
      <c r="I180" s="187"/>
    </row>
    <row r="181" spans="1:9">
      <c r="A181" s="13"/>
      <c r="B181" s="22"/>
      <c r="C181" s="15"/>
      <c r="D181" s="15"/>
      <c r="E181" s="15"/>
      <c r="F181" s="16"/>
      <c r="G181" s="16"/>
      <c r="H181" s="16"/>
      <c r="I181" s="187"/>
    </row>
    <row r="182" spans="1:9">
      <c r="A182" s="13"/>
      <c r="B182" s="22"/>
      <c r="C182" s="15"/>
      <c r="D182" s="15"/>
      <c r="E182" s="15"/>
      <c r="F182" s="16"/>
      <c r="G182" s="16"/>
      <c r="H182" s="16"/>
      <c r="I182" s="187"/>
    </row>
    <row r="183" spans="1:9">
      <c r="A183" s="13"/>
      <c r="B183" s="24" t="s">
        <v>529</v>
      </c>
      <c r="C183" s="15"/>
      <c r="D183" s="15"/>
      <c r="E183" s="15"/>
      <c r="F183" s="16"/>
      <c r="G183" s="16"/>
      <c r="H183" s="16"/>
      <c r="I183" s="187"/>
    </row>
    <row r="184" spans="1:9">
      <c r="A184" s="13"/>
      <c r="B184" s="22"/>
      <c r="C184" s="15"/>
      <c r="D184" s="15"/>
      <c r="E184" s="15"/>
      <c r="F184" s="16"/>
      <c r="G184" s="16"/>
      <c r="H184" s="16"/>
      <c r="I184" s="187"/>
    </row>
    <row r="185" spans="1:9">
      <c r="A185" s="13"/>
      <c r="B185" s="22" t="s">
        <v>543</v>
      </c>
      <c r="C185" s="15"/>
      <c r="D185" s="15"/>
      <c r="E185" s="15"/>
      <c r="F185" s="16"/>
      <c r="G185" s="16"/>
      <c r="H185" s="16"/>
      <c r="I185" s="187"/>
    </row>
    <row r="186" spans="1:9">
      <c r="A186" s="13"/>
      <c r="B186" s="22"/>
      <c r="C186" s="15"/>
      <c r="D186" s="15"/>
      <c r="E186" s="15"/>
      <c r="F186" s="16"/>
      <c r="G186" s="16"/>
      <c r="H186" s="16"/>
      <c r="I186" s="187"/>
    </row>
    <row r="187" spans="1:9">
      <c r="A187" s="13" t="s">
        <v>8</v>
      </c>
      <c r="B187" s="22" t="s">
        <v>837</v>
      </c>
      <c r="C187" s="15"/>
      <c r="D187" s="15"/>
      <c r="E187" s="15"/>
      <c r="F187" s="16"/>
      <c r="G187" s="16"/>
      <c r="H187" s="16"/>
      <c r="I187" s="187"/>
    </row>
    <row r="188" spans="1:9">
      <c r="A188" s="13"/>
      <c r="B188" s="22" t="s">
        <v>838</v>
      </c>
      <c r="C188" s="15"/>
      <c r="D188" s="15"/>
      <c r="E188" s="15"/>
      <c r="F188" s="16" t="s">
        <v>26</v>
      </c>
      <c r="G188" s="16">
        <f>(1*4*1.579)*6+(2.8*1.579)*6</f>
        <v>64.423200000000008</v>
      </c>
      <c r="H188" s="16"/>
      <c r="I188" s="187"/>
    </row>
    <row r="189" spans="1:9">
      <c r="A189" s="13"/>
      <c r="B189" s="22"/>
      <c r="C189" s="15"/>
      <c r="D189" s="15"/>
      <c r="E189" s="15"/>
      <c r="F189" s="16"/>
      <c r="G189" s="16"/>
      <c r="H189" s="16"/>
      <c r="I189" s="187"/>
    </row>
    <row r="190" spans="1:9">
      <c r="A190" s="13"/>
      <c r="B190" s="22" t="s">
        <v>544</v>
      </c>
      <c r="C190" s="15"/>
      <c r="D190" s="15"/>
      <c r="E190" s="15"/>
      <c r="F190" s="16"/>
      <c r="G190" s="16"/>
      <c r="H190" s="16"/>
      <c r="I190" s="187"/>
    </row>
    <row r="191" spans="1:9">
      <c r="A191" s="13"/>
      <c r="B191" s="22"/>
      <c r="C191" s="15"/>
      <c r="D191" s="15"/>
      <c r="E191" s="15"/>
      <c r="F191" s="16"/>
      <c r="G191" s="16"/>
      <c r="H191" s="16"/>
      <c r="I191" s="187"/>
    </row>
    <row r="192" spans="1:9">
      <c r="A192" s="13" t="s">
        <v>10</v>
      </c>
      <c r="B192" s="22" t="s">
        <v>837</v>
      </c>
      <c r="C192" s="15"/>
      <c r="D192" s="15"/>
      <c r="E192" s="15"/>
      <c r="F192" s="16"/>
      <c r="G192" s="16"/>
      <c r="H192" s="16"/>
      <c r="I192" s="187"/>
    </row>
    <row r="193" spans="1:9">
      <c r="A193" s="13"/>
      <c r="B193" s="22" t="s">
        <v>838</v>
      </c>
      <c r="C193" s="15"/>
      <c r="D193" s="15"/>
      <c r="E193" s="15"/>
      <c r="F193" s="16" t="s">
        <v>26</v>
      </c>
      <c r="G193" s="16">
        <f>1*6*1.579*6</f>
        <v>56.844000000000001</v>
      </c>
      <c r="H193" s="16"/>
      <c r="I193" s="187"/>
    </row>
    <row r="194" spans="1:9">
      <c r="A194" s="13"/>
      <c r="B194" s="22"/>
      <c r="C194" s="15"/>
      <c r="D194" s="15"/>
      <c r="E194" s="15"/>
      <c r="F194" s="16"/>
      <c r="G194" s="16"/>
      <c r="H194" s="16"/>
      <c r="I194" s="187"/>
    </row>
    <row r="195" spans="1:9">
      <c r="A195" s="13" t="s">
        <v>21</v>
      </c>
      <c r="B195" s="22" t="s">
        <v>538</v>
      </c>
      <c r="C195" s="15"/>
      <c r="D195" s="15"/>
      <c r="E195" s="15"/>
      <c r="F195" s="16"/>
      <c r="G195" s="16"/>
      <c r="H195" s="16"/>
      <c r="I195" s="187"/>
    </row>
    <row r="196" spans="1:9">
      <c r="A196" s="13"/>
      <c r="B196" s="22" t="s">
        <v>539</v>
      </c>
      <c r="C196" s="15"/>
      <c r="D196" s="15"/>
      <c r="E196" s="15"/>
      <c r="F196" s="16" t="s">
        <v>26</v>
      </c>
      <c r="G196" s="16">
        <f>1/0.25*1.7*0.617*6</f>
        <v>25.1736</v>
      </c>
      <c r="H196" s="16"/>
      <c r="I196" s="187"/>
    </row>
    <row r="197" spans="1:9">
      <c r="A197" s="13"/>
      <c r="B197" s="22"/>
      <c r="C197" s="15"/>
      <c r="D197" s="15"/>
      <c r="E197" s="15"/>
      <c r="F197" s="16"/>
      <c r="G197" s="16"/>
      <c r="H197" s="16"/>
      <c r="I197" s="187"/>
    </row>
    <row r="198" spans="1:9">
      <c r="A198" s="13"/>
      <c r="B198" s="22" t="s">
        <v>529</v>
      </c>
      <c r="C198" s="15"/>
      <c r="D198" s="15"/>
      <c r="E198" s="15"/>
      <c r="F198" s="16"/>
      <c r="G198" s="16"/>
      <c r="H198" s="16"/>
      <c r="I198" s="187"/>
    </row>
    <row r="199" spans="1:9">
      <c r="A199" s="13"/>
      <c r="B199" s="22"/>
      <c r="C199" s="15"/>
      <c r="D199" s="15"/>
      <c r="E199" s="15"/>
      <c r="F199" s="16"/>
      <c r="G199" s="16"/>
      <c r="H199" s="16"/>
      <c r="I199" s="187"/>
    </row>
    <row r="200" spans="1:9">
      <c r="A200" s="13"/>
      <c r="B200" s="22" t="s">
        <v>839</v>
      </c>
      <c r="C200" s="15"/>
      <c r="D200" s="15"/>
      <c r="E200" s="15"/>
      <c r="F200" s="16"/>
      <c r="G200" s="16"/>
      <c r="H200" s="16"/>
      <c r="I200" s="187"/>
    </row>
    <row r="201" spans="1:9">
      <c r="A201" s="13"/>
      <c r="B201" s="22"/>
      <c r="C201" s="15"/>
      <c r="D201" s="15"/>
      <c r="E201" s="15"/>
      <c r="F201" s="16"/>
      <c r="G201" s="16"/>
      <c r="H201" s="16"/>
      <c r="I201" s="187"/>
    </row>
    <row r="202" spans="1:9">
      <c r="A202" s="13" t="s">
        <v>9</v>
      </c>
      <c r="B202" s="22" t="s">
        <v>837</v>
      </c>
      <c r="C202" s="15"/>
      <c r="D202" s="15"/>
      <c r="E202" s="15"/>
      <c r="F202" s="16"/>
      <c r="G202" s="16"/>
      <c r="H202" s="16"/>
      <c r="I202" s="187"/>
    </row>
    <row r="203" spans="1:9">
      <c r="A203" s="13"/>
      <c r="B203" s="22" t="s">
        <v>838</v>
      </c>
      <c r="C203" s="15"/>
      <c r="D203" s="15"/>
      <c r="E203" s="15"/>
      <c r="F203" s="16" t="s">
        <v>26</v>
      </c>
      <c r="G203" s="16">
        <f>3*6*1.579*6</f>
        <v>170.53200000000001</v>
      </c>
      <c r="H203" s="16"/>
      <c r="I203" s="187"/>
    </row>
    <row r="204" spans="1:9">
      <c r="A204" s="13"/>
      <c r="B204" s="22"/>
      <c r="C204" s="15"/>
      <c r="D204" s="15"/>
      <c r="E204" s="15"/>
      <c r="F204" s="16"/>
      <c r="G204" s="16"/>
      <c r="H204" s="16"/>
      <c r="I204" s="187"/>
    </row>
    <row r="205" spans="1:9">
      <c r="A205" s="13" t="s">
        <v>11</v>
      </c>
      <c r="B205" s="22" t="s">
        <v>538</v>
      </c>
      <c r="C205" s="15"/>
      <c r="D205" s="15"/>
      <c r="E205" s="15"/>
      <c r="F205" s="16"/>
      <c r="G205" s="16"/>
      <c r="H205" s="16"/>
      <c r="I205" s="187"/>
    </row>
    <row r="206" spans="1:9">
      <c r="A206" s="13"/>
      <c r="B206" s="22" t="s">
        <v>539</v>
      </c>
      <c r="C206" s="15"/>
      <c r="D206" s="15"/>
      <c r="E206" s="15"/>
      <c r="F206" s="16" t="s">
        <v>26</v>
      </c>
      <c r="G206" s="16">
        <f>6/0.25*1.7*0.617*6</f>
        <v>151.04159999999999</v>
      </c>
      <c r="H206" s="16"/>
      <c r="I206" s="187"/>
    </row>
    <row r="207" spans="1:9">
      <c r="A207" s="13"/>
      <c r="B207" s="22"/>
      <c r="C207" s="15"/>
      <c r="D207" s="15"/>
      <c r="E207" s="15"/>
      <c r="F207" s="16"/>
      <c r="G207" s="16"/>
      <c r="H207" s="16"/>
      <c r="I207" s="187"/>
    </row>
    <row r="208" spans="1:9">
      <c r="A208" s="13"/>
      <c r="B208" s="22"/>
      <c r="C208" s="15"/>
      <c r="D208" s="15"/>
      <c r="E208" s="15"/>
      <c r="F208" s="16"/>
      <c r="G208" s="16"/>
      <c r="H208" s="16"/>
      <c r="I208" s="187"/>
    </row>
    <row r="209" spans="1:9">
      <c r="A209" s="13"/>
      <c r="B209" s="22" t="s">
        <v>533</v>
      </c>
      <c r="C209" s="15"/>
      <c r="D209" s="15"/>
      <c r="E209" s="15"/>
      <c r="F209" s="16"/>
      <c r="G209" s="16"/>
      <c r="H209" s="16"/>
      <c r="I209" s="187"/>
    </row>
    <row r="210" spans="1:9">
      <c r="A210" s="13"/>
      <c r="B210" s="22"/>
      <c r="C210" s="15"/>
      <c r="D210" s="15"/>
      <c r="E210" s="15"/>
      <c r="F210" s="16"/>
      <c r="G210" s="16"/>
      <c r="H210" s="16"/>
      <c r="I210" s="187"/>
    </row>
    <row r="211" spans="1:9">
      <c r="A211" s="13"/>
      <c r="B211" s="22" t="s">
        <v>820</v>
      </c>
      <c r="C211" s="15"/>
      <c r="D211" s="15"/>
      <c r="E211" s="15"/>
      <c r="F211" s="16"/>
      <c r="G211" s="16"/>
      <c r="H211" s="16"/>
      <c r="I211" s="187"/>
    </row>
    <row r="212" spans="1:9">
      <c r="A212" s="13"/>
      <c r="B212" s="22"/>
      <c r="C212" s="15"/>
      <c r="D212" s="15"/>
      <c r="E212" s="15"/>
      <c r="F212" s="16"/>
      <c r="G212" s="16"/>
      <c r="H212" s="16"/>
      <c r="I212" s="187"/>
    </row>
    <row r="213" spans="1:9">
      <c r="A213" s="13"/>
      <c r="B213" s="22" t="s">
        <v>830</v>
      </c>
      <c r="C213" s="15"/>
      <c r="D213" s="15"/>
      <c r="E213" s="15"/>
      <c r="F213" s="16"/>
      <c r="G213" s="16"/>
      <c r="H213" s="16"/>
      <c r="I213" s="187"/>
    </row>
    <row r="214" spans="1:9">
      <c r="A214" s="13"/>
      <c r="B214" s="22" t="s">
        <v>537</v>
      </c>
      <c r="C214" s="15"/>
      <c r="D214" s="15"/>
      <c r="E214" s="15"/>
      <c r="F214" s="16" t="s">
        <v>26</v>
      </c>
      <c r="G214" s="16">
        <f>5/0.25*4*0.888</f>
        <v>71.040000000000006</v>
      </c>
      <c r="H214" s="16"/>
      <c r="I214" s="187"/>
    </row>
    <row r="215" spans="1:9">
      <c r="A215" s="13"/>
      <c r="B215" s="22"/>
      <c r="C215" s="15"/>
      <c r="D215" s="15"/>
      <c r="E215" s="15"/>
      <c r="F215" s="16"/>
      <c r="G215" s="16"/>
      <c r="H215" s="16"/>
      <c r="I215" s="187"/>
    </row>
    <row r="216" spans="1:9">
      <c r="A216" s="13"/>
      <c r="B216" s="22" t="s">
        <v>831</v>
      </c>
      <c r="C216" s="15"/>
      <c r="D216" s="15"/>
      <c r="E216" s="15"/>
      <c r="F216" s="16"/>
      <c r="G216" s="16"/>
      <c r="H216" s="16"/>
      <c r="I216" s="187"/>
    </row>
    <row r="217" spans="1:9">
      <c r="A217" s="13"/>
      <c r="B217" s="22" t="s">
        <v>537</v>
      </c>
      <c r="C217" s="15"/>
      <c r="D217" s="15"/>
      <c r="E217" s="15"/>
      <c r="F217" s="16" t="s">
        <v>26</v>
      </c>
      <c r="G217" s="16">
        <f>4/0.25*5*0.888</f>
        <v>71.040000000000006</v>
      </c>
      <c r="H217" s="16"/>
      <c r="I217" s="187"/>
    </row>
    <row r="218" spans="1:9">
      <c r="A218" s="13"/>
      <c r="B218" s="22"/>
      <c r="C218" s="15"/>
      <c r="D218" s="15"/>
      <c r="E218" s="15"/>
      <c r="F218" s="16"/>
      <c r="G218" s="16"/>
      <c r="H218" s="16"/>
      <c r="I218" s="187"/>
    </row>
    <row r="219" spans="1:9">
      <c r="A219" s="13"/>
      <c r="B219" s="22"/>
      <c r="C219" s="15"/>
      <c r="D219" s="15"/>
      <c r="E219" s="15"/>
      <c r="F219" s="16"/>
      <c r="G219" s="16"/>
      <c r="H219" s="16"/>
      <c r="I219" s="187"/>
    </row>
    <row r="220" spans="1:9">
      <c r="A220" s="13"/>
      <c r="B220" s="22" t="s">
        <v>832</v>
      </c>
      <c r="C220" s="15"/>
      <c r="D220" s="15"/>
      <c r="E220" s="15"/>
      <c r="F220" s="16"/>
      <c r="G220" s="16"/>
      <c r="H220" s="16"/>
      <c r="I220" s="187"/>
    </row>
    <row r="221" spans="1:9">
      <c r="A221" s="13"/>
      <c r="B221" s="22" t="s">
        <v>537</v>
      </c>
      <c r="C221" s="15"/>
      <c r="D221" s="15"/>
      <c r="E221" s="15"/>
      <c r="F221" s="16" t="s">
        <v>26</v>
      </c>
      <c r="G221" s="16">
        <f>G214</f>
        <v>71.040000000000006</v>
      </c>
      <c r="H221" s="16"/>
      <c r="I221" s="187"/>
    </row>
    <row r="222" spans="1:9">
      <c r="A222" s="13"/>
      <c r="B222" s="22"/>
      <c r="C222" s="15"/>
      <c r="D222" s="15"/>
      <c r="E222" s="15"/>
      <c r="F222" s="16"/>
      <c r="G222" s="16"/>
      <c r="H222" s="16"/>
      <c r="I222" s="187"/>
    </row>
    <row r="223" spans="1:9">
      <c r="A223" s="13"/>
      <c r="B223" s="22" t="s">
        <v>833</v>
      </c>
      <c r="C223" s="15"/>
      <c r="D223" s="15"/>
      <c r="E223" s="15"/>
      <c r="F223" s="16"/>
      <c r="G223" s="16"/>
      <c r="H223" s="16"/>
      <c r="I223" s="187"/>
    </row>
    <row r="224" spans="1:9">
      <c r="A224" s="13"/>
      <c r="B224" s="22" t="s">
        <v>537</v>
      </c>
      <c r="C224" s="15"/>
      <c r="D224" s="15"/>
      <c r="E224" s="15"/>
      <c r="F224" s="16" t="s">
        <v>26</v>
      </c>
      <c r="G224" s="16">
        <f>G217</f>
        <v>71.040000000000006</v>
      </c>
      <c r="H224" s="16"/>
      <c r="I224" s="187"/>
    </row>
    <row r="225" spans="1:9">
      <c r="A225" s="13"/>
      <c r="B225" s="22"/>
      <c r="C225" s="15"/>
      <c r="D225" s="15"/>
      <c r="E225" s="15"/>
      <c r="F225" s="16"/>
      <c r="G225" s="16"/>
      <c r="H225" s="16"/>
      <c r="I225" s="187"/>
    </row>
    <row r="226" spans="1:9">
      <c r="A226" s="13"/>
      <c r="B226" s="22"/>
      <c r="C226" s="15"/>
      <c r="D226" s="15"/>
      <c r="E226" s="15"/>
      <c r="F226" s="16"/>
      <c r="G226" s="16"/>
      <c r="H226" s="16"/>
      <c r="I226" s="187"/>
    </row>
    <row r="227" spans="1:9">
      <c r="A227" s="13"/>
      <c r="B227" s="22"/>
      <c r="C227" s="15"/>
      <c r="D227" s="15"/>
      <c r="E227" s="15"/>
      <c r="F227" s="16"/>
      <c r="G227" s="16"/>
      <c r="H227" s="16"/>
      <c r="I227" s="187"/>
    </row>
    <row r="228" spans="1:9">
      <c r="A228" s="13"/>
      <c r="B228" s="22" t="s">
        <v>819</v>
      </c>
      <c r="C228" s="15"/>
      <c r="D228" s="15"/>
      <c r="E228" s="15"/>
      <c r="F228" s="16"/>
      <c r="G228" s="16"/>
      <c r="H228" s="16"/>
      <c r="I228" s="187"/>
    </row>
    <row r="229" spans="1:9">
      <c r="A229" s="13"/>
      <c r="B229" s="22"/>
      <c r="C229" s="15"/>
      <c r="D229" s="15"/>
      <c r="E229" s="15"/>
      <c r="F229" s="16"/>
      <c r="G229" s="16"/>
      <c r="H229" s="16"/>
      <c r="I229" s="187"/>
    </row>
    <row r="230" spans="1:9">
      <c r="A230" s="13"/>
      <c r="B230" s="22" t="s">
        <v>830</v>
      </c>
      <c r="C230" s="15"/>
      <c r="D230" s="15"/>
      <c r="E230" s="15"/>
      <c r="F230" s="16"/>
      <c r="G230" s="16"/>
      <c r="H230" s="16"/>
      <c r="I230" s="187"/>
    </row>
    <row r="231" spans="1:9">
      <c r="A231" s="13"/>
      <c r="B231" s="22" t="s">
        <v>537</v>
      </c>
      <c r="C231" s="15"/>
      <c r="D231" s="15"/>
      <c r="E231" s="15"/>
      <c r="F231" s="16" t="s">
        <v>26</v>
      </c>
      <c r="G231" s="16">
        <f>5/0.25*4*0.888</f>
        <v>71.040000000000006</v>
      </c>
      <c r="H231" s="16"/>
      <c r="I231" s="187"/>
    </row>
    <row r="232" spans="1:9">
      <c r="A232" s="13"/>
      <c r="B232" s="22"/>
      <c r="C232" s="15"/>
      <c r="D232" s="15"/>
      <c r="E232" s="15"/>
      <c r="F232" s="16"/>
      <c r="G232" s="16"/>
      <c r="H232" s="16"/>
      <c r="I232" s="187"/>
    </row>
    <row r="233" spans="1:9">
      <c r="A233" s="13"/>
      <c r="B233" s="22" t="s">
        <v>831</v>
      </c>
      <c r="C233" s="15"/>
      <c r="D233" s="15"/>
      <c r="E233" s="15"/>
      <c r="F233" s="16"/>
      <c r="G233" s="16"/>
      <c r="H233" s="16"/>
      <c r="I233" s="187"/>
    </row>
    <row r="234" spans="1:9">
      <c r="A234" s="13"/>
      <c r="B234" s="22" t="s">
        <v>537</v>
      </c>
      <c r="C234" s="15"/>
      <c r="D234" s="15"/>
      <c r="E234" s="15"/>
      <c r="F234" s="16" t="s">
        <v>26</v>
      </c>
      <c r="G234" s="16">
        <f>4/0.25*5*0.888</f>
        <v>71.040000000000006</v>
      </c>
      <c r="H234" s="16"/>
      <c r="I234" s="187"/>
    </row>
    <row r="235" spans="1:9">
      <c r="A235" s="13"/>
      <c r="B235" s="22"/>
      <c r="C235" s="15"/>
      <c r="D235" s="15"/>
      <c r="E235" s="15"/>
      <c r="F235" s="16"/>
      <c r="G235" s="16"/>
      <c r="H235" s="16"/>
      <c r="I235" s="187"/>
    </row>
    <row r="236" spans="1:9">
      <c r="A236" s="13"/>
      <c r="B236" s="22"/>
      <c r="C236" s="15"/>
      <c r="D236" s="15"/>
      <c r="E236" s="15"/>
      <c r="F236" s="16"/>
      <c r="G236" s="16"/>
      <c r="H236" s="16"/>
      <c r="I236" s="187"/>
    </row>
    <row r="237" spans="1:9">
      <c r="A237" s="13"/>
      <c r="B237" s="22" t="s">
        <v>832</v>
      </c>
      <c r="C237" s="15"/>
      <c r="D237" s="15"/>
      <c r="E237" s="15"/>
      <c r="F237" s="16"/>
      <c r="G237" s="16"/>
      <c r="H237" s="16"/>
      <c r="I237" s="187"/>
    </row>
    <row r="238" spans="1:9">
      <c r="A238" s="13"/>
      <c r="B238" s="22" t="s">
        <v>537</v>
      </c>
      <c r="C238" s="15"/>
      <c r="D238" s="15"/>
      <c r="E238" s="15"/>
      <c r="F238" s="16" t="s">
        <v>26</v>
      </c>
      <c r="G238" s="16">
        <f>G231</f>
        <v>71.040000000000006</v>
      </c>
      <c r="H238" s="16"/>
      <c r="I238" s="187"/>
    </row>
    <row r="239" spans="1:9">
      <c r="A239" s="13"/>
      <c r="B239" s="22"/>
      <c r="C239" s="15"/>
      <c r="D239" s="15"/>
      <c r="E239" s="15"/>
      <c r="F239" s="16"/>
      <c r="G239" s="16"/>
      <c r="H239" s="16"/>
      <c r="I239" s="187"/>
    </row>
    <row r="240" spans="1:9">
      <c r="A240" s="13"/>
      <c r="B240" s="22" t="s">
        <v>833</v>
      </c>
      <c r="C240" s="15"/>
      <c r="D240" s="15"/>
      <c r="E240" s="15"/>
      <c r="F240" s="16"/>
      <c r="G240" s="16"/>
      <c r="H240" s="16"/>
      <c r="I240" s="187"/>
    </row>
    <row r="241" spans="1:9">
      <c r="A241" s="13"/>
      <c r="B241" s="22" t="s">
        <v>537</v>
      </c>
      <c r="C241" s="15"/>
      <c r="D241" s="15"/>
      <c r="E241" s="15"/>
      <c r="F241" s="16" t="s">
        <v>26</v>
      </c>
      <c r="G241" s="16">
        <f>G234</f>
        <v>71.040000000000006</v>
      </c>
      <c r="H241" s="16"/>
      <c r="I241" s="187"/>
    </row>
    <row r="242" spans="1:9">
      <c r="A242" s="13"/>
      <c r="B242" s="22"/>
      <c r="C242" s="15"/>
      <c r="D242" s="15"/>
      <c r="E242" s="15"/>
      <c r="F242" s="16"/>
      <c r="G242" s="16"/>
      <c r="H242" s="16"/>
      <c r="I242" s="187"/>
    </row>
    <row r="243" spans="1:9">
      <c r="A243" s="13"/>
      <c r="B243" s="22"/>
      <c r="C243" s="15"/>
      <c r="D243" s="15"/>
      <c r="E243" s="15"/>
      <c r="F243" s="16"/>
      <c r="G243" s="16"/>
      <c r="H243" s="16"/>
      <c r="I243" s="187"/>
    </row>
    <row r="244" spans="1:9">
      <c r="A244" s="13"/>
      <c r="B244" s="22" t="s">
        <v>842</v>
      </c>
      <c r="C244" s="15"/>
      <c r="D244" s="15"/>
      <c r="E244" s="15"/>
      <c r="F244" s="16"/>
      <c r="G244" s="16"/>
      <c r="H244" s="16"/>
      <c r="I244" s="187"/>
    </row>
    <row r="245" spans="1:9">
      <c r="A245" s="13"/>
      <c r="B245" s="22"/>
      <c r="C245" s="15"/>
      <c r="D245" s="15"/>
      <c r="E245" s="15"/>
      <c r="F245" s="16"/>
      <c r="G245" s="16"/>
      <c r="H245" s="16"/>
      <c r="I245" s="187"/>
    </row>
    <row r="246" spans="1:9">
      <c r="A246" s="13"/>
      <c r="B246" s="22" t="s">
        <v>830</v>
      </c>
      <c r="C246" s="15"/>
      <c r="D246" s="15"/>
      <c r="E246" s="15"/>
      <c r="F246" s="16"/>
      <c r="G246" s="16"/>
      <c r="H246" s="16"/>
      <c r="I246" s="187"/>
    </row>
    <row r="247" spans="1:9">
      <c r="A247" s="13"/>
      <c r="B247" s="22" t="s">
        <v>537</v>
      </c>
      <c r="C247" s="15"/>
      <c r="D247" s="15"/>
      <c r="E247" s="15"/>
      <c r="F247" s="16" t="s">
        <v>26</v>
      </c>
      <c r="G247" s="16">
        <f>(3.6/0.25*3*0.888)*4</f>
        <v>153.44640000000001</v>
      </c>
      <c r="H247" s="16"/>
      <c r="I247" s="187"/>
    </row>
    <row r="248" spans="1:9">
      <c r="A248" s="13"/>
      <c r="B248" s="22"/>
      <c r="C248" s="15"/>
      <c r="D248" s="15"/>
      <c r="E248" s="15"/>
      <c r="F248" s="16"/>
      <c r="G248" s="16"/>
      <c r="H248" s="16"/>
      <c r="I248" s="187"/>
    </row>
    <row r="249" spans="1:9">
      <c r="A249" s="13"/>
      <c r="B249" s="22" t="s">
        <v>831</v>
      </c>
      <c r="C249" s="15"/>
      <c r="D249" s="15"/>
      <c r="E249" s="15"/>
      <c r="F249" s="16"/>
      <c r="G249" s="16"/>
      <c r="H249" s="16"/>
      <c r="I249" s="187"/>
    </row>
    <row r="250" spans="1:9">
      <c r="A250" s="13"/>
      <c r="B250" s="22" t="s">
        <v>537</v>
      </c>
      <c r="C250" s="15"/>
      <c r="D250" s="15"/>
      <c r="E250" s="15"/>
      <c r="F250" s="16" t="s">
        <v>26</v>
      </c>
      <c r="G250" s="16">
        <f>(3/0.25*3.6*0.888)*4</f>
        <v>153.44640000000001</v>
      </c>
      <c r="H250" s="16"/>
      <c r="I250" s="187"/>
    </row>
    <row r="251" spans="1:9">
      <c r="A251" s="13"/>
      <c r="B251" s="22"/>
      <c r="C251" s="15"/>
      <c r="D251" s="15"/>
      <c r="E251" s="15"/>
      <c r="F251" s="16"/>
      <c r="G251" s="16"/>
      <c r="H251" s="16"/>
      <c r="I251" s="187"/>
    </row>
    <row r="252" spans="1:9">
      <c r="A252" s="13"/>
      <c r="B252" s="22"/>
      <c r="C252" s="15"/>
      <c r="D252" s="15"/>
      <c r="E252" s="15"/>
      <c r="F252" s="16"/>
      <c r="G252" s="16"/>
      <c r="H252" s="16"/>
      <c r="I252" s="187"/>
    </row>
    <row r="253" spans="1:9">
      <c r="A253" s="13"/>
      <c r="B253" s="22"/>
      <c r="C253" s="15"/>
      <c r="D253" s="15"/>
      <c r="E253" s="15"/>
      <c r="F253" s="16"/>
      <c r="G253" s="16"/>
      <c r="H253" s="16"/>
      <c r="I253" s="187"/>
    </row>
    <row r="254" spans="1:9">
      <c r="A254" s="13"/>
      <c r="B254" s="24" t="s">
        <v>546</v>
      </c>
      <c r="C254" s="15"/>
      <c r="D254" s="15"/>
      <c r="E254" s="15"/>
      <c r="F254" s="16"/>
      <c r="G254" s="16"/>
      <c r="H254" s="16"/>
      <c r="I254" s="187"/>
    </row>
    <row r="255" spans="1:9">
      <c r="A255" s="13"/>
      <c r="B255" s="24" t="s">
        <v>547</v>
      </c>
      <c r="C255" s="15"/>
      <c r="D255" s="15"/>
      <c r="E255" s="15"/>
      <c r="F255" s="16"/>
      <c r="G255" s="16"/>
      <c r="H255" s="16"/>
      <c r="I255" s="187"/>
    </row>
    <row r="256" spans="1:9">
      <c r="A256" s="13"/>
      <c r="B256" s="24" t="s">
        <v>548</v>
      </c>
      <c r="C256" s="15"/>
      <c r="D256" s="15"/>
      <c r="E256" s="15"/>
      <c r="F256" s="16"/>
      <c r="G256" s="16"/>
      <c r="H256" s="16"/>
      <c r="I256" s="187"/>
    </row>
    <row r="257" spans="1:9">
      <c r="A257" s="13"/>
      <c r="B257" s="22"/>
      <c r="C257" s="15"/>
      <c r="D257" s="15"/>
      <c r="E257" s="15"/>
      <c r="F257" s="16"/>
      <c r="G257" s="16"/>
      <c r="H257" s="16"/>
      <c r="I257" s="187"/>
    </row>
    <row r="258" spans="1:9">
      <c r="A258" s="13" t="s">
        <v>22</v>
      </c>
      <c r="B258" s="22" t="s">
        <v>90</v>
      </c>
      <c r="C258" s="15"/>
      <c r="D258" s="15"/>
      <c r="E258" s="15"/>
      <c r="F258" s="16"/>
      <c r="G258" s="16"/>
      <c r="H258" s="16"/>
      <c r="I258" s="187"/>
    </row>
    <row r="259" spans="1:9" ht="15.6">
      <c r="A259" s="13"/>
      <c r="B259" s="22" t="s">
        <v>91</v>
      </c>
      <c r="C259" s="15"/>
      <c r="D259" s="15"/>
      <c r="E259" s="15"/>
      <c r="F259" s="17" t="s">
        <v>28</v>
      </c>
      <c r="G259" s="16">
        <f>G86</f>
        <v>20</v>
      </c>
      <c r="H259" s="16"/>
      <c r="I259" s="187"/>
    </row>
    <row r="260" spans="1:9">
      <c r="A260" s="13"/>
      <c r="B260" s="22"/>
      <c r="C260" s="15"/>
      <c r="D260" s="15"/>
      <c r="E260" s="15"/>
      <c r="F260" s="16"/>
      <c r="G260" s="16"/>
      <c r="H260" s="16"/>
      <c r="I260" s="187"/>
    </row>
    <row r="261" spans="1:9">
      <c r="A261" s="13"/>
      <c r="B261" s="24" t="s">
        <v>93</v>
      </c>
      <c r="C261" s="26"/>
      <c r="D261" s="15"/>
      <c r="E261" s="15"/>
      <c r="F261" s="29"/>
      <c r="G261" s="29"/>
      <c r="H261" s="16"/>
      <c r="I261" s="188"/>
    </row>
    <row r="262" spans="1:9">
      <c r="A262" s="13"/>
      <c r="B262" s="25"/>
      <c r="C262" s="26"/>
      <c r="D262" s="15"/>
      <c r="E262" s="15"/>
      <c r="F262" s="29"/>
      <c r="G262" s="29"/>
      <c r="H262" s="16"/>
      <c r="I262" s="188"/>
    </row>
    <row r="263" spans="1:9" ht="15.6">
      <c r="A263" s="13" t="s">
        <v>23</v>
      </c>
      <c r="B263" s="22" t="s">
        <v>549</v>
      </c>
      <c r="C263" s="15"/>
      <c r="D263" s="15"/>
      <c r="E263" s="15"/>
      <c r="F263" s="17" t="s">
        <v>28</v>
      </c>
      <c r="G263" s="16">
        <f>18*0.2</f>
        <v>3.6</v>
      </c>
      <c r="H263" s="16"/>
      <c r="I263" s="187"/>
    </row>
    <row r="264" spans="1:9">
      <c r="A264" s="13"/>
      <c r="B264" s="22"/>
      <c r="C264" s="15"/>
      <c r="D264" s="15"/>
      <c r="E264" s="15"/>
      <c r="F264" s="16"/>
      <c r="G264" s="16"/>
      <c r="H264" s="16"/>
      <c r="I264" s="187"/>
    </row>
    <row r="265" spans="1:9" ht="15.6">
      <c r="A265" s="13" t="s">
        <v>24</v>
      </c>
      <c r="B265" s="22" t="s">
        <v>550</v>
      </c>
      <c r="C265" s="15"/>
      <c r="D265" s="15"/>
      <c r="E265" s="15"/>
      <c r="F265" s="17" t="s">
        <v>28</v>
      </c>
      <c r="G265" s="16">
        <f>(5*4*0.2)+20*0.2</f>
        <v>8</v>
      </c>
      <c r="H265" s="16"/>
      <c r="I265" s="187"/>
    </row>
    <row r="266" spans="1:9">
      <c r="A266" s="13"/>
      <c r="B266" s="22"/>
      <c r="C266" s="15"/>
      <c r="D266" s="15"/>
      <c r="E266" s="15"/>
      <c r="F266" s="16"/>
      <c r="G266" s="16"/>
      <c r="H266" s="16"/>
      <c r="I266" s="187"/>
    </row>
    <row r="267" spans="1:9" ht="15.6">
      <c r="A267" s="13" t="s">
        <v>4</v>
      </c>
      <c r="B267" s="22" t="s">
        <v>840</v>
      </c>
      <c r="C267" s="15"/>
      <c r="D267" s="15"/>
      <c r="E267" s="15"/>
      <c r="F267" s="17" t="s">
        <v>28</v>
      </c>
      <c r="G267" s="16">
        <f>G265</f>
        <v>8</v>
      </c>
      <c r="H267" s="16"/>
      <c r="I267" s="187"/>
    </row>
    <row r="268" spans="1:9">
      <c r="A268" s="13"/>
      <c r="B268" s="22"/>
      <c r="C268" s="15"/>
      <c r="D268" s="15"/>
      <c r="E268" s="15"/>
      <c r="F268" s="16"/>
      <c r="G268" s="16"/>
      <c r="H268" s="16"/>
      <c r="I268" s="187"/>
    </row>
    <row r="269" spans="1:9" ht="15.6">
      <c r="A269" s="13" t="s">
        <v>720</v>
      </c>
      <c r="B269" s="22" t="s">
        <v>841</v>
      </c>
      <c r="C269" s="15"/>
      <c r="D269" s="15"/>
      <c r="E269" s="15"/>
      <c r="F269" s="17" t="s">
        <v>28</v>
      </c>
      <c r="G269" s="16">
        <f>(3.6*3)*4</f>
        <v>43.2</v>
      </c>
      <c r="H269" s="16"/>
      <c r="I269" s="187"/>
    </row>
    <row r="270" spans="1:9">
      <c r="A270" s="13"/>
      <c r="B270" s="22"/>
      <c r="C270" s="15"/>
      <c r="D270" s="15"/>
      <c r="E270" s="15"/>
      <c r="F270" s="16"/>
      <c r="G270" s="16"/>
      <c r="H270" s="16"/>
      <c r="I270" s="187"/>
    </row>
    <row r="271" spans="1:9">
      <c r="A271" s="13"/>
      <c r="B271" s="22"/>
      <c r="C271" s="15"/>
      <c r="D271" s="15"/>
      <c r="E271" s="15"/>
      <c r="F271" s="17"/>
      <c r="G271" s="16"/>
      <c r="H271" s="16"/>
      <c r="I271" s="187"/>
    </row>
    <row r="272" spans="1:9">
      <c r="A272" s="13"/>
      <c r="B272" s="22"/>
      <c r="C272" s="15"/>
      <c r="D272" s="15"/>
      <c r="E272" s="15"/>
      <c r="F272" s="16"/>
      <c r="G272" s="16"/>
      <c r="H272" s="16"/>
      <c r="I272" s="187"/>
    </row>
    <row r="273" spans="1:9">
      <c r="A273" s="13"/>
      <c r="B273" s="22"/>
      <c r="C273" s="15"/>
      <c r="D273" s="15"/>
      <c r="E273" s="15"/>
      <c r="F273" s="16"/>
      <c r="G273" s="16"/>
      <c r="H273" s="16"/>
      <c r="I273" s="187"/>
    </row>
    <row r="274" spans="1:9" ht="27" customHeight="1">
      <c r="A274" s="13"/>
      <c r="B274" s="20" t="s">
        <v>509</v>
      </c>
      <c r="C274" s="21"/>
      <c r="D274" s="15"/>
      <c r="E274" s="15"/>
      <c r="F274" s="29" t="s">
        <v>510</v>
      </c>
      <c r="G274" s="16"/>
      <c r="H274" s="16"/>
      <c r="I274" s="188"/>
    </row>
    <row r="275" spans="1:9">
      <c r="A275" s="13"/>
      <c r="B275" s="20"/>
      <c r="C275" s="26"/>
      <c r="D275" s="26"/>
      <c r="E275" s="26"/>
      <c r="F275" s="29"/>
      <c r="G275" s="16"/>
      <c r="H275" s="16"/>
      <c r="I275" s="188"/>
    </row>
    <row r="276" spans="1:9">
      <c r="A276" s="13"/>
      <c r="B276" s="20"/>
      <c r="C276" s="26"/>
      <c r="D276" s="26"/>
      <c r="E276" s="26"/>
      <c r="F276" s="29"/>
      <c r="G276" s="16"/>
      <c r="H276" s="16"/>
      <c r="I276" s="188"/>
    </row>
    <row r="277" spans="1:9">
      <c r="A277" s="13"/>
      <c r="B277" s="20"/>
      <c r="C277" s="26"/>
      <c r="D277" s="26"/>
      <c r="E277" s="26"/>
      <c r="F277" s="29"/>
      <c r="G277" s="16"/>
      <c r="H277" s="16"/>
      <c r="I277" s="188"/>
    </row>
    <row r="278" spans="1:9">
      <c r="A278" s="13"/>
      <c r="B278" s="14" t="str">
        <f>B4</f>
        <v>PROPOSED BOREHOLE REHABILITATION</v>
      </c>
      <c r="C278" s="26"/>
      <c r="D278" s="26"/>
      <c r="E278" s="26"/>
      <c r="F278" s="29"/>
      <c r="G278" s="16"/>
      <c r="H278" s="16"/>
      <c r="I278" s="188"/>
    </row>
    <row r="279" spans="1:9">
      <c r="A279" s="13"/>
      <c r="B279" s="14" t="str">
        <f>B5</f>
        <v>BALANBAL DISTRICT</v>
      </c>
      <c r="C279" s="26"/>
      <c r="D279" s="26"/>
      <c r="E279" s="26"/>
      <c r="F279" s="29"/>
      <c r="G279" s="16"/>
      <c r="H279" s="16"/>
      <c r="I279" s="188"/>
    </row>
    <row r="280" spans="1:9">
      <c r="A280" s="13"/>
      <c r="B280" s="14"/>
      <c r="C280" s="26"/>
      <c r="D280" s="26"/>
      <c r="E280" s="26"/>
      <c r="F280" s="29"/>
      <c r="G280" s="16"/>
      <c r="H280" s="16"/>
      <c r="I280" s="188"/>
    </row>
    <row r="281" spans="1:9">
      <c r="A281" s="13"/>
      <c r="B281" s="14"/>
      <c r="C281" s="26"/>
      <c r="D281" s="26"/>
      <c r="E281" s="26"/>
      <c r="F281" s="29"/>
      <c r="G281" s="16"/>
      <c r="H281" s="16"/>
      <c r="I281" s="188"/>
    </row>
    <row r="282" spans="1:9">
      <c r="A282" s="13"/>
      <c r="B282" s="14" t="str">
        <f>B7</f>
        <v>SECTION 2: ELEVATED WATER TANK</v>
      </c>
      <c r="C282" s="26"/>
      <c r="D282" s="26"/>
      <c r="E282" s="26"/>
      <c r="F282" s="29"/>
      <c r="G282" s="16"/>
      <c r="H282" s="16"/>
      <c r="I282" s="188"/>
    </row>
    <row r="283" spans="1:9">
      <c r="A283" s="13"/>
      <c r="B283" s="20"/>
      <c r="C283" s="26"/>
      <c r="D283" s="26"/>
      <c r="E283" s="26"/>
      <c r="F283" s="29"/>
      <c r="G283" s="16"/>
      <c r="H283" s="16"/>
      <c r="I283" s="188"/>
    </row>
    <row r="284" spans="1:9">
      <c r="A284" s="13"/>
      <c r="B284" s="14" t="s">
        <v>552</v>
      </c>
      <c r="C284" s="26"/>
      <c r="D284" s="26"/>
      <c r="E284" s="26"/>
      <c r="F284" s="29"/>
      <c r="G284" s="16"/>
      <c r="H284" s="16"/>
      <c r="I284" s="188"/>
    </row>
    <row r="285" spans="1:9">
      <c r="A285" s="13"/>
      <c r="B285" s="20"/>
      <c r="C285" s="26"/>
      <c r="D285" s="26"/>
      <c r="E285" s="26"/>
      <c r="F285" s="29"/>
      <c r="G285" s="16"/>
      <c r="H285" s="16"/>
      <c r="I285" s="188"/>
    </row>
    <row r="286" spans="1:9">
      <c r="A286" s="13"/>
      <c r="B286" s="22"/>
      <c r="C286" s="15"/>
      <c r="D286" s="15"/>
      <c r="E286" s="15"/>
      <c r="F286" s="16"/>
      <c r="G286" s="16"/>
      <c r="H286" s="16"/>
      <c r="I286" s="187"/>
    </row>
    <row r="287" spans="1:9">
      <c r="A287" s="13"/>
      <c r="B287" s="24" t="s">
        <v>557</v>
      </c>
      <c r="C287" s="15"/>
      <c r="D287" s="15"/>
      <c r="E287" s="15"/>
      <c r="F287" s="16"/>
      <c r="G287" s="16"/>
      <c r="H287" s="16"/>
      <c r="I287" s="187"/>
    </row>
    <row r="288" spans="1:9">
      <c r="A288" s="13"/>
      <c r="B288" s="22"/>
      <c r="C288" s="15"/>
      <c r="D288" s="15"/>
      <c r="E288" s="15"/>
      <c r="F288" s="16"/>
      <c r="G288" s="16"/>
      <c r="H288" s="16"/>
      <c r="I288" s="187"/>
    </row>
    <row r="289" spans="1:9">
      <c r="A289" s="13"/>
      <c r="B289" s="24" t="s">
        <v>826</v>
      </c>
      <c r="C289" s="15"/>
      <c r="D289" s="15"/>
      <c r="E289" s="15"/>
      <c r="F289" s="16"/>
      <c r="G289" s="16"/>
      <c r="H289" s="16"/>
      <c r="I289" s="187"/>
    </row>
    <row r="290" spans="1:9">
      <c r="A290" s="13"/>
      <c r="B290" s="24" t="s">
        <v>827</v>
      </c>
      <c r="C290" s="15"/>
      <c r="D290" s="15"/>
      <c r="E290" s="15"/>
      <c r="F290" s="16"/>
      <c r="G290" s="16"/>
      <c r="H290" s="16"/>
      <c r="I290" s="187"/>
    </row>
    <row r="291" spans="1:9">
      <c r="A291" s="13"/>
      <c r="B291" s="24"/>
      <c r="C291" s="15"/>
      <c r="D291" s="15"/>
      <c r="E291" s="15"/>
      <c r="F291" s="16"/>
      <c r="G291" s="16"/>
      <c r="H291" s="16"/>
      <c r="I291" s="187"/>
    </row>
    <row r="292" spans="1:9" ht="15.6">
      <c r="A292" s="13" t="s">
        <v>20</v>
      </c>
      <c r="B292" s="22" t="s">
        <v>843</v>
      </c>
      <c r="C292" s="15"/>
      <c r="D292" s="15"/>
      <c r="E292" s="15"/>
      <c r="F292" s="17" t="s">
        <v>31</v>
      </c>
      <c r="G292" s="16">
        <f>G269*0.2</f>
        <v>8.64</v>
      </c>
      <c r="H292" s="16"/>
      <c r="I292" s="187"/>
    </row>
    <row r="293" spans="1:9">
      <c r="A293" s="13"/>
      <c r="B293" s="22"/>
      <c r="C293" s="15"/>
      <c r="D293" s="15"/>
      <c r="E293" s="15"/>
      <c r="F293" s="16"/>
      <c r="G293" s="16"/>
      <c r="H293" s="16"/>
      <c r="I293" s="187"/>
    </row>
    <row r="294" spans="1:9">
      <c r="A294" s="13"/>
      <c r="B294" s="22"/>
      <c r="C294" s="15"/>
      <c r="D294" s="15"/>
      <c r="E294" s="15"/>
      <c r="F294" s="16"/>
      <c r="G294" s="16"/>
      <c r="H294" s="16"/>
      <c r="I294" s="187"/>
    </row>
    <row r="295" spans="1:9">
      <c r="A295" s="13"/>
      <c r="B295" s="30"/>
      <c r="C295" s="15"/>
      <c r="D295" s="15"/>
      <c r="E295" s="15"/>
      <c r="F295" s="16"/>
      <c r="G295" s="16"/>
      <c r="H295" s="16"/>
      <c r="I295" s="187"/>
    </row>
    <row r="296" spans="1:9">
      <c r="A296" s="13"/>
      <c r="B296" s="30"/>
      <c r="C296" s="15"/>
      <c r="D296" s="15"/>
      <c r="E296" s="15"/>
      <c r="F296" s="16"/>
      <c r="G296" s="16"/>
      <c r="H296" s="16"/>
      <c r="I296" s="187"/>
    </row>
    <row r="297" spans="1:9">
      <c r="A297" s="13"/>
      <c r="B297" s="164"/>
      <c r="C297" s="15"/>
      <c r="D297" s="15"/>
      <c r="E297" s="15"/>
      <c r="F297" s="16"/>
      <c r="G297" s="16"/>
      <c r="H297" s="16"/>
      <c r="I297" s="187"/>
    </row>
    <row r="298" spans="1:9">
      <c r="A298" s="13"/>
      <c r="B298" s="22"/>
      <c r="C298" s="15"/>
      <c r="D298" s="15"/>
      <c r="E298" s="15"/>
      <c r="F298" s="16"/>
      <c r="G298" s="16"/>
      <c r="H298" s="16"/>
      <c r="I298" s="187"/>
    </row>
    <row r="299" spans="1:9">
      <c r="A299" s="13"/>
      <c r="B299" s="22"/>
      <c r="C299" s="15"/>
      <c r="D299" s="15"/>
      <c r="E299" s="15"/>
      <c r="F299" s="16"/>
      <c r="G299" s="16"/>
      <c r="H299" s="16"/>
      <c r="I299" s="187"/>
    </row>
    <row r="300" spans="1:9">
      <c r="A300" s="13"/>
      <c r="B300" s="22"/>
      <c r="C300" s="15"/>
      <c r="D300" s="15"/>
      <c r="E300" s="15"/>
      <c r="F300" s="16"/>
      <c r="G300" s="16"/>
      <c r="H300" s="16"/>
      <c r="I300" s="187"/>
    </row>
    <row r="301" spans="1:9">
      <c r="A301" s="13"/>
      <c r="B301" s="22"/>
      <c r="C301" s="15"/>
      <c r="D301" s="15"/>
      <c r="E301" s="15"/>
      <c r="F301" s="16"/>
      <c r="G301" s="16"/>
      <c r="H301" s="16"/>
      <c r="I301" s="187"/>
    </row>
    <row r="302" spans="1:9">
      <c r="A302" s="13"/>
      <c r="B302" s="22"/>
      <c r="C302" s="15"/>
      <c r="D302" s="15"/>
      <c r="E302" s="15"/>
      <c r="F302" s="16"/>
      <c r="G302" s="16"/>
      <c r="H302" s="16"/>
      <c r="I302" s="187"/>
    </row>
    <row r="303" spans="1:9">
      <c r="A303" s="13"/>
      <c r="B303" s="22"/>
      <c r="C303" s="15"/>
      <c r="D303" s="15"/>
      <c r="E303" s="15"/>
      <c r="F303" s="16"/>
      <c r="G303" s="16"/>
      <c r="H303" s="16"/>
      <c r="I303" s="187"/>
    </row>
    <row r="304" spans="1:9">
      <c r="A304" s="13"/>
      <c r="B304" s="22"/>
      <c r="C304" s="15"/>
      <c r="D304" s="15"/>
      <c r="E304" s="15"/>
      <c r="F304" s="16"/>
      <c r="G304" s="16"/>
      <c r="H304" s="16"/>
      <c r="I304" s="187"/>
    </row>
    <row r="305" spans="1:9">
      <c r="A305" s="13"/>
      <c r="B305" s="22"/>
      <c r="C305" s="15"/>
      <c r="D305" s="15"/>
      <c r="E305" s="15"/>
      <c r="F305" s="16"/>
      <c r="G305" s="16"/>
      <c r="H305" s="16"/>
      <c r="I305" s="187"/>
    </row>
    <row r="306" spans="1:9">
      <c r="A306" s="13"/>
      <c r="B306" s="22"/>
      <c r="C306" s="15"/>
      <c r="D306" s="15"/>
      <c r="E306" s="15"/>
      <c r="F306" s="16"/>
      <c r="G306" s="16"/>
      <c r="H306" s="16"/>
      <c r="I306" s="187"/>
    </row>
    <row r="307" spans="1:9">
      <c r="A307" s="13"/>
      <c r="B307" s="22"/>
      <c r="C307" s="15"/>
      <c r="D307" s="15"/>
      <c r="E307" s="15"/>
      <c r="F307" s="16"/>
      <c r="G307" s="16"/>
      <c r="H307" s="16"/>
      <c r="I307" s="187"/>
    </row>
    <row r="308" spans="1:9">
      <c r="A308" s="13"/>
      <c r="B308" s="22"/>
      <c r="C308" s="15"/>
      <c r="D308" s="15"/>
      <c r="E308" s="15"/>
      <c r="F308" s="16"/>
      <c r="G308" s="16"/>
      <c r="H308" s="16"/>
      <c r="I308" s="187"/>
    </row>
    <row r="309" spans="1:9">
      <c r="A309" s="13"/>
      <c r="B309" s="31"/>
      <c r="C309" s="15"/>
      <c r="D309" s="15"/>
      <c r="E309" s="15"/>
      <c r="F309" s="13"/>
      <c r="G309" s="16"/>
      <c r="H309" s="16"/>
      <c r="I309" s="187"/>
    </row>
    <row r="310" spans="1:9">
      <c r="A310" s="13"/>
      <c r="B310" s="32"/>
      <c r="C310" s="15"/>
      <c r="D310" s="15"/>
      <c r="E310" s="15"/>
      <c r="F310" s="16"/>
      <c r="G310" s="16"/>
      <c r="H310" s="16"/>
      <c r="I310" s="191"/>
    </row>
    <row r="311" spans="1:9">
      <c r="A311" s="13"/>
      <c r="B311" s="22"/>
      <c r="C311" s="15"/>
      <c r="D311" s="15"/>
      <c r="E311" s="15"/>
      <c r="F311" s="16"/>
      <c r="G311" s="16"/>
      <c r="H311" s="16"/>
      <c r="I311" s="187"/>
    </row>
    <row r="312" spans="1:9">
      <c r="A312" s="13"/>
      <c r="B312" s="20" t="s">
        <v>509</v>
      </c>
      <c r="C312" s="21"/>
      <c r="D312" s="15"/>
      <c r="E312" s="15"/>
      <c r="F312" s="29" t="s">
        <v>510</v>
      </c>
      <c r="G312" s="16"/>
      <c r="H312" s="16"/>
      <c r="I312" s="188"/>
    </row>
    <row r="313" spans="1:9">
      <c r="A313" s="13"/>
      <c r="B313" s="20"/>
      <c r="C313" s="26"/>
      <c r="D313" s="26"/>
      <c r="E313" s="26"/>
      <c r="F313" s="29"/>
      <c r="G313" s="16"/>
      <c r="H313" s="16"/>
      <c r="I313" s="190"/>
    </row>
    <row r="314" spans="1:9">
      <c r="A314" s="13"/>
      <c r="B314" s="20"/>
      <c r="C314" s="26"/>
      <c r="D314" s="26"/>
      <c r="E314" s="26"/>
      <c r="F314" s="29"/>
      <c r="G314" s="16"/>
      <c r="H314" s="16"/>
      <c r="I314" s="188"/>
    </row>
    <row r="315" spans="1:9">
      <c r="A315" s="34"/>
      <c r="B315" s="35"/>
      <c r="C315" s="36"/>
      <c r="D315" s="36"/>
      <c r="E315" s="36"/>
      <c r="F315" s="37"/>
      <c r="G315" s="37"/>
      <c r="H315" s="37"/>
      <c r="I315" s="191"/>
    </row>
    <row r="316" spans="1:9">
      <c r="A316" s="13"/>
      <c r="B316" s="14"/>
      <c r="C316" s="15"/>
      <c r="D316" s="15"/>
      <c r="E316" s="15"/>
      <c r="F316" s="16"/>
      <c r="G316" s="16"/>
      <c r="H316" s="16"/>
      <c r="I316" s="187"/>
    </row>
    <row r="317" spans="1:9">
      <c r="A317" s="13"/>
      <c r="B317" s="14" t="str">
        <f>B4</f>
        <v>PROPOSED BOREHOLE REHABILITATION</v>
      </c>
      <c r="C317" s="15"/>
      <c r="D317" s="15"/>
      <c r="E317" s="15"/>
      <c r="F317" s="16"/>
      <c r="G317" s="16"/>
      <c r="H317" s="16"/>
      <c r="I317" s="187"/>
    </row>
    <row r="318" spans="1:9">
      <c r="A318" s="13"/>
      <c r="B318" s="14" t="str">
        <f>B5</f>
        <v>BALANBAL DISTRICT</v>
      </c>
      <c r="C318" s="15"/>
      <c r="D318" s="15"/>
      <c r="E318" s="15"/>
      <c r="F318" s="16"/>
      <c r="G318" s="16"/>
      <c r="H318" s="16"/>
      <c r="I318" s="187"/>
    </row>
    <row r="319" spans="1:9">
      <c r="A319" s="13"/>
      <c r="B319" s="14"/>
      <c r="C319" s="15"/>
      <c r="D319" s="15"/>
      <c r="E319" s="15"/>
      <c r="F319" s="16"/>
      <c r="G319" s="16"/>
      <c r="H319" s="16"/>
      <c r="I319" s="187"/>
    </row>
    <row r="320" spans="1:9">
      <c r="A320" s="13"/>
      <c r="B320" s="14"/>
      <c r="C320" s="15"/>
      <c r="D320" s="15"/>
      <c r="E320" s="15"/>
      <c r="F320" s="16"/>
      <c r="G320" s="16"/>
      <c r="H320" s="16"/>
      <c r="I320" s="187"/>
    </row>
    <row r="321" spans="1:9">
      <c r="A321" s="13"/>
      <c r="B321" s="14" t="str">
        <f>B7</f>
        <v>SECTION 2: ELEVATED WATER TANK</v>
      </c>
      <c r="C321" s="15"/>
      <c r="D321" s="15"/>
      <c r="E321" s="15"/>
      <c r="F321" s="16"/>
      <c r="G321" s="16"/>
      <c r="H321" s="16"/>
      <c r="I321" s="187"/>
    </row>
    <row r="322" spans="1:9">
      <c r="A322" s="13"/>
      <c r="B322" s="14"/>
      <c r="C322" s="15"/>
      <c r="D322" s="15"/>
      <c r="E322" s="15"/>
      <c r="F322" s="16"/>
      <c r="G322" s="16"/>
      <c r="H322" s="16"/>
      <c r="I322" s="187"/>
    </row>
    <row r="323" spans="1:9">
      <c r="A323" s="13"/>
      <c r="B323" s="14" t="s">
        <v>574</v>
      </c>
      <c r="C323" s="15"/>
      <c r="D323" s="15"/>
      <c r="E323" s="15"/>
      <c r="F323" s="16"/>
      <c r="G323" s="16"/>
      <c r="H323" s="16"/>
      <c r="I323" s="187"/>
    </row>
    <row r="324" spans="1:9">
      <c r="A324" s="13"/>
      <c r="B324" s="14"/>
      <c r="C324" s="15"/>
      <c r="D324" s="15"/>
      <c r="E324" s="15"/>
      <c r="F324" s="16"/>
      <c r="G324" s="16"/>
      <c r="H324" s="16"/>
      <c r="I324" s="187"/>
    </row>
    <row r="325" spans="1:9">
      <c r="A325" s="13"/>
      <c r="B325" s="25"/>
      <c r="C325" s="15"/>
      <c r="D325" s="15"/>
      <c r="E325" s="15"/>
      <c r="F325" s="16"/>
      <c r="G325" s="16"/>
      <c r="H325" s="16"/>
      <c r="I325" s="187"/>
    </row>
    <row r="326" spans="1:9">
      <c r="A326" s="13"/>
      <c r="B326" s="24" t="s">
        <v>133</v>
      </c>
      <c r="C326" s="15"/>
      <c r="D326" s="15"/>
      <c r="E326" s="15"/>
      <c r="F326" s="16"/>
      <c r="G326" s="16"/>
      <c r="H326" s="16"/>
      <c r="I326" s="187"/>
    </row>
    <row r="327" spans="1:9">
      <c r="A327" s="13"/>
      <c r="B327" s="25"/>
      <c r="C327" s="15"/>
      <c r="D327" s="15"/>
      <c r="E327" s="15"/>
      <c r="F327" s="16"/>
      <c r="G327" s="16"/>
      <c r="H327" s="16"/>
      <c r="I327" s="187"/>
    </row>
    <row r="328" spans="1:9">
      <c r="A328" s="13" t="s">
        <v>20</v>
      </c>
      <c r="B328" s="22" t="s">
        <v>844</v>
      </c>
      <c r="C328" s="15"/>
      <c r="D328" s="15"/>
      <c r="E328" s="15"/>
      <c r="F328" s="16"/>
      <c r="G328" s="16"/>
      <c r="H328" s="16"/>
      <c r="I328" s="187"/>
    </row>
    <row r="329" spans="1:9">
      <c r="A329" s="13"/>
      <c r="B329" s="22"/>
      <c r="C329" s="15"/>
      <c r="D329" s="15"/>
      <c r="E329" s="15"/>
      <c r="F329" s="16"/>
      <c r="G329" s="16"/>
      <c r="H329" s="16"/>
      <c r="I329" s="187"/>
    </row>
    <row r="330" spans="1:9" ht="15.6">
      <c r="A330" s="13"/>
      <c r="B330" s="22" t="s">
        <v>855</v>
      </c>
      <c r="C330" s="15"/>
      <c r="D330" s="15"/>
      <c r="E330" s="15"/>
      <c r="F330" s="17" t="s">
        <v>28</v>
      </c>
      <c r="G330" s="16">
        <f>5*4</f>
        <v>20</v>
      </c>
      <c r="H330" s="16"/>
      <c r="I330" s="187"/>
    </row>
    <row r="331" spans="1:9">
      <c r="A331" s="13"/>
      <c r="B331" s="22"/>
      <c r="C331" s="15"/>
      <c r="D331" s="15"/>
      <c r="E331" s="15"/>
      <c r="F331" s="16"/>
      <c r="G331" s="16"/>
      <c r="H331" s="16"/>
      <c r="I331" s="187"/>
    </row>
    <row r="332" spans="1:9">
      <c r="A332" s="13" t="s">
        <v>3</v>
      </c>
      <c r="B332" s="24" t="s">
        <v>128</v>
      </c>
      <c r="C332" s="15"/>
      <c r="D332" s="15"/>
      <c r="E332" s="15"/>
      <c r="F332" s="17"/>
      <c r="G332" s="16"/>
      <c r="H332" s="16"/>
      <c r="I332" s="187"/>
    </row>
    <row r="333" spans="1:9">
      <c r="A333" s="13"/>
      <c r="B333" s="24" t="s">
        <v>856</v>
      </c>
      <c r="C333" s="15"/>
      <c r="D333" s="15"/>
      <c r="E333" s="15"/>
      <c r="F333" s="17"/>
      <c r="G333" s="16"/>
      <c r="H333" s="16"/>
      <c r="I333" s="187"/>
    </row>
    <row r="334" spans="1:9">
      <c r="A334" s="13"/>
      <c r="B334" s="24"/>
      <c r="C334" s="15"/>
      <c r="D334" s="15"/>
      <c r="E334" s="15"/>
      <c r="F334" s="17"/>
      <c r="G334" s="16"/>
      <c r="H334" s="16"/>
      <c r="I334" s="187"/>
    </row>
    <row r="335" spans="1:9">
      <c r="A335" s="13"/>
      <c r="B335" s="22" t="s">
        <v>847</v>
      </c>
      <c r="C335" s="15"/>
      <c r="D335" s="15"/>
      <c r="E335" s="15"/>
      <c r="F335" s="17"/>
      <c r="G335" s="16"/>
      <c r="H335" s="16"/>
      <c r="I335" s="187"/>
    </row>
    <row r="336" spans="1:9">
      <c r="A336" s="13"/>
      <c r="B336" s="22"/>
      <c r="C336" s="15"/>
      <c r="D336" s="15"/>
      <c r="E336" s="15"/>
      <c r="F336" s="17"/>
      <c r="G336" s="16"/>
      <c r="H336" s="16"/>
      <c r="I336" s="187"/>
    </row>
    <row r="337" spans="1:9" ht="15.6">
      <c r="A337" s="13"/>
      <c r="B337" s="22" t="s">
        <v>851</v>
      </c>
      <c r="C337" s="15"/>
      <c r="D337" s="15"/>
      <c r="E337" s="15"/>
      <c r="F337" s="17" t="s">
        <v>28</v>
      </c>
      <c r="G337" s="16">
        <f>5*4</f>
        <v>20</v>
      </c>
      <c r="H337" s="16"/>
      <c r="I337" s="187"/>
    </row>
    <row r="338" spans="1:9">
      <c r="A338" s="13"/>
      <c r="B338" s="22"/>
      <c r="C338" s="15"/>
      <c r="D338" s="15"/>
      <c r="E338" s="15"/>
      <c r="F338" s="17"/>
      <c r="G338" s="16"/>
      <c r="H338" s="16"/>
      <c r="I338" s="187"/>
    </row>
    <row r="339" spans="1:9" ht="15.6">
      <c r="A339" s="13"/>
      <c r="B339" s="22" t="s">
        <v>852</v>
      </c>
      <c r="C339" s="15"/>
      <c r="D339" s="15"/>
      <c r="E339" s="15"/>
      <c r="F339" s="17" t="s">
        <v>28</v>
      </c>
      <c r="G339" s="16">
        <f>G337</f>
        <v>20</v>
      </c>
      <c r="H339" s="16"/>
      <c r="I339" s="187"/>
    </row>
    <row r="340" spans="1:9">
      <c r="A340" s="13"/>
      <c r="B340" s="22"/>
      <c r="C340" s="15"/>
      <c r="D340" s="15"/>
      <c r="E340" s="15"/>
      <c r="F340" s="17"/>
      <c r="G340" s="16"/>
      <c r="H340" s="16"/>
      <c r="I340" s="187"/>
    </row>
    <row r="341" spans="1:9" ht="15.6">
      <c r="A341" s="13"/>
      <c r="B341" s="22" t="s">
        <v>853</v>
      </c>
      <c r="C341" s="15"/>
      <c r="D341" s="15"/>
      <c r="E341" s="15"/>
      <c r="F341" s="17" t="s">
        <v>28</v>
      </c>
      <c r="G341" s="16">
        <f>(5*3)*2 + (4*3)*2</f>
        <v>54</v>
      </c>
      <c r="H341" s="16"/>
      <c r="I341" s="187"/>
    </row>
    <row r="342" spans="1:9">
      <c r="A342" s="13"/>
      <c r="B342" s="22"/>
      <c r="C342" s="15"/>
      <c r="D342" s="15"/>
      <c r="E342" s="15"/>
      <c r="F342" s="16"/>
      <c r="G342" s="16"/>
      <c r="H342" s="16"/>
      <c r="I342" s="187"/>
    </row>
    <row r="343" spans="1:9" ht="15.6">
      <c r="A343" s="13"/>
      <c r="B343" s="22" t="s">
        <v>848</v>
      </c>
      <c r="C343" s="15"/>
      <c r="D343" s="15"/>
      <c r="E343" s="15"/>
      <c r="F343" s="17" t="s">
        <v>28</v>
      </c>
      <c r="G343" s="16">
        <f>(0.6*4*6)*6</f>
        <v>86.399999999999991</v>
      </c>
      <c r="H343" s="16"/>
      <c r="I343" s="187"/>
    </row>
    <row r="344" spans="1:9">
      <c r="A344" s="13"/>
      <c r="B344" s="22"/>
      <c r="C344" s="15"/>
      <c r="D344" s="15"/>
      <c r="E344" s="15"/>
      <c r="F344" s="16"/>
      <c r="G344" s="16"/>
      <c r="H344" s="16"/>
      <c r="I344" s="187"/>
    </row>
    <row r="345" spans="1:9">
      <c r="A345" s="13"/>
      <c r="B345" s="22"/>
      <c r="C345" s="15"/>
      <c r="D345" s="15"/>
      <c r="E345" s="15"/>
      <c r="F345" s="16"/>
      <c r="G345" s="16"/>
      <c r="H345" s="16"/>
      <c r="I345" s="187"/>
    </row>
    <row r="346" spans="1:9">
      <c r="A346" s="13" t="s">
        <v>6</v>
      </c>
      <c r="B346" s="24" t="s">
        <v>577</v>
      </c>
      <c r="C346" s="15"/>
      <c r="D346" s="15"/>
      <c r="E346" s="15"/>
      <c r="F346" s="16"/>
      <c r="G346" s="16"/>
      <c r="H346" s="16"/>
      <c r="I346" s="187"/>
    </row>
    <row r="347" spans="1:9">
      <c r="A347" s="13"/>
      <c r="B347" s="24" t="s">
        <v>128</v>
      </c>
      <c r="C347" s="15"/>
      <c r="D347" s="15"/>
      <c r="E347" s="15"/>
      <c r="F347" s="16"/>
      <c r="G347" s="16"/>
      <c r="H347" s="16"/>
      <c r="I347" s="187"/>
    </row>
    <row r="348" spans="1:9">
      <c r="A348" s="13"/>
      <c r="B348" s="24" t="s">
        <v>845</v>
      </c>
      <c r="C348" s="15"/>
      <c r="D348" s="15"/>
      <c r="E348" s="15"/>
      <c r="F348" s="16"/>
      <c r="G348" s="16"/>
      <c r="H348" s="16"/>
      <c r="I348" s="187"/>
    </row>
    <row r="349" spans="1:9">
      <c r="A349" s="13"/>
      <c r="B349" s="24"/>
      <c r="C349" s="15"/>
      <c r="D349" s="15"/>
      <c r="E349" s="15"/>
      <c r="F349" s="16"/>
      <c r="G349" s="16"/>
      <c r="H349" s="16"/>
      <c r="I349" s="187"/>
    </row>
    <row r="350" spans="1:9">
      <c r="A350" s="13"/>
      <c r="B350" s="22" t="s">
        <v>846</v>
      </c>
      <c r="C350" s="15"/>
      <c r="D350" s="15"/>
      <c r="E350" s="15"/>
      <c r="F350" s="16"/>
      <c r="G350" s="16"/>
      <c r="H350" s="16"/>
      <c r="I350" s="187"/>
    </row>
    <row r="351" spans="1:9">
      <c r="A351" s="13"/>
      <c r="B351" s="22"/>
      <c r="C351" s="15"/>
      <c r="D351" s="15"/>
      <c r="E351" s="15"/>
      <c r="F351" s="16"/>
      <c r="G351" s="16"/>
      <c r="H351" s="16"/>
      <c r="I351" s="187"/>
    </row>
    <row r="352" spans="1:9" ht="15.6">
      <c r="A352" s="13"/>
      <c r="B352" s="22" t="s">
        <v>849</v>
      </c>
      <c r="C352" s="15"/>
      <c r="D352" s="15"/>
      <c r="E352" s="15"/>
      <c r="F352" s="17" t="s">
        <v>28</v>
      </c>
      <c r="G352" s="16">
        <f>G337</f>
        <v>20</v>
      </c>
      <c r="H352" s="16"/>
      <c r="I352" s="187"/>
    </row>
    <row r="353" spans="1:9">
      <c r="A353" s="13"/>
      <c r="B353" s="22"/>
      <c r="C353" s="15"/>
      <c r="D353" s="15"/>
      <c r="E353" s="15"/>
      <c r="F353" s="16"/>
      <c r="G353" s="16"/>
      <c r="H353" s="16"/>
      <c r="I353" s="187"/>
    </row>
    <row r="354" spans="1:9" ht="15.6">
      <c r="A354" s="167"/>
      <c r="B354" s="22" t="s">
        <v>850</v>
      </c>
      <c r="C354" s="15"/>
      <c r="D354" s="15"/>
      <c r="E354" s="15"/>
      <c r="F354" s="17" t="s">
        <v>28</v>
      </c>
      <c r="G354" s="16">
        <f>G339</f>
        <v>20</v>
      </c>
      <c r="H354" s="16"/>
      <c r="I354" s="187"/>
    </row>
    <row r="355" spans="1:9">
      <c r="A355" s="167"/>
      <c r="B355" s="22"/>
      <c r="C355" s="15"/>
      <c r="D355" s="15"/>
      <c r="E355" s="15"/>
      <c r="F355" s="16"/>
      <c r="G355" s="16"/>
      <c r="H355" s="16"/>
      <c r="I355" s="187"/>
    </row>
    <row r="356" spans="1:9" ht="15.6">
      <c r="A356" s="167"/>
      <c r="B356" s="22" t="s">
        <v>854</v>
      </c>
      <c r="C356" s="15"/>
      <c r="D356" s="15"/>
      <c r="E356" s="15"/>
      <c r="F356" s="17" t="s">
        <v>28</v>
      </c>
      <c r="G356" s="16">
        <f>G341</f>
        <v>54</v>
      </c>
      <c r="H356" s="16"/>
      <c r="I356" s="187"/>
    </row>
    <row r="357" spans="1:9">
      <c r="A357" s="167"/>
      <c r="B357" s="22"/>
      <c r="C357" s="15"/>
      <c r="D357" s="15"/>
      <c r="E357" s="15"/>
      <c r="F357" s="17"/>
      <c r="G357" s="16"/>
      <c r="H357" s="16"/>
      <c r="I357" s="187"/>
    </row>
    <row r="358" spans="1:9">
      <c r="A358" s="167"/>
      <c r="B358" s="22"/>
      <c r="C358" s="15"/>
      <c r="D358" s="15"/>
      <c r="E358" s="15"/>
      <c r="F358" s="17"/>
      <c r="G358" s="16"/>
      <c r="H358" s="16"/>
      <c r="I358" s="187"/>
    </row>
    <row r="359" spans="1:9">
      <c r="A359" s="13"/>
      <c r="B359" s="22"/>
      <c r="C359" s="15"/>
      <c r="D359" s="15"/>
      <c r="E359" s="15"/>
      <c r="F359" s="17"/>
      <c r="G359" s="16"/>
      <c r="H359" s="16"/>
      <c r="I359" s="194"/>
    </row>
    <row r="360" spans="1:9">
      <c r="A360" s="13"/>
      <c r="B360" s="22" t="s">
        <v>587</v>
      </c>
      <c r="C360" s="15"/>
      <c r="D360" s="15"/>
      <c r="E360" s="15"/>
      <c r="F360" s="17"/>
      <c r="G360" s="16"/>
      <c r="H360" s="16"/>
      <c r="I360" s="194"/>
    </row>
    <row r="361" spans="1:9">
      <c r="A361" s="13"/>
      <c r="B361" s="22"/>
      <c r="C361" s="15"/>
      <c r="D361" s="15"/>
      <c r="E361" s="15"/>
      <c r="F361" s="13"/>
      <c r="G361" s="16"/>
      <c r="H361" s="16"/>
      <c r="I361" s="194"/>
    </row>
    <row r="362" spans="1:9">
      <c r="A362" s="13" t="s">
        <v>7</v>
      </c>
      <c r="B362" s="24" t="s">
        <v>588</v>
      </c>
      <c r="C362" s="22"/>
      <c r="D362" s="22"/>
      <c r="E362" s="22"/>
      <c r="F362" s="13"/>
      <c r="G362" s="16"/>
      <c r="H362" s="16"/>
      <c r="I362" s="194"/>
    </row>
    <row r="363" spans="1:9">
      <c r="A363" s="13"/>
      <c r="B363" s="24" t="s">
        <v>589</v>
      </c>
      <c r="C363" s="22"/>
      <c r="D363" s="22"/>
      <c r="E363" s="22"/>
      <c r="F363" s="13"/>
      <c r="G363" s="16"/>
      <c r="H363" s="16"/>
      <c r="I363" s="194"/>
    </row>
    <row r="364" spans="1:9">
      <c r="A364" s="13"/>
      <c r="B364" s="22"/>
      <c r="C364" s="22"/>
      <c r="D364" s="22"/>
      <c r="E364" s="22"/>
      <c r="F364" s="13"/>
      <c r="G364" s="16"/>
      <c r="H364" s="16"/>
      <c r="I364" s="194"/>
    </row>
    <row r="365" spans="1:9" ht="15.6">
      <c r="A365" s="13"/>
      <c r="B365" s="22" t="s">
        <v>590</v>
      </c>
      <c r="C365" s="22"/>
      <c r="D365" s="22"/>
      <c r="E365" s="22"/>
      <c r="F365" s="17" t="s">
        <v>28</v>
      </c>
      <c r="G365" s="16">
        <f>G337+G339+G341+G343</f>
        <v>180.39999999999998</v>
      </c>
      <c r="H365" s="16"/>
      <c r="I365" s="194"/>
    </row>
    <row r="366" spans="1:9">
      <c r="A366" s="13"/>
      <c r="B366" s="31"/>
      <c r="C366" s="15"/>
      <c r="D366" s="15"/>
      <c r="E366" s="15"/>
      <c r="F366" s="13"/>
      <c r="G366" s="16"/>
      <c r="H366" s="16"/>
      <c r="I366" s="194"/>
    </row>
    <row r="367" spans="1:9">
      <c r="A367" s="13" t="s">
        <v>8</v>
      </c>
      <c r="B367" s="24" t="s">
        <v>591</v>
      </c>
      <c r="C367" s="15"/>
      <c r="D367" s="15"/>
      <c r="E367" s="15"/>
      <c r="F367" s="13"/>
      <c r="G367" s="16"/>
      <c r="H367" s="16"/>
      <c r="I367" s="194"/>
    </row>
    <row r="368" spans="1:9">
      <c r="A368" s="13"/>
      <c r="B368" s="171" t="s">
        <v>592</v>
      </c>
      <c r="C368" s="15"/>
      <c r="D368" s="15"/>
      <c r="E368" s="15"/>
      <c r="F368" s="13"/>
      <c r="G368" s="16"/>
      <c r="H368" s="16"/>
      <c r="I368" s="194"/>
    </row>
    <row r="369" spans="1:9">
      <c r="A369" s="13"/>
      <c r="B369" s="24" t="s">
        <v>593</v>
      </c>
      <c r="C369" s="15"/>
      <c r="D369" s="15"/>
      <c r="E369" s="15"/>
      <c r="F369" s="13"/>
      <c r="G369" s="16"/>
      <c r="H369" s="16"/>
      <c r="I369" s="194"/>
    </row>
    <row r="370" spans="1:9">
      <c r="A370" s="13"/>
      <c r="B370" s="19"/>
      <c r="C370" s="15"/>
      <c r="D370" s="15"/>
      <c r="E370" s="15"/>
      <c r="F370" s="13"/>
      <c r="G370" s="16"/>
      <c r="H370" s="16"/>
      <c r="I370" s="194"/>
    </row>
    <row r="371" spans="1:9" ht="15.6">
      <c r="A371" s="13"/>
      <c r="B371" s="31" t="s">
        <v>594</v>
      </c>
      <c r="C371" s="15"/>
      <c r="D371" s="15"/>
      <c r="E371" s="15"/>
      <c r="F371" s="17" t="s">
        <v>28</v>
      </c>
      <c r="G371" s="16">
        <f>G365</f>
        <v>180.39999999999998</v>
      </c>
      <c r="H371" s="16"/>
      <c r="I371" s="194"/>
    </row>
    <row r="372" spans="1:9">
      <c r="A372" s="13"/>
      <c r="B372" s="31"/>
      <c r="C372" s="15"/>
      <c r="D372" s="15"/>
      <c r="E372" s="15"/>
      <c r="F372" s="13"/>
      <c r="G372" s="16"/>
      <c r="H372" s="16"/>
      <c r="I372" s="194"/>
    </row>
    <row r="373" spans="1:9">
      <c r="A373" s="13"/>
      <c r="B373" s="22"/>
      <c r="C373" s="33"/>
      <c r="D373" s="15"/>
      <c r="E373" s="15"/>
      <c r="F373" s="16"/>
      <c r="G373" s="179"/>
      <c r="H373" s="16"/>
      <c r="I373" s="187"/>
    </row>
    <row r="374" spans="1:9">
      <c r="A374" s="13"/>
      <c r="B374" s="24"/>
      <c r="C374" s="33"/>
      <c r="D374" s="15"/>
      <c r="E374" s="15"/>
      <c r="F374" s="16"/>
      <c r="G374" s="179"/>
      <c r="H374" s="16"/>
      <c r="I374" s="187"/>
    </row>
    <row r="375" spans="1:9">
      <c r="A375" s="13"/>
      <c r="B375" s="171"/>
      <c r="C375" s="33"/>
      <c r="D375" s="15"/>
      <c r="E375" s="15"/>
      <c r="F375" s="16"/>
      <c r="G375" s="179"/>
      <c r="H375" s="16"/>
      <c r="I375" s="187"/>
    </row>
    <row r="376" spans="1:9">
      <c r="A376" s="13"/>
      <c r="B376" s="24"/>
      <c r="C376" s="33"/>
      <c r="D376" s="15"/>
      <c r="E376" s="15"/>
      <c r="F376" s="16"/>
      <c r="G376" s="179"/>
      <c r="H376" s="16"/>
      <c r="I376" s="187"/>
    </row>
    <row r="377" spans="1:9">
      <c r="A377" s="13"/>
      <c r="B377" s="22"/>
      <c r="C377" s="33"/>
      <c r="D377" s="15"/>
      <c r="E377" s="15"/>
      <c r="F377" s="16"/>
      <c r="G377" s="179"/>
      <c r="H377" s="16"/>
      <c r="I377" s="187"/>
    </row>
    <row r="378" spans="1:9">
      <c r="A378" s="13"/>
      <c r="B378" s="22"/>
      <c r="C378" s="33"/>
      <c r="D378" s="15"/>
      <c r="E378" s="15"/>
      <c r="F378" s="16"/>
      <c r="G378" s="179"/>
      <c r="H378" s="16"/>
      <c r="I378" s="194"/>
    </row>
    <row r="379" spans="1:9">
      <c r="A379" s="13"/>
      <c r="B379" s="22"/>
      <c r="C379" s="33"/>
      <c r="D379" s="15"/>
      <c r="E379" s="15"/>
      <c r="F379" s="16"/>
      <c r="G379" s="179"/>
      <c r="H379" s="16"/>
      <c r="I379" s="187"/>
    </row>
    <row r="380" spans="1:9">
      <c r="A380" s="13"/>
      <c r="B380" s="22"/>
      <c r="C380" s="33"/>
      <c r="D380" s="15"/>
      <c r="E380" s="15"/>
      <c r="F380" s="16"/>
      <c r="G380" s="179"/>
      <c r="H380" s="16"/>
      <c r="I380" s="187"/>
    </row>
    <row r="381" spans="1:9">
      <c r="A381" s="13"/>
      <c r="B381" s="22"/>
      <c r="C381" s="33"/>
      <c r="D381" s="15"/>
      <c r="E381" s="15"/>
      <c r="F381" s="16"/>
      <c r="G381" s="179"/>
      <c r="H381" s="16"/>
      <c r="I381" s="187"/>
    </row>
    <row r="382" spans="1:9">
      <c r="A382" s="13"/>
      <c r="B382" s="22"/>
      <c r="C382" s="15"/>
      <c r="D382" s="15"/>
      <c r="E382" s="15"/>
      <c r="F382" s="16"/>
      <c r="G382" s="16"/>
      <c r="H382" s="16"/>
      <c r="I382" s="61"/>
    </row>
    <row r="383" spans="1:9">
      <c r="A383" s="13"/>
      <c r="B383" s="20" t="s">
        <v>509</v>
      </c>
      <c r="C383" s="21"/>
      <c r="D383" s="15"/>
      <c r="E383" s="15"/>
      <c r="F383" s="29" t="s">
        <v>510</v>
      </c>
      <c r="G383" s="16"/>
      <c r="H383" s="16"/>
      <c r="I383" s="195"/>
    </row>
    <row r="384" spans="1:9" ht="15.6" thickBot="1">
      <c r="A384" s="13"/>
      <c r="B384" s="22"/>
      <c r="C384" s="15"/>
      <c r="D384" s="15"/>
      <c r="E384" s="15"/>
      <c r="F384" s="16"/>
      <c r="G384" s="16"/>
      <c r="H384" s="16"/>
      <c r="I384" s="193"/>
    </row>
    <row r="385" spans="1:9" ht="15.6" thickTop="1">
      <c r="A385" s="13"/>
      <c r="B385" s="62"/>
      <c r="C385" s="15"/>
      <c r="D385" s="15"/>
      <c r="E385" s="15"/>
      <c r="F385" s="16"/>
      <c r="G385" s="16"/>
      <c r="H385" s="16"/>
      <c r="I385" s="187"/>
    </row>
    <row r="386" spans="1:9">
      <c r="A386" s="13"/>
      <c r="B386" s="60"/>
      <c r="C386" s="15"/>
      <c r="D386" s="15"/>
      <c r="E386" s="15"/>
      <c r="F386" s="16"/>
      <c r="G386" s="16"/>
      <c r="H386" s="16"/>
      <c r="I386" s="187"/>
    </row>
    <row r="387" spans="1:9">
      <c r="A387" s="13"/>
      <c r="B387" s="60"/>
      <c r="C387" s="15"/>
      <c r="D387" s="15"/>
      <c r="E387" s="15"/>
      <c r="F387" s="16"/>
      <c r="G387" s="16"/>
      <c r="H387" s="16"/>
      <c r="I387" s="187"/>
    </row>
    <row r="388" spans="1:9">
      <c r="A388" s="34"/>
      <c r="B388" s="35"/>
      <c r="C388" s="36"/>
      <c r="D388" s="36"/>
      <c r="E388" s="36"/>
      <c r="F388" s="37"/>
      <c r="G388" s="37"/>
      <c r="H388" s="37"/>
      <c r="I388" s="191"/>
    </row>
    <row r="389" spans="1:9">
      <c r="A389" s="13"/>
      <c r="B389" s="14"/>
      <c r="C389" s="21"/>
      <c r="D389" s="21"/>
      <c r="E389" s="21"/>
      <c r="F389" s="13"/>
      <c r="G389" s="16"/>
      <c r="H389" s="16"/>
      <c r="I389" s="187"/>
    </row>
    <row r="390" spans="1:9">
      <c r="A390" s="13"/>
      <c r="B390" s="63" t="str">
        <f>B4</f>
        <v>PROPOSED BOREHOLE REHABILITATION</v>
      </c>
      <c r="C390" s="21"/>
      <c r="D390" s="21"/>
      <c r="E390" s="21"/>
      <c r="F390" s="13"/>
      <c r="G390" s="16"/>
      <c r="H390" s="16"/>
      <c r="I390" s="187"/>
    </row>
    <row r="391" spans="1:9">
      <c r="A391" s="13"/>
      <c r="B391" s="63" t="str">
        <f>B5</f>
        <v>BALANBAL DISTRICT</v>
      </c>
      <c r="C391" s="21"/>
      <c r="D391" s="21"/>
      <c r="E391" s="21"/>
      <c r="F391" s="13"/>
      <c r="G391" s="16"/>
      <c r="H391" s="16"/>
      <c r="I391" s="187"/>
    </row>
    <row r="392" spans="1:9">
      <c r="A392" s="13"/>
      <c r="B392" s="63"/>
      <c r="C392" s="21"/>
      <c r="D392" s="21"/>
      <c r="E392" s="21"/>
      <c r="F392" s="13"/>
      <c r="G392" s="16"/>
      <c r="H392" s="16"/>
      <c r="I392" s="187"/>
    </row>
    <row r="393" spans="1:9">
      <c r="A393" s="13"/>
      <c r="B393" s="63" t="str">
        <f>B7</f>
        <v>SECTION 2: ELEVATED WATER TANK</v>
      </c>
      <c r="C393" s="21"/>
      <c r="D393" s="21"/>
      <c r="E393" s="21"/>
      <c r="F393" s="13"/>
      <c r="G393" s="16"/>
      <c r="H393" s="16"/>
      <c r="I393" s="187"/>
    </row>
    <row r="394" spans="1:9">
      <c r="A394" s="13"/>
      <c r="B394" s="63"/>
      <c r="C394" s="21"/>
      <c r="D394" s="21"/>
      <c r="E394" s="21"/>
      <c r="F394" s="13"/>
      <c r="G394" s="16"/>
      <c r="H394" s="16"/>
      <c r="I394" s="187"/>
    </row>
    <row r="395" spans="1:9">
      <c r="A395" s="13"/>
      <c r="B395" s="14" t="s">
        <v>857</v>
      </c>
      <c r="C395" s="21"/>
      <c r="D395" s="21"/>
      <c r="E395" s="21"/>
      <c r="F395" s="13"/>
      <c r="G395" s="16"/>
      <c r="H395" s="16"/>
      <c r="I395" s="187"/>
    </row>
    <row r="396" spans="1:9">
      <c r="A396" s="13"/>
      <c r="B396" s="63"/>
      <c r="C396" s="21"/>
      <c r="D396" s="21"/>
      <c r="E396" s="21"/>
      <c r="F396" s="13"/>
      <c r="G396" s="16"/>
      <c r="H396" s="16"/>
      <c r="I396" s="187"/>
    </row>
    <row r="397" spans="1:9">
      <c r="A397" s="13" t="s">
        <v>20</v>
      </c>
      <c r="B397" s="24" t="s">
        <v>858</v>
      </c>
      <c r="C397" s="21"/>
      <c r="D397" s="21"/>
      <c r="E397" s="21"/>
      <c r="F397" s="13"/>
      <c r="G397" s="16"/>
      <c r="H397" s="16"/>
      <c r="I397" s="187"/>
    </row>
    <row r="398" spans="1:9">
      <c r="A398" s="13"/>
      <c r="B398" s="24" t="s">
        <v>859</v>
      </c>
      <c r="C398" s="21"/>
      <c r="D398" s="21"/>
      <c r="E398" s="21"/>
      <c r="F398" s="13"/>
      <c r="G398" s="16"/>
      <c r="H398" s="16"/>
      <c r="I398" s="187"/>
    </row>
    <row r="399" spans="1:9">
      <c r="A399" s="13"/>
      <c r="B399" s="24"/>
      <c r="C399" s="21"/>
      <c r="D399" s="21"/>
      <c r="E399" s="21"/>
      <c r="F399" s="13"/>
      <c r="G399" s="16"/>
      <c r="H399" s="16"/>
      <c r="I399" s="187"/>
    </row>
    <row r="400" spans="1:9">
      <c r="A400" s="13"/>
      <c r="B400" s="63"/>
      <c r="C400" s="21"/>
      <c r="D400" s="21"/>
      <c r="E400" s="21"/>
      <c r="F400" s="13"/>
      <c r="G400" s="16"/>
      <c r="H400" s="16"/>
      <c r="I400" s="187"/>
    </row>
    <row r="401" spans="1:9">
      <c r="A401" s="13"/>
      <c r="B401" s="22" t="s">
        <v>860</v>
      </c>
      <c r="C401" s="21"/>
      <c r="D401" s="21"/>
      <c r="E401" s="21"/>
      <c r="F401" s="13" t="s">
        <v>5</v>
      </c>
      <c r="G401" s="16">
        <v>1</v>
      </c>
      <c r="H401" s="16"/>
      <c r="I401" s="197"/>
    </row>
    <row r="402" spans="1:9">
      <c r="A402" s="13"/>
      <c r="B402" s="63"/>
      <c r="C402" s="21"/>
      <c r="D402" s="21"/>
      <c r="E402" s="21"/>
      <c r="F402" s="13"/>
      <c r="G402" s="16"/>
      <c r="H402" s="16"/>
      <c r="I402" s="187"/>
    </row>
    <row r="403" spans="1:9">
      <c r="A403" s="13"/>
      <c r="B403" s="22" t="s">
        <v>861</v>
      </c>
      <c r="C403" s="21"/>
      <c r="D403" s="21"/>
      <c r="E403" s="21"/>
      <c r="F403" s="13" t="s">
        <v>5</v>
      </c>
      <c r="G403" s="16">
        <v>1</v>
      </c>
      <c r="H403" s="16"/>
      <c r="I403" s="197"/>
    </row>
    <row r="404" spans="1:9">
      <c r="A404" s="13"/>
      <c r="B404" s="63"/>
      <c r="C404" s="21"/>
      <c r="D404" s="21"/>
      <c r="E404" s="21"/>
      <c r="F404" s="13"/>
      <c r="G404" s="16"/>
      <c r="H404" s="16"/>
      <c r="I404" s="187"/>
    </row>
    <row r="405" spans="1:9">
      <c r="A405" s="13"/>
      <c r="B405" s="22" t="s">
        <v>862</v>
      </c>
      <c r="C405" s="21"/>
      <c r="D405" s="21"/>
      <c r="E405" s="21"/>
      <c r="F405" s="13" t="s">
        <v>5</v>
      </c>
      <c r="G405" s="16">
        <v>1</v>
      </c>
      <c r="H405" s="16"/>
      <c r="I405" s="197"/>
    </row>
    <row r="406" spans="1:9">
      <c r="A406" s="13"/>
      <c r="B406" s="63"/>
      <c r="C406" s="21"/>
      <c r="D406" s="21"/>
      <c r="E406" s="21"/>
      <c r="F406" s="13"/>
      <c r="G406" s="16"/>
      <c r="H406" s="16"/>
      <c r="I406" s="187"/>
    </row>
    <row r="407" spans="1:9">
      <c r="A407" s="13"/>
      <c r="B407" s="22" t="s">
        <v>863</v>
      </c>
      <c r="C407" s="21"/>
      <c r="D407" s="21"/>
      <c r="E407" s="21"/>
      <c r="F407" s="13" t="s">
        <v>5</v>
      </c>
      <c r="G407" s="16">
        <v>1</v>
      </c>
      <c r="H407" s="16"/>
      <c r="I407" s="197"/>
    </row>
    <row r="408" spans="1:9">
      <c r="A408" s="13"/>
      <c r="B408" s="22"/>
      <c r="C408" s="21"/>
      <c r="D408" s="21"/>
      <c r="E408" s="21"/>
      <c r="F408" s="13"/>
      <c r="G408" s="16"/>
      <c r="H408" s="16"/>
      <c r="I408" s="197"/>
    </row>
    <row r="409" spans="1:9">
      <c r="A409" s="13"/>
      <c r="B409" s="22" t="s">
        <v>864</v>
      </c>
      <c r="C409" s="21"/>
      <c r="D409" s="21"/>
      <c r="E409" s="21"/>
      <c r="F409" s="13" t="s">
        <v>5</v>
      </c>
      <c r="G409" s="16">
        <v>1</v>
      </c>
      <c r="H409" s="16"/>
      <c r="I409" s="197"/>
    </row>
    <row r="410" spans="1:9">
      <c r="A410" s="13"/>
      <c r="B410" s="63"/>
      <c r="C410" s="21"/>
      <c r="D410" s="21"/>
      <c r="E410" s="21"/>
      <c r="F410" s="13"/>
      <c r="G410" s="16"/>
      <c r="H410" s="16"/>
      <c r="I410" s="187"/>
    </row>
    <row r="411" spans="1:9">
      <c r="A411" s="13"/>
      <c r="B411" s="22" t="s">
        <v>865</v>
      </c>
      <c r="C411" s="21"/>
      <c r="D411" s="21"/>
      <c r="E411" s="21"/>
      <c r="F411" s="13" t="s">
        <v>5</v>
      </c>
      <c r="G411" s="16">
        <v>1</v>
      </c>
      <c r="H411" s="16"/>
      <c r="I411" s="197"/>
    </row>
    <row r="412" spans="1:9">
      <c r="A412" s="13"/>
      <c r="B412" s="63"/>
      <c r="C412" s="21"/>
      <c r="D412" s="21"/>
      <c r="E412" s="21"/>
      <c r="F412" s="13"/>
      <c r="G412" s="16"/>
      <c r="H412" s="16"/>
      <c r="I412" s="187"/>
    </row>
    <row r="413" spans="1:9">
      <c r="A413" s="13"/>
      <c r="B413" s="22" t="s">
        <v>866</v>
      </c>
      <c r="C413" s="21"/>
      <c r="D413" s="21"/>
      <c r="E413" s="21"/>
      <c r="F413" s="13"/>
      <c r="G413" s="16"/>
      <c r="H413" s="16"/>
      <c r="I413" s="197"/>
    </row>
    <row r="414" spans="1:9">
      <c r="A414" s="13"/>
      <c r="B414" s="22" t="s">
        <v>867</v>
      </c>
      <c r="C414" s="21"/>
      <c r="D414" s="21"/>
      <c r="E414" s="21"/>
      <c r="F414" s="13" t="s">
        <v>5</v>
      </c>
      <c r="G414" s="16">
        <v>1</v>
      </c>
      <c r="H414" s="16"/>
      <c r="I414" s="197"/>
    </row>
    <row r="415" spans="1:9">
      <c r="A415" s="13"/>
      <c r="B415" s="63"/>
      <c r="C415" s="21"/>
      <c r="D415" s="21"/>
      <c r="E415" s="21"/>
      <c r="F415" s="13"/>
      <c r="G415" s="16"/>
      <c r="H415" s="16"/>
      <c r="I415" s="187"/>
    </row>
    <row r="416" spans="1:9">
      <c r="A416" s="13"/>
      <c r="B416" s="22" t="s">
        <v>868</v>
      </c>
      <c r="C416" s="21"/>
      <c r="D416" s="21"/>
      <c r="E416" s="21"/>
      <c r="F416" s="13"/>
      <c r="G416" s="16"/>
      <c r="H416" s="16"/>
      <c r="I416" s="197"/>
    </row>
    <row r="417" spans="1:9">
      <c r="A417" s="13"/>
      <c r="B417" s="22" t="s">
        <v>869</v>
      </c>
      <c r="C417" s="21"/>
      <c r="D417" s="21"/>
      <c r="E417" s="21"/>
      <c r="F417" s="13" t="s">
        <v>5</v>
      </c>
      <c r="G417" s="16">
        <v>1</v>
      </c>
      <c r="H417" s="16"/>
      <c r="I417" s="197"/>
    </row>
    <row r="418" spans="1:9">
      <c r="A418" s="13"/>
      <c r="B418" s="63"/>
      <c r="C418" s="21"/>
      <c r="D418" s="21"/>
      <c r="E418" s="21"/>
      <c r="F418" s="13"/>
      <c r="G418" s="16"/>
      <c r="H418" s="16"/>
      <c r="I418" s="187"/>
    </row>
    <row r="419" spans="1:9">
      <c r="A419" s="13"/>
      <c r="B419" s="63"/>
      <c r="C419" s="21"/>
      <c r="D419" s="21"/>
      <c r="E419" s="21"/>
      <c r="F419" s="13"/>
      <c r="G419" s="16"/>
      <c r="H419" s="16"/>
      <c r="I419" s="187"/>
    </row>
    <row r="420" spans="1:9">
      <c r="A420" s="13"/>
      <c r="B420" s="63"/>
      <c r="C420" s="21"/>
      <c r="D420" s="21"/>
      <c r="E420" s="21"/>
      <c r="F420" s="13"/>
      <c r="G420" s="16"/>
      <c r="H420" s="16"/>
      <c r="I420" s="187"/>
    </row>
    <row r="421" spans="1:9">
      <c r="A421" s="13"/>
      <c r="B421" s="63"/>
      <c r="C421" s="21"/>
      <c r="D421" s="21"/>
      <c r="E421" s="21"/>
      <c r="F421" s="13"/>
      <c r="G421" s="16"/>
      <c r="H421" s="16"/>
      <c r="I421" s="187"/>
    </row>
    <row r="422" spans="1:9">
      <c r="A422" s="13"/>
      <c r="B422" s="63"/>
      <c r="C422" s="21"/>
      <c r="D422" s="21"/>
      <c r="E422" s="21"/>
      <c r="F422" s="13"/>
      <c r="G422" s="16"/>
      <c r="H422" s="16"/>
      <c r="I422" s="187"/>
    </row>
    <row r="423" spans="1:9">
      <c r="A423" s="13"/>
      <c r="B423" s="63"/>
      <c r="C423" s="21"/>
      <c r="D423" s="21"/>
      <c r="E423" s="21"/>
      <c r="F423" s="13"/>
      <c r="G423" s="16"/>
      <c r="H423" s="16"/>
      <c r="I423" s="187"/>
    </row>
    <row r="424" spans="1:9">
      <c r="A424" s="13"/>
      <c r="B424" s="63"/>
      <c r="C424" s="21"/>
      <c r="D424" s="21"/>
      <c r="E424" s="21"/>
      <c r="F424" s="13"/>
      <c r="G424" s="16"/>
      <c r="H424" s="16"/>
      <c r="I424" s="187"/>
    </row>
    <row r="425" spans="1:9">
      <c r="A425" s="13"/>
      <c r="B425" s="63"/>
      <c r="C425" s="21"/>
      <c r="D425" s="21"/>
      <c r="E425" s="21"/>
      <c r="F425" s="13"/>
      <c r="G425" s="16"/>
      <c r="H425" s="16"/>
      <c r="I425" s="187"/>
    </row>
    <row r="426" spans="1:9">
      <c r="A426" s="13"/>
      <c r="B426" s="63"/>
      <c r="C426" s="21"/>
      <c r="D426" s="21"/>
      <c r="E426" s="21"/>
      <c r="F426" s="13"/>
      <c r="G426" s="16"/>
      <c r="H426" s="16"/>
      <c r="I426" s="187"/>
    </row>
    <row r="427" spans="1:9">
      <c r="A427" s="13"/>
      <c r="B427" s="63"/>
      <c r="C427" s="21"/>
      <c r="D427" s="21"/>
      <c r="E427" s="21"/>
      <c r="F427" s="13"/>
      <c r="G427" s="16"/>
      <c r="H427" s="16"/>
      <c r="I427" s="187"/>
    </row>
    <row r="428" spans="1:9">
      <c r="A428" s="13"/>
      <c r="B428" s="20" t="s">
        <v>509</v>
      </c>
      <c r="C428" s="21"/>
      <c r="D428" s="15"/>
      <c r="E428" s="15"/>
      <c r="F428" s="29" t="s">
        <v>510</v>
      </c>
      <c r="G428" s="16"/>
      <c r="H428" s="16"/>
      <c r="I428" s="188"/>
    </row>
    <row r="429" spans="1:9">
      <c r="A429" s="13"/>
      <c r="B429" s="63"/>
      <c r="C429" s="21"/>
      <c r="D429" s="21"/>
      <c r="E429" s="21"/>
      <c r="F429" s="13"/>
      <c r="G429" s="16"/>
      <c r="H429" s="16"/>
      <c r="I429" s="187"/>
    </row>
    <row r="430" spans="1:9">
      <c r="A430" s="13"/>
      <c r="B430" s="22"/>
      <c r="C430" s="15"/>
      <c r="D430" s="15"/>
      <c r="E430" s="15"/>
      <c r="F430" s="17"/>
      <c r="G430" s="16"/>
      <c r="H430" s="16"/>
      <c r="I430" s="187"/>
    </row>
    <row r="431" spans="1:9">
      <c r="A431" s="13"/>
      <c r="B431" s="22"/>
      <c r="C431" s="15"/>
      <c r="D431" s="15"/>
      <c r="E431" s="15"/>
      <c r="F431" s="17"/>
      <c r="G431" s="16"/>
      <c r="H431" s="16"/>
      <c r="I431" s="187"/>
    </row>
    <row r="432" spans="1:9">
      <c r="A432" s="13"/>
      <c r="B432" s="14" t="str">
        <f>B4</f>
        <v>PROPOSED BOREHOLE REHABILITATION</v>
      </c>
      <c r="C432" s="15"/>
      <c r="D432" s="15"/>
      <c r="E432" s="15"/>
      <c r="F432" s="16"/>
      <c r="G432" s="16"/>
      <c r="H432" s="16"/>
      <c r="I432" s="187"/>
    </row>
    <row r="433" spans="1:9">
      <c r="A433" s="13"/>
      <c r="B433" s="14" t="str">
        <f>B5</f>
        <v>BALANBAL DISTRICT</v>
      </c>
      <c r="C433" s="15"/>
      <c r="D433" s="15"/>
      <c r="E433" s="15"/>
      <c r="F433" s="16"/>
      <c r="G433" s="16"/>
      <c r="H433" s="16"/>
      <c r="I433" s="187"/>
    </row>
    <row r="434" spans="1:9">
      <c r="A434" s="13"/>
      <c r="B434" s="14"/>
      <c r="C434" s="15"/>
      <c r="D434" s="15"/>
      <c r="E434" s="15"/>
      <c r="F434" s="16"/>
      <c r="G434" s="16"/>
      <c r="H434" s="16"/>
      <c r="I434" s="187"/>
    </row>
    <row r="435" spans="1:9">
      <c r="A435" s="13"/>
      <c r="B435" s="14" t="str">
        <f>B7</f>
        <v>SECTION 2: ELEVATED WATER TANK</v>
      </c>
      <c r="C435" s="15"/>
      <c r="D435" s="15"/>
      <c r="E435" s="15"/>
      <c r="F435" s="16"/>
      <c r="G435" s="16"/>
      <c r="H435" s="16"/>
      <c r="I435" s="187"/>
    </row>
    <row r="436" spans="1:9">
      <c r="A436" s="13"/>
      <c r="B436" s="14"/>
      <c r="C436" s="15"/>
      <c r="D436" s="15"/>
      <c r="E436" s="15"/>
      <c r="F436" s="16"/>
      <c r="G436" s="16"/>
      <c r="H436" s="16"/>
      <c r="I436" s="187"/>
    </row>
    <row r="437" spans="1:9">
      <c r="A437" s="13"/>
      <c r="B437" s="14" t="s">
        <v>638</v>
      </c>
      <c r="C437" s="15"/>
      <c r="D437" s="15"/>
      <c r="E437" s="15"/>
      <c r="F437" s="16"/>
      <c r="G437" s="16"/>
      <c r="H437" s="16"/>
      <c r="I437" s="187"/>
    </row>
    <row r="438" spans="1:9">
      <c r="A438" s="13"/>
      <c r="B438" s="14"/>
      <c r="C438" s="15"/>
      <c r="D438" s="15"/>
      <c r="E438" s="15"/>
      <c r="F438" s="16"/>
      <c r="G438" s="16"/>
      <c r="H438" s="16"/>
      <c r="I438" s="187"/>
    </row>
    <row r="439" spans="1:9">
      <c r="A439" s="13"/>
      <c r="B439" s="24" t="s">
        <v>870</v>
      </c>
      <c r="C439" s="15"/>
      <c r="D439" s="15"/>
      <c r="E439" s="15"/>
      <c r="F439" s="16"/>
      <c r="G439" s="16"/>
      <c r="H439" s="16"/>
      <c r="I439" s="187"/>
    </row>
    <row r="440" spans="1:9">
      <c r="A440" s="13"/>
      <c r="B440" s="22"/>
      <c r="C440" s="15"/>
      <c r="D440" s="15"/>
      <c r="E440" s="15"/>
      <c r="F440" s="16"/>
      <c r="G440" s="16"/>
      <c r="H440" s="16"/>
      <c r="I440" s="187"/>
    </row>
    <row r="441" spans="1:9">
      <c r="A441" s="13"/>
      <c r="B441" s="24" t="s">
        <v>872</v>
      </c>
      <c r="C441" s="15"/>
      <c r="D441" s="15"/>
      <c r="E441" s="15"/>
      <c r="F441" s="16"/>
      <c r="G441" s="16"/>
      <c r="H441" s="16"/>
      <c r="I441" s="187"/>
    </row>
    <row r="442" spans="1:9">
      <c r="A442" s="13"/>
      <c r="B442" s="24" t="s">
        <v>667</v>
      </c>
      <c r="C442" s="15"/>
      <c r="D442" s="15"/>
      <c r="E442" s="15"/>
      <c r="F442" s="16"/>
      <c r="G442" s="16"/>
      <c r="H442" s="16"/>
      <c r="I442" s="187"/>
    </row>
    <row r="443" spans="1:9">
      <c r="A443" s="13"/>
      <c r="B443" s="24" t="s">
        <v>668</v>
      </c>
      <c r="C443" s="15"/>
      <c r="D443" s="15"/>
      <c r="E443" s="15"/>
      <c r="F443" s="16"/>
      <c r="G443" s="16"/>
      <c r="H443" s="16"/>
      <c r="I443" s="187"/>
    </row>
    <row r="444" spans="1:9">
      <c r="A444" s="13"/>
      <c r="B444" s="24" t="s">
        <v>669</v>
      </c>
      <c r="C444" s="15"/>
      <c r="D444" s="15"/>
      <c r="E444" s="15"/>
      <c r="F444" s="16"/>
      <c r="G444" s="16"/>
      <c r="H444" s="16"/>
      <c r="I444" s="187"/>
    </row>
    <row r="445" spans="1:9">
      <c r="A445" s="13"/>
      <c r="B445" s="24" t="s">
        <v>670</v>
      </c>
      <c r="C445" s="15"/>
      <c r="D445" s="15"/>
      <c r="E445" s="15"/>
      <c r="F445" s="16"/>
      <c r="G445" s="16"/>
      <c r="H445" s="16"/>
      <c r="I445" s="187"/>
    </row>
    <row r="446" spans="1:9">
      <c r="A446" s="13"/>
      <c r="B446" s="24" t="s">
        <v>671</v>
      </c>
      <c r="C446" s="15"/>
      <c r="D446" s="15"/>
      <c r="E446" s="15"/>
      <c r="F446" s="16"/>
      <c r="G446" s="16"/>
      <c r="H446" s="16"/>
      <c r="I446" s="187"/>
    </row>
    <row r="447" spans="1:9">
      <c r="A447" s="13"/>
      <c r="B447" s="24"/>
      <c r="C447" s="15"/>
      <c r="D447" s="15"/>
      <c r="E447" s="15"/>
      <c r="F447" s="16"/>
      <c r="G447" s="16"/>
      <c r="H447" s="16"/>
      <c r="I447" s="187"/>
    </row>
    <row r="448" spans="1:9">
      <c r="A448" s="13" t="s">
        <v>20</v>
      </c>
      <c r="B448" s="22" t="s">
        <v>871</v>
      </c>
      <c r="C448" s="15"/>
      <c r="D448" s="15"/>
      <c r="E448" s="15"/>
      <c r="F448" s="16" t="s">
        <v>5</v>
      </c>
      <c r="G448" s="16">
        <v>1</v>
      </c>
      <c r="H448" s="16"/>
      <c r="I448" s="187"/>
    </row>
    <row r="449" spans="1:9">
      <c r="A449" s="13"/>
      <c r="B449" s="22"/>
      <c r="C449" s="15"/>
      <c r="D449" s="15"/>
      <c r="E449" s="15"/>
      <c r="F449" s="16"/>
      <c r="G449" s="16"/>
      <c r="H449" s="16"/>
      <c r="I449" s="187"/>
    </row>
    <row r="450" spans="1:9">
      <c r="A450" s="13"/>
      <c r="B450" s="22"/>
      <c r="C450" s="15"/>
      <c r="D450" s="15"/>
      <c r="E450" s="15"/>
      <c r="F450" s="16"/>
      <c r="G450" s="16"/>
      <c r="H450" s="16"/>
      <c r="I450" s="187"/>
    </row>
    <row r="451" spans="1:9">
      <c r="A451" s="13"/>
      <c r="B451" s="22"/>
      <c r="C451" s="15"/>
      <c r="D451" s="15"/>
      <c r="E451" s="15"/>
      <c r="F451" s="17"/>
      <c r="G451" s="16"/>
      <c r="H451" s="16"/>
      <c r="I451" s="187"/>
    </row>
    <row r="452" spans="1:9">
      <c r="A452" s="13"/>
      <c r="B452" s="22"/>
      <c r="C452" s="15"/>
      <c r="D452" s="15"/>
      <c r="E452" s="15"/>
      <c r="F452" s="17"/>
      <c r="G452" s="16"/>
      <c r="H452" s="16"/>
      <c r="I452" s="187"/>
    </row>
    <row r="453" spans="1:9">
      <c r="A453" s="13"/>
      <c r="B453" s="22"/>
      <c r="C453" s="15"/>
      <c r="D453" s="15"/>
      <c r="E453" s="15"/>
      <c r="F453" s="17"/>
      <c r="G453" s="16"/>
      <c r="H453" s="16"/>
      <c r="I453" s="187"/>
    </row>
    <row r="454" spans="1:9">
      <c r="A454" s="13"/>
      <c r="B454" s="22"/>
      <c r="C454" s="15"/>
      <c r="D454" s="15"/>
      <c r="E454" s="15"/>
      <c r="F454" s="17"/>
      <c r="G454" s="16"/>
      <c r="H454" s="16"/>
      <c r="I454" s="187"/>
    </row>
    <row r="455" spans="1:9">
      <c r="A455" s="13"/>
      <c r="B455" s="22"/>
      <c r="C455" s="15"/>
      <c r="D455" s="15"/>
      <c r="E455" s="15"/>
      <c r="F455" s="17"/>
      <c r="G455" s="16"/>
      <c r="H455" s="16"/>
      <c r="I455" s="187"/>
    </row>
    <row r="456" spans="1:9">
      <c r="A456" s="13"/>
      <c r="B456" s="22"/>
      <c r="C456" s="15"/>
      <c r="D456" s="15"/>
      <c r="E456" s="15"/>
      <c r="F456" s="17"/>
      <c r="G456" s="16"/>
      <c r="H456" s="16"/>
      <c r="I456" s="187"/>
    </row>
    <row r="457" spans="1:9">
      <c r="A457" s="13"/>
      <c r="B457" s="22"/>
      <c r="C457" s="15"/>
      <c r="D457" s="15"/>
      <c r="E457" s="15"/>
      <c r="F457" s="17"/>
      <c r="G457" s="16"/>
      <c r="H457" s="16"/>
      <c r="I457" s="187"/>
    </row>
    <row r="458" spans="1:9">
      <c r="A458" s="13"/>
      <c r="B458" s="20" t="s">
        <v>509</v>
      </c>
      <c r="C458" s="21"/>
      <c r="D458" s="15"/>
      <c r="E458" s="15"/>
      <c r="F458" s="29" t="s">
        <v>510</v>
      </c>
      <c r="G458" s="16"/>
      <c r="H458" s="16"/>
      <c r="I458" s="188"/>
    </row>
    <row r="459" spans="1:9">
      <c r="A459" s="13"/>
      <c r="B459" s="22"/>
      <c r="C459" s="15"/>
      <c r="D459" s="15"/>
      <c r="E459" s="15"/>
      <c r="F459" s="17"/>
      <c r="G459" s="16"/>
      <c r="H459" s="16"/>
      <c r="I459" s="187"/>
    </row>
    <row r="460" spans="1:9">
      <c r="A460" s="13"/>
      <c r="B460" s="22"/>
      <c r="C460" s="15"/>
      <c r="D460" s="15"/>
      <c r="E460" s="15"/>
      <c r="F460" s="17"/>
      <c r="G460" s="16"/>
      <c r="H460" s="16"/>
      <c r="I460" s="187"/>
    </row>
    <row r="461" spans="1:9">
      <c r="A461" s="13"/>
      <c r="B461" s="22"/>
      <c r="C461" s="15"/>
      <c r="D461" s="15"/>
      <c r="E461" s="15"/>
      <c r="F461" s="17"/>
      <c r="G461" s="16"/>
      <c r="H461" s="16"/>
      <c r="I461" s="187"/>
    </row>
    <row r="462" spans="1:9">
      <c r="A462" s="13"/>
      <c r="B462" s="22"/>
      <c r="C462" s="15"/>
      <c r="D462" s="15"/>
      <c r="E462" s="15"/>
      <c r="F462" s="17"/>
      <c r="G462" s="16"/>
      <c r="H462" s="16"/>
      <c r="I462" s="187"/>
    </row>
    <row r="463" spans="1:9">
      <c r="A463" s="13"/>
      <c r="B463" s="22"/>
      <c r="C463" s="15"/>
      <c r="D463" s="15"/>
      <c r="E463" s="15"/>
      <c r="F463" s="17"/>
      <c r="G463" s="16"/>
      <c r="H463" s="16"/>
      <c r="I463" s="187"/>
    </row>
    <row r="464" spans="1:9">
      <c r="A464" s="13"/>
      <c r="B464" s="63" t="str">
        <f>B4</f>
        <v>PROPOSED BOREHOLE REHABILITATION</v>
      </c>
      <c r="C464" s="15"/>
      <c r="D464" s="15"/>
      <c r="E464" s="15"/>
      <c r="F464" s="17"/>
      <c r="G464" s="16"/>
      <c r="H464" s="16"/>
      <c r="I464" s="187"/>
    </row>
    <row r="465" spans="1:9">
      <c r="A465" s="13"/>
      <c r="B465" s="63" t="str">
        <f>B5</f>
        <v>BALANBAL DISTRICT</v>
      </c>
      <c r="C465" s="15"/>
      <c r="D465" s="15"/>
      <c r="E465" s="15"/>
      <c r="F465" s="17"/>
      <c r="G465" s="16"/>
      <c r="H465" s="68"/>
      <c r="I465" s="196"/>
    </row>
    <row r="466" spans="1:9">
      <c r="A466" s="13"/>
      <c r="B466" s="63"/>
      <c r="C466" s="21"/>
      <c r="D466" s="21"/>
      <c r="E466" s="15"/>
      <c r="F466" s="17"/>
      <c r="G466" s="16"/>
      <c r="H466" s="16"/>
      <c r="I466" s="187"/>
    </row>
    <row r="467" spans="1:9">
      <c r="A467" s="13"/>
      <c r="B467" s="63"/>
      <c r="C467" s="21"/>
      <c r="D467" s="21"/>
      <c r="E467" s="15"/>
      <c r="F467" s="17"/>
      <c r="G467" s="16"/>
      <c r="H467" s="16"/>
      <c r="I467" s="187"/>
    </row>
    <row r="468" spans="1:9">
      <c r="A468" s="13"/>
      <c r="B468" s="63" t="str">
        <f>B7</f>
        <v>SECTION 2: ELEVATED WATER TANK</v>
      </c>
      <c r="C468" s="21"/>
      <c r="D468" s="21"/>
      <c r="E468" s="15"/>
      <c r="F468" s="17"/>
      <c r="G468" s="16"/>
      <c r="H468" s="16"/>
      <c r="I468" s="187"/>
    </row>
    <row r="469" spans="1:9">
      <c r="A469" s="13"/>
      <c r="B469" s="63"/>
      <c r="C469" s="21"/>
      <c r="D469" s="21"/>
      <c r="E469" s="15"/>
      <c r="F469" s="17"/>
      <c r="G469" s="16"/>
      <c r="H469" s="16"/>
      <c r="I469" s="187"/>
    </row>
    <row r="470" spans="1:9">
      <c r="A470" s="13"/>
      <c r="B470" s="63"/>
      <c r="C470" s="21"/>
      <c r="D470" s="21"/>
      <c r="E470" s="15"/>
      <c r="F470" s="13"/>
      <c r="G470" s="16"/>
      <c r="H470" s="16"/>
      <c r="I470" s="187"/>
    </row>
    <row r="471" spans="1:9">
      <c r="A471" s="13"/>
      <c r="B471" s="14" t="s">
        <v>156</v>
      </c>
      <c r="C471" s="21"/>
      <c r="D471" s="21"/>
      <c r="E471" s="15"/>
      <c r="F471" s="17"/>
      <c r="G471" s="16"/>
      <c r="H471" s="16"/>
      <c r="I471" s="187"/>
    </row>
    <row r="472" spans="1:9">
      <c r="A472" s="13"/>
      <c r="B472" s="14"/>
      <c r="C472" s="21"/>
      <c r="D472" s="21"/>
      <c r="E472" s="15"/>
      <c r="F472" s="17"/>
      <c r="G472" s="16"/>
      <c r="H472" s="16"/>
      <c r="I472" s="187"/>
    </row>
    <row r="473" spans="1:9">
      <c r="A473" s="13"/>
      <c r="B473" s="14"/>
      <c r="C473" s="21"/>
      <c r="D473" s="15"/>
      <c r="E473" s="15"/>
      <c r="F473" s="17"/>
      <c r="G473" s="16"/>
      <c r="H473" s="16"/>
      <c r="I473" s="187"/>
    </row>
    <row r="474" spans="1:9">
      <c r="A474" s="13"/>
      <c r="B474" s="72" t="s">
        <v>778</v>
      </c>
      <c r="C474" s="14" t="s">
        <v>157</v>
      </c>
      <c r="D474" s="21"/>
      <c r="E474" s="15"/>
      <c r="F474" s="13"/>
      <c r="G474" s="39" t="s">
        <v>159</v>
      </c>
      <c r="H474" s="16"/>
      <c r="I474" s="196" t="s">
        <v>936</v>
      </c>
    </row>
    <row r="475" spans="1:9">
      <c r="A475" s="13"/>
      <c r="B475" s="72"/>
      <c r="C475" s="15"/>
      <c r="D475" s="15"/>
      <c r="E475" s="15"/>
      <c r="F475" s="13"/>
      <c r="G475" s="16"/>
      <c r="H475" s="16"/>
      <c r="I475" s="187"/>
    </row>
    <row r="476" spans="1:9">
      <c r="A476" s="13"/>
      <c r="B476" s="14"/>
      <c r="C476" s="15"/>
      <c r="D476" s="15"/>
      <c r="E476" s="15"/>
      <c r="F476" s="13"/>
      <c r="G476" s="16"/>
      <c r="H476" s="16"/>
      <c r="I476" s="187"/>
    </row>
    <row r="477" spans="1:9">
      <c r="A477" s="13"/>
      <c r="B477" s="47">
        <v>1</v>
      </c>
      <c r="C477" s="15" t="str">
        <f>B9</f>
        <v>ELEMENT NO. 1 : SITE PREPARATION</v>
      </c>
      <c r="D477" s="15"/>
      <c r="E477" s="15"/>
      <c r="F477" s="13"/>
      <c r="G477" s="180" t="s">
        <v>645</v>
      </c>
      <c r="H477" s="16"/>
      <c r="I477" s="187"/>
    </row>
    <row r="478" spans="1:9">
      <c r="A478" s="13"/>
      <c r="B478" s="72"/>
      <c r="C478" s="15"/>
      <c r="D478" s="15"/>
      <c r="E478" s="15"/>
      <c r="F478" s="13"/>
      <c r="G478" s="16"/>
      <c r="H478" s="16"/>
      <c r="I478" s="187"/>
    </row>
    <row r="479" spans="1:9">
      <c r="A479" s="13"/>
      <c r="B479" s="47">
        <v>2</v>
      </c>
      <c r="C479" s="15" t="str">
        <f>B35</f>
        <v>ELEMENT NO. 2 : SUBSTRUCTURES (PROVISIONAL)</v>
      </c>
      <c r="D479" s="15"/>
      <c r="E479" s="15"/>
      <c r="F479" s="13"/>
      <c r="G479" s="180" t="s">
        <v>646</v>
      </c>
      <c r="H479" s="16"/>
      <c r="I479" s="187"/>
    </row>
    <row r="480" spans="1:9">
      <c r="A480" s="13"/>
      <c r="B480" s="47"/>
      <c r="C480" s="15"/>
      <c r="D480" s="15"/>
      <c r="E480" s="15"/>
      <c r="F480" s="13"/>
      <c r="G480" s="16"/>
      <c r="H480" s="16"/>
      <c r="I480" s="187"/>
    </row>
    <row r="481" spans="1:9">
      <c r="A481" s="13"/>
      <c r="B481" s="47">
        <v>3</v>
      </c>
      <c r="C481" s="15" t="str">
        <f>B108</f>
        <v>ELEMENT NO. 3 : CONCRETE WORKS</v>
      </c>
      <c r="D481" s="15"/>
      <c r="E481" s="15"/>
      <c r="F481" s="13"/>
      <c r="G481" s="180" t="s">
        <v>647</v>
      </c>
      <c r="H481" s="16"/>
      <c r="I481" s="187"/>
    </row>
    <row r="482" spans="1:9">
      <c r="A482" s="13"/>
      <c r="B482" s="47"/>
      <c r="C482" s="15"/>
      <c r="D482" s="15"/>
      <c r="E482" s="15"/>
      <c r="F482" s="13"/>
      <c r="G482" s="16"/>
      <c r="H482" s="16"/>
      <c r="I482" s="187"/>
    </row>
    <row r="483" spans="1:9">
      <c r="A483" s="13"/>
      <c r="B483" s="47">
        <v>4</v>
      </c>
      <c r="C483" s="15" t="str">
        <f>B284</f>
        <v>ELEMENT NO. 4 : WALLING</v>
      </c>
      <c r="D483" s="15"/>
      <c r="E483" s="15"/>
      <c r="F483" s="13"/>
      <c r="G483" s="180" t="s">
        <v>648</v>
      </c>
      <c r="H483" s="16"/>
      <c r="I483" s="187"/>
    </row>
    <row r="484" spans="1:9">
      <c r="A484" s="13"/>
      <c r="B484" s="47"/>
      <c r="C484" s="15"/>
      <c r="D484" s="15"/>
      <c r="E484" s="15"/>
      <c r="F484" s="13"/>
      <c r="G484" s="16"/>
      <c r="H484" s="68"/>
      <c r="I484" s="187"/>
    </row>
    <row r="485" spans="1:9">
      <c r="A485" s="13"/>
      <c r="B485" s="47">
        <v>6</v>
      </c>
      <c r="C485" s="15" t="str">
        <f>B323</f>
        <v>ELEMENT NO. 6 : FINISHES</v>
      </c>
      <c r="D485" s="15"/>
      <c r="E485" s="15"/>
      <c r="F485" s="13"/>
      <c r="G485" s="180" t="s">
        <v>650</v>
      </c>
      <c r="H485" s="16"/>
      <c r="I485" s="187"/>
    </row>
    <row r="486" spans="1:9">
      <c r="A486" s="13"/>
      <c r="B486" s="47"/>
      <c r="C486" s="15"/>
      <c r="D486" s="15"/>
      <c r="E486" s="15"/>
      <c r="F486" s="13"/>
      <c r="G486" s="180"/>
      <c r="H486" s="16"/>
      <c r="I486" s="187"/>
    </row>
    <row r="487" spans="1:9">
      <c r="A487" s="13"/>
      <c r="B487" s="47">
        <v>8</v>
      </c>
      <c r="C487" s="15" t="str">
        <f>B395</f>
        <v>ELEMENT NO. 7 : PLUMBING INSTALLATIONS</v>
      </c>
      <c r="D487" s="15"/>
      <c r="E487" s="15"/>
      <c r="F487" s="13"/>
      <c r="G487" s="180" t="s">
        <v>652</v>
      </c>
      <c r="H487" s="16"/>
      <c r="I487" s="187"/>
    </row>
    <row r="488" spans="1:9">
      <c r="A488" s="13"/>
      <c r="B488" s="47"/>
      <c r="C488" s="15"/>
      <c r="D488" s="15"/>
      <c r="E488" s="15"/>
      <c r="F488" s="13"/>
      <c r="G488" s="180"/>
      <c r="H488" s="16"/>
      <c r="I488" s="187"/>
    </row>
    <row r="489" spans="1:9">
      <c r="A489" s="13"/>
      <c r="B489" s="47">
        <v>9</v>
      </c>
      <c r="C489" s="15" t="str">
        <f>B437</f>
        <v>ELEMENT NO. 9 : OPENINGS</v>
      </c>
      <c r="D489" s="15"/>
      <c r="E489" s="15"/>
      <c r="F489" s="13"/>
      <c r="G489" s="180" t="s">
        <v>653</v>
      </c>
      <c r="H489" s="16"/>
      <c r="I489" s="187"/>
    </row>
    <row r="490" spans="1:9">
      <c r="A490" s="13"/>
      <c r="B490" s="47"/>
      <c r="C490" s="15"/>
      <c r="D490" s="15"/>
      <c r="E490" s="15"/>
      <c r="F490" s="13"/>
      <c r="G490" s="180"/>
      <c r="H490" s="16"/>
      <c r="I490" s="187"/>
    </row>
    <row r="491" spans="1:9">
      <c r="A491" s="13"/>
      <c r="B491" s="47"/>
      <c r="C491" s="15"/>
      <c r="D491" s="15"/>
      <c r="E491" s="15"/>
      <c r="F491" s="13"/>
      <c r="G491" s="180"/>
      <c r="H491" s="16"/>
      <c r="I491" s="187"/>
    </row>
    <row r="492" spans="1:9">
      <c r="A492" s="13"/>
      <c r="B492" s="22"/>
      <c r="C492" s="15"/>
      <c r="D492" s="15"/>
      <c r="E492" s="15"/>
      <c r="F492" s="13"/>
      <c r="G492" s="180"/>
      <c r="H492" s="16"/>
      <c r="I492" s="187"/>
    </row>
    <row r="493" spans="1:9">
      <c r="A493" s="13"/>
      <c r="B493" s="20" t="s">
        <v>654</v>
      </c>
      <c r="C493" s="15"/>
      <c r="D493" s="15"/>
      <c r="E493" s="15"/>
      <c r="F493" s="13"/>
      <c r="G493" s="180"/>
      <c r="H493" s="16"/>
      <c r="I493" s="188"/>
    </row>
    <row r="494" spans="1:9">
      <c r="A494" s="13"/>
      <c r="B494" s="22"/>
      <c r="C494" s="15"/>
      <c r="D494" s="15"/>
      <c r="E494" s="15"/>
      <c r="F494" s="13"/>
      <c r="G494" s="180"/>
      <c r="H494" s="16"/>
      <c r="I494" s="187"/>
    </row>
    <row r="495" spans="1:9">
      <c r="A495" s="13"/>
      <c r="B495" s="22"/>
      <c r="C495" s="15"/>
      <c r="D495" s="15"/>
      <c r="E495" s="22"/>
      <c r="F495" s="13"/>
      <c r="G495" s="180"/>
      <c r="H495" s="16"/>
      <c r="I495" s="187"/>
    </row>
    <row r="496" spans="1:9">
      <c r="A496" s="13"/>
      <c r="B496" s="22"/>
      <c r="C496" s="15"/>
      <c r="D496" s="15"/>
      <c r="E496" s="15"/>
      <c r="F496" s="13"/>
      <c r="G496" s="180"/>
      <c r="H496" s="16"/>
      <c r="I496" s="191"/>
    </row>
    <row r="497" spans="1:9">
      <c r="A497" s="13"/>
      <c r="B497" s="22"/>
      <c r="C497" s="15"/>
      <c r="D497" s="15"/>
      <c r="E497" s="15"/>
      <c r="F497" s="13"/>
      <c r="G497" s="180"/>
      <c r="H497" s="16"/>
      <c r="I497" s="187"/>
    </row>
    <row r="498" spans="1:9">
      <c r="A498" s="13"/>
      <c r="B498" s="176"/>
      <c r="C498" s="15"/>
      <c r="D498" s="177"/>
      <c r="E498" s="15"/>
      <c r="F498" s="13"/>
      <c r="G498" s="181"/>
      <c r="H498" s="16"/>
      <c r="I498" s="187"/>
    </row>
    <row r="499" spans="1:9">
      <c r="A499" s="7"/>
      <c r="B499" s="578"/>
      <c r="C499" s="579"/>
      <c r="D499" s="579"/>
      <c r="E499" s="580"/>
      <c r="F499" s="75"/>
      <c r="G499" s="11"/>
      <c r="H499" s="178"/>
      <c r="I499" s="199"/>
    </row>
    <row r="500" spans="1:9" ht="15.6" thickBot="1">
      <c r="A500" s="13"/>
      <c r="B500" s="14" t="s">
        <v>655</v>
      </c>
      <c r="C500" s="15"/>
      <c r="D500" s="26"/>
      <c r="E500" s="15"/>
      <c r="F500" s="75"/>
      <c r="G500" s="16"/>
      <c r="H500" s="27"/>
      <c r="I500" s="200"/>
    </row>
    <row r="501" spans="1:9" ht="15.6" thickTop="1">
      <c r="A501" s="13"/>
      <c r="B501" s="20"/>
      <c r="C501" s="26"/>
      <c r="D501" s="26"/>
      <c r="E501" s="26"/>
      <c r="F501" s="17"/>
      <c r="G501" s="16"/>
      <c r="H501" s="27"/>
      <c r="I501" s="188"/>
    </row>
    <row r="502" spans="1:9">
      <c r="A502" s="13"/>
      <c r="B502" s="22"/>
      <c r="C502" s="15"/>
      <c r="D502" s="15"/>
      <c r="E502" s="15"/>
      <c r="F502" s="29"/>
      <c r="G502" s="16"/>
      <c r="H502" s="27"/>
      <c r="I502" s="187"/>
    </row>
    <row r="503" spans="1:9">
      <c r="A503" s="13"/>
      <c r="B503" s="22"/>
      <c r="C503" s="15"/>
      <c r="D503" s="15"/>
      <c r="E503" s="15"/>
      <c r="F503" s="29"/>
      <c r="G503" s="16"/>
      <c r="H503" s="16"/>
      <c r="I503" s="187"/>
    </row>
    <row r="504" spans="1:9">
      <c r="A504" s="13"/>
      <c r="B504" s="22"/>
      <c r="C504" s="15"/>
      <c r="D504" s="15"/>
      <c r="E504" s="15"/>
      <c r="F504" s="29"/>
      <c r="G504" s="16"/>
      <c r="H504" s="16"/>
      <c r="I504" s="187"/>
    </row>
    <row r="505" spans="1:9">
      <c r="A505" s="13"/>
      <c r="B505" s="60"/>
      <c r="C505" s="15"/>
      <c r="D505" s="15"/>
      <c r="E505" s="15"/>
      <c r="F505" s="17"/>
      <c r="G505" s="16"/>
      <c r="H505" s="16"/>
      <c r="I505" s="187"/>
    </row>
    <row r="506" spans="1:9">
      <c r="A506" s="13"/>
      <c r="B506" s="60"/>
      <c r="C506" s="15"/>
      <c r="D506" s="15"/>
      <c r="E506" s="15"/>
      <c r="F506" s="17"/>
      <c r="G506" s="16"/>
      <c r="H506" s="16"/>
      <c r="I506" s="187"/>
    </row>
    <row r="507" spans="1:9">
      <c r="A507" s="13"/>
      <c r="B507" s="60"/>
      <c r="C507" s="15"/>
      <c r="D507" s="15"/>
      <c r="E507" s="15"/>
      <c r="F507" s="17"/>
      <c r="G507" s="16"/>
      <c r="H507" s="16"/>
      <c r="I507" s="187"/>
    </row>
    <row r="508" spans="1:9">
      <c r="A508" s="13"/>
      <c r="B508" s="60"/>
      <c r="C508" s="15"/>
      <c r="D508" s="15"/>
      <c r="E508" s="15"/>
      <c r="F508" s="17"/>
      <c r="G508" s="16"/>
      <c r="H508" s="16"/>
      <c r="I508" s="187"/>
    </row>
  </sheetData>
  <mergeCells count="2">
    <mergeCell ref="B1:E1"/>
    <mergeCell ref="B499:E4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4"/>
  <sheetViews>
    <sheetView topLeftCell="A453" workbookViewId="0">
      <selection activeCell="B466" sqref="B466:I466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9.6640625" style="82" customWidth="1"/>
    <col min="7" max="7" width="15.33203125" style="224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4" t="s">
        <v>36</v>
      </c>
      <c r="B1" s="581" t="s">
        <v>1</v>
      </c>
      <c r="C1" s="582"/>
      <c r="D1" s="582"/>
      <c r="E1" s="583"/>
      <c r="F1" s="4" t="s">
        <v>37</v>
      </c>
      <c r="G1" s="211" t="s">
        <v>17</v>
      </c>
      <c r="H1" s="5" t="s">
        <v>38</v>
      </c>
      <c r="I1" s="225" t="s">
        <v>39</v>
      </c>
    </row>
    <row r="2" spans="1:10" s="9" customFormat="1">
      <c r="A2" s="7"/>
      <c r="B2" s="8"/>
      <c r="F2" s="10"/>
      <c r="G2" s="212"/>
      <c r="H2" s="11"/>
      <c r="I2" s="226"/>
      <c r="J2" s="12"/>
    </row>
    <row r="3" spans="1:10">
      <c r="A3" s="13"/>
      <c r="B3" s="14" t="str">
        <f>'Elevated water tank'!B4</f>
        <v>PROPOSED BOREHOLE REHABILITATION</v>
      </c>
      <c r="F3" s="16"/>
      <c r="G3" s="67"/>
      <c r="H3" s="16"/>
      <c r="I3" s="227"/>
    </row>
    <row r="4" spans="1:10">
      <c r="A4" s="13"/>
      <c r="B4" s="14" t="str">
        <f>'Elevated water tank'!B5</f>
        <v>BALANBAL DISTRICT</v>
      </c>
      <c r="F4" s="16"/>
      <c r="G4" s="67"/>
      <c r="H4" s="16"/>
      <c r="I4" s="227"/>
    </row>
    <row r="5" spans="1:10">
      <c r="A5" s="13"/>
      <c r="B5" s="14"/>
      <c r="F5" s="16"/>
      <c r="G5" s="67"/>
      <c r="H5" s="16"/>
      <c r="I5" s="227"/>
    </row>
    <row r="6" spans="1:10">
      <c r="A6" s="13"/>
      <c r="B6" s="14" t="s">
        <v>972</v>
      </c>
      <c r="F6" s="16"/>
      <c r="G6" s="67"/>
      <c r="H6" s="16"/>
      <c r="I6" s="227"/>
    </row>
    <row r="7" spans="1:10">
      <c r="A7" s="13"/>
      <c r="B7" s="20"/>
      <c r="F7" s="16"/>
      <c r="G7" s="67"/>
      <c r="H7" s="16"/>
      <c r="I7" s="227"/>
    </row>
    <row r="8" spans="1:10">
      <c r="A8" s="13"/>
      <c r="B8" s="14" t="s">
        <v>40</v>
      </c>
      <c r="F8" s="16"/>
      <c r="G8" s="67"/>
      <c r="H8" s="16"/>
      <c r="I8" s="227"/>
    </row>
    <row r="9" spans="1:10">
      <c r="A9" s="13"/>
      <c r="B9" s="14"/>
      <c r="F9" s="16"/>
      <c r="G9" s="67"/>
      <c r="H9" s="16"/>
      <c r="I9" s="227"/>
    </row>
    <row r="10" spans="1:10">
      <c r="A10" s="13"/>
      <c r="B10" s="14"/>
      <c r="C10" s="21"/>
      <c r="F10" s="16"/>
      <c r="G10" s="67"/>
      <c r="H10" s="16"/>
      <c r="I10" s="227"/>
    </row>
    <row r="11" spans="1:10">
      <c r="A11" s="13"/>
      <c r="B11" s="14" t="s">
        <v>41</v>
      </c>
      <c r="C11" s="21"/>
      <c r="F11" s="16"/>
      <c r="G11" s="67"/>
      <c r="H11" s="16"/>
      <c r="I11" s="227"/>
    </row>
    <row r="12" spans="1:10">
      <c r="A12" s="13"/>
      <c r="B12" s="14"/>
      <c r="C12" s="21"/>
      <c r="F12" s="16"/>
      <c r="G12" s="67"/>
      <c r="H12" s="16"/>
      <c r="I12" s="227"/>
    </row>
    <row r="13" spans="1:10">
      <c r="A13" s="13" t="s">
        <v>20</v>
      </c>
      <c r="B13" s="22" t="s">
        <v>42</v>
      </c>
      <c r="C13" s="21"/>
      <c r="F13" s="16"/>
      <c r="G13" s="67"/>
      <c r="H13" s="16"/>
      <c r="I13" s="227"/>
    </row>
    <row r="14" spans="1:10">
      <c r="A14" s="13"/>
      <c r="B14" s="22" t="s">
        <v>43</v>
      </c>
      <c r="C14" s="21"/>
      <c r="F14" s="16" t="s">
        <v>62</v>
      </c>
      <c r="G14" s="67">
        <f>9*6.5</f>
        <v>58.5</v>
      </c>
      <c r="H14" s="16"/>
      <c r="I14" s="227"/>
    </row>
    <row r="15" spans="1:10">
      <c r="A15" s="13"/>
      <c r="C15" s="21"/>
      <c r="F15" s="16"/>
      <c r="G15" s="67"/>
      <c r="H15" s="16"/>
      <c r="I15" s="227"/>
    </row>
    <row r="16" spans="1:10">
      <c r="A16" s="13" t="s">
        <v>3</v>
      </c>
      <c r="B16" s="22" t="s">
        <v>44</v>
      </c>
      <c r="C16" s="21"/>
      <c r="F16" s="16"/>
      <c r="G16" s="67"/>
      <c r="H16" s="16"/>
      <c r="I16" s="227"/>
    </row>
    <row r="17" spans="1:9">
      <c r="A17" s="13"/>
      <c r="B17" s="22" t="s">
        <v>45</v>
      </c>
      <c r="C17" s="21"/>
      <c r="F17" s="16"/>
      <c r="G17" s="67"/>
      <c r="H17" s="16"/>
      <c r="I17" s="227"/>
    </row>
    <row r="18" spans="1:9">
      <c r="A18" s="13"/>
      <c r="B18" s="22" t="s">
        <v>46</v>
      </c>
      <c r="C18" s="21"/>
      <c r="F18" s="16" t="s">
        <v>47</v>
      </c>
      <c r="G18" s="67">
        <v>1</v>
      </c>
      <c r="H18" s="16"/>
      <c r="I18" s="227"/>
    </row>
    <row r="19" spans="1:9">
      <c r="A19" s="13"/>
      <c r="C19" s="21"/>
      <c r="F19" s="16"/>
      <c r="G19" s="67"/>
      <c r="H19" s="16"/>
      <c r="I19" s="227"/>
    </row>
    <row r="20" spans="1:9">
      <c r="A20" s="13"/>
      <c r="C20" s="21"/>
      <c r="F20" s="16"/>
      <c r="G20" s="67"/>
      <c r="H20" s="16"/>
      <c r="I20" s="227"/>
    </row>
    <row r="21" spans="1:9">
      <c r="A21" s="13"/>
      <c r="C21" s="21"/>
      <c r="F21" s="16"/>
      <c r="G21" s="67"/>
      <c r="H21" s="16"/>
      <c r="I21" s="227"/>
    </row>
    <row r="22" spans="1:9">
      <c r="A22" s="13"/>
      <c r="C22" s="21"/>
      <c r="F22" s="16"/>
      <c r="G22" s="67"/>
      <c r="H22" s="16"/>
      <c r="I22" s="227"/>
    </row>
    <row r="23" spans="1:9">
      <c r="A23" s="13"/>
      <c r="C23" s="21"/>
      <c r="F23" s="16"/>
      <c r="G23" s="67"/>
      <c r="H23" s="16"/>
      <c r="I23" s="227"/>
    </row>
    <row r="24" spans="1:9">
      <c r="A24" s="13"/>
      <c r="C24" s="21"/>
      <c r="F24" s="16"/>
      <c r="G24" s="67"/>
      <c r="H24" s="16"/>
      <c r="I24" s="227"/>
    </row>
    <row r="25" spans="1:9">
      <c r="A25" s="13"/>
      <c r="C25" s="21"/>
      <c r="F25" s="16"/>
      <c r="G25" s="67"/>
      <c r="H25" s="16"/>
      <c r="I25" s="227"/>
    </row>
    <row r="26" spans="1:9">
      <c r="A26" s="13"/>
      <c r="C26" s="21"/>
      <c r="F26" s="16"/>
      <c r="G26" s="67"/>
      <c r="H26" s="16"/>
      <c r="I26" s="227"/>
    </row>
    <row r="27" spans="1:9">
      <c r="A27" s="13"/>
      <c r="C27" s="21"/>
      <c r="F27" s="16"/>
      <c r="G27" s="67"/>
      <c r="H27" s="16"/>
      <c r="I27" s="227"/>
    </row>
    <row r="28" spans="1:9">
      <c r="A28" s="13"/>
      <c r="C28" s="21"/>
      <c r="F28" s="16"/>
      <c r="G28" s="67"/>
      <c r="H28" s="16"/>
      <c r="I28" s="197"/>
    </row>
    <row r="29" spans="1:9">
      <c r="A29" s="13"/>
      <c r="C29" s="21"/>
      <c r="F29" s="16"/>
      <c r="G29" s="67"/>
      <c r="H29" s="16"/>
      <c r="I29" s="227"/>
    </row>
    <row r="30" spans="1:9">
      <c r="A30" s="13"/>
      <c r="B30" s="20" t="s">
        <v>48</v>
      </c>
      <c r="C30" s="21"/>
      <c r="F30" s="29" t="s">
        <v>98</v>
      </c>
      <c r="G30" s="67"/>
      <c r="H30" s="16"/>
      <c r="I30" s="228"/>
    </row>
    <row r="31" spans="1:9">
      <c r="A31" s="13"/>
      <c r="B31" s="20"/>
      <c r="C31" s="21"/>
      <c r="F31" s="16"/>
      <c r="G31" s="67"/>
      <c r="H31" s="16"/>
      <c r="I31" s="228"/>
    </row>
    <row r="32" spans="1:9">
      <c r="A32" s="13"/>
      <c r="B32" s="20"/>
      <c r="C32" s="21"/>
      <c r="F32" s="16"/>
      <c r="G32" s="67"/>
      <c r="H32" s="16"/>
      <c r="I32" s="228"/>
    </row>
    <row r="33" spans="1:9">
      <c r="A33" s="13"/>
      <c r="B33" s="20"/>
      <c r="C33" s="21"/>
      <c r="F33" s="16"/>
      <c r="G33" s="67"/>
      <c r="H33" s="16"/>
      <c r="I33" s="228"/>
    </row>
    <row r="34" spans="1:9">
      <c r="A34" s="13"/>
      <c r="B34" s="20"/>
      <c r="C34" s="21"/>
      <c r="F34" s="16"/>
      <c r="G34" s="67"/>
      <c r="H34" s="16"/>
      <c r="I34" s="228"/>
    </row>
    <row r="35" spans="1:9">
      <c r="A35" s="13"/>
      <c r="B35" s="20"/>
      <c r="C35" s="21"/>
      <c r="F35" s="16"/>
      <c r="G35" s="67"/>
      <c r="H35" s="16"/>
      <c r="I35" s="228"/>
    </row>
    <row r="36" spans="1:9">
      <c r="A36" s="13"/>
      <c r="B36" s="20" t="str">
        <f>B3</f>
        <v>PROPOSED BOREHOLE REHABILITATION</v>
      </c>
      <c r="C36" s="21"/>
      <c r="F36" s="16"/>
      <c r="G36" s="67"/>
      <c r="H36" s="16"/>
      <c r="I36" s="228"/>
    </row>
    <row r="37" spans="1:9">
      <c r="A37" s="13"/>
      <c r="B37" s="20" t="str">
        <f>B4</f>
        <v>BALANBAL DISTRICT</v>
      </c>
      <c r="C37" s="21"/>
      <c r="F37" s="16"/>
      <c r="G37" s="67"/>
      <c r="H37" s="16"/>
      <c r="I37" s="228"/>
    </row>
    <row r="38" spans="1:9">
      <c r="A38" s="13"/>
      <c r="B38" s="20"/>
      <c r="C38" s="21"/>
      <c r="F38" s="16"/>
      <c r="G38" s="67"/>
      <c r="H38" s="16"/>
      <c r="I38" s="228"/>
    </row>
    <row r="39" spans="1:9">
      <c r="A39" s="13"/>
      <c r="B39" s="20" t="str">
        <f>B6</f>
        <v>SECTION 3: GENERATOR SHED</v>
      </c>
      <c r="C39" s="21"/>
      <c r="F39" s="16"/>
      <c r="G39" s="67"/>
      <c r="H39" s="16"/>
      <c r="I39" s="228"/>
    </row>
    <row r="40" spans="1:9">
      <c r="A40" s="13"/>
      <c r="B40" s="14"/>
      <c r="C40" s="21"/>
      <c r="F40" s="16"/>
      <c r="G40" s="67"/>
      <c r="H40" s="16"/>
      <c r="I40" s="227"/>
    </row>
    <row r="41" spans="1:9">
      <c r="A41" s="13"/>
      <c r="B41" s="14" t="s">
        <v>49</v>
      </c>
      <c r="C41" s="21"/>
      <c r="F41" s="16"/>
      <c r="G41" s="67"/>
      <c r="H41" s="16"/>
      <c r="I41" s="227"/>
    </row>
    <row r="42" spans="1:9">
      <c r="A42" s="13"/>
      <c r="B42" s="14"/>
      <c r="C42" s="21"/>
      <c r="F42" s="16"/>
      <c r="G42" s="67"/>
      <c r="H42" s="16"/>
      <c r="I42" s="227"/>
    </row>
    <row r="43" spans="1:9">
      <c r="A43" s="13"/>
      <c r="B43" s="14" t="s">
        <v>50</v>
      </c>
      <c r="C43" s="21"/>
      <c r="F43" s="16"/>
      <c r="G43" s="67"/>
      <c r="H43" s="16"/>
      <c r="I43" s="227"/>
    </row>
    <row r="44" spans="1:9">
      <c r="A44" s="13"/>
      <c r="B44" s="14"/>
      <c r="C44" s="21"/>
      <c r="F44" s="16"/>
      <c r="G44" s="67"/>
      <c r="H44" s="16"/>
      <c r="I44" s="227"/>
    </row>
    <row r="45" spans="1:9">
      <c r="A45" s="13"/>
      <c r="B45" s="24" t="s">
        <v>51</v>
      </c>
      <c r="F45" s="16"/>
      <c r="G45" s="67"/>
      <c r="H45" s="16"/>
      <c r="I45" s="227"/>
    </row>
    <row r="46" spans="1:9">
      <c r="A46" s="13"/>
      <c r="B46" s="24" t="s">
        <v>52</v>
      </c>
      <c r="F46" s="16"/>
      <c r="G46" s="67"/>
      <c r="H46" s="16"/>
      <c r="I46" s="227"/>
    </row>
    <row r="47" spans="1:9">
      <c r="A47" s="13"/>
      <c r="B47" s="25"/>
      <c r="F47" s="16"/>
      <c r="G47" s="67"/>
      <c r="H47" s="16"/>
      <c r="I47" s="227"/>
    </row>
    <row r="48" spans="1:9">
      <c r="A48" s="13" t="s">
        <v>20</v>
      </c>
      <c r="B48" s="22" t="s">
        <v>53</v>
      </c>
      <c r="F48" s="16"/>
      <c r="G48" s="67"/>
      <c r="H48" s="16"/>
      <c r="I48" s="227"/>
    </row>
    <row r="49" spans="1:10">
      <c r="A49" s="13"/>
      <c r="B49" s="22" t="s">
        <v>54</v>
      </c>
      <c r="F49" s="16" t="s">
        <v>55</v>
      </c>
      <c r="G49" s="67">
        <f>24*0.6*1</f>
        <v>14.399999999999999</v>
      </c>
      <c r="H49" s="16"/>
      <c r="I49" s="227"/>
      <c r="J49" s="19"/>
    </row>
    <row r="50" spans="1:10">
      <c r="A50" s="13"/>
      <c r="F50" s="16"/>
      <c r="G50" s="67"/>
      <c r="H50" s="16"/>
      <c r="I50" s="227"/>
      <c r="J50" s="19"/>
    </row>
    <row r="51" spans="1:10">
      <c r="A51" s="13"/>
      <c r="F51" s="16"/>
      <c r="G51" s="67"/>
      <c r="H51" s="16"/>
      <c r="I51" s="227"/>
      <c r="J51" s="19"/>
    </row>
    <row r="52" spans="1:10">
      <c r="A52" s="13"/>
      <c r="B52" s="24" t="s">
        <v>56</v>
      </c>
      <c r="F52" s="16"/>
      <c r="G52" s="67"/>
      <c r="H52" s="16"/>
      <c r="I52" s="227"/>
      <c r="J52" s="19"/>
    </row>
    <row r="53" spans="1:10">
      <c r="A53" s="13"/>
      <c r="F53" s="16"/>
      <c r="G53" s="67"/>
      <c r="H53" s="16"/>
      <c r="I53" s="227"/>
      <c r="J53" s="19"/>
    </row>
    <row r="54" spans="1:10">
      <c r="A54" s="13" t="s">
        <v>3</v>
      </c>
      <c r="B54" s="22" t="s">
        <v>57</v>
      </c>
      <c r="F54" s="16"/>
      <c r="G54" s="67"/>
      <c r="H54" s="16"/>
      <c r="I54" s="227"/>
      <c r="J54" s="19"/>
    </row>
    <row r="55" spans="1:10">
      <c r="A55" s="13"/>
      <c r="B55" s="22" t="s">
        <v>58</v>
      </c>
      <c r="F55" s="16" t="s">
        <v>55</v>
      </c>
      <c r="G55" s="67">
        <f>0.4*1*24</f>
        <v>9.6000000000000014</v>
      </c>
      <c r="H55" s="16"/>
      <c r="I55" s="227"/>
      <c r="J55" s="19"/>
    </row>
    <row r="56" spans="1:10">
      <c r="A56" s="13"/>
      <c r="F56" s="16"/>
      <c r="G56" s="67"/>
      <c r="H56" s="16"/>
      <c r="I56" s="227"/>
      <c r="J56" s="19"/>
    </row>
    <row r="57" spans="1:10">
      <c r="A57" s="13" t="s">
        <v>6</v>
      </c>
      <c r="B57" s="22" t="s">
        <v>44</v>
      </c>
      <c r="F57" s="16"/>
      <c r="G57" s="67"/>
      <c r="H57" s="16"/>
      <c r="I57" s="227"/>
      <c r="J57" s="19"/>
    </row>
    <row r="58" spans="1:10">
      <c r="A58" s="13"/>
      <c r="B58" s="22" t="s">
        <v>45</v>
      </c>
      <c r="F58" s="16"/>
      <c r="G58" s="67"/>
      <c r="H58" s="16"/>
      <c r="I58" s="227"/>
      <c r="J58" s="19"/>
    </row>
    <row r="59" spans="1:10">
      <c r="A59" s="13"/>
      <c r="B59" s="22" t="s">
        <v>46</v>
      </c>
      <c r="F59" s="16" t="s">
        <v>55</v>
      </c>
      <c r="G59" s="67">
        <f>G49-G55</f>
        <v>4.7999999999999972</v>
      </c>
      <c r="H59" s="16"/>
      <c r="I59" s="227"/>
      <c r="J59" s="19"/>
    </row>
    <row r="60" spans="1:10">
      <c r="A60" s="13"/>
      <c r="F60" s="16"/>
      <c r="G60" s="67"/>
      <c r="H60" s="16"/>
      <c r="I60" s="227"/>
      <c r="J60" s="19"/>
    </row>
    <row r="61" spans="1:10">
      <c r="A61" s="13"/>
      <c r="B61" s="24" t="s">
        <v>59</v>
      </c>
      <c r="F61" s="16"/>
      <c r="G61" s="67"/>
      <c r="H61" s="16"/>
      <c r="I61" s="227"/>
      <c r="J61" s="19"/>
    </row>
    <row r="62" spans="1:10">
      <c r="A62" s="13"/>
      <c r="B62" s="25"/>
      <c r="F62" s="16"/>
      <c r="G62" s="67"/>
      <c r="H62" s="16"/>
      <c r="I62" s="227"/>
      <c r="J62" s="19"/>
    </row>
    <row r="63" spans="1:10">
      <c r="A63" s="13" t="s">
        <v>7</v>
      </c>
      <c r="B63" s="22" t="s">
        <v>60</v>
      </c>
      <c r="F63" s="16"/>
      <c r="G63" s="67"/>
      <c r="H63" s="16"/>
      <c r="I63" s="227"/>
      <c r="J63" s="19"/>
    </row>
    <row r="64" spans="1:10">
      <c r="A64" s="13"/>
      <c r="B64" s="22" t="s">
        <v>61</v>
      </c>
      <c r="F64" s="16" t="s">
        <v>62</v>
      </c>
      <c r="G64" s="67">
        <v>37</v>
      </c>
      <c r="H64" s="16"/>
      <c r="I64" s="227"/>
      <c r="J64" s="19"/>
    </row>
    <row r="65" spans="1:10">
      <c r="A65" s="13"/>
      <c r="F65" s="16"/>
      <c r="G65" s="67" t="s">
        <v>63</v>
      </c>
      <c r="H65" s="16"/>
      <c r="I65" s="227"/>
      <c r="J65" s="19"/>
    </row>
    <row r="66" spans="1:10">
      <c r="A66" s="13"/>
      <c r="B66" s="24" t="s">
        <v>64</v>
      </c>
      <c r="F66" s="16"/>
      <c r="G66" s="67"/>
      <c r="H66" s="16"/>
      <c r="I66" s="227"/>
      <c r="J66" s="19"/>
    </row>
    <row r="67" spans="1:10">
      <c r="A67" s="13"/>
      <c r="B67" s="25"/>
      <c r="F67" s="16"/>
      <c r="G67" s="67"/>
      <c r="H67" s="16"/>
      <c r="I67" s="227"/>
      <c r="J67" s="19"/>
    </row>
    <row r="68" spans="1:10">
      <c r="A68" s="13" t="s">
        <v>8</v>
      </c>
      <c r="B68" s="22" t="s">
        <v>65</v>
      </c>
      <c r="F68" s="16"/>
      <c r="G68" s="67"/>
      <c r="H68" s="16"/>
      <c r="I68" s="227"/>
      <c r="J68" s="19"/>
    </row>
    <row r="69" spans="1:10">
      <c r="A69" s="13"/>
      <c r="B69" s="22" t="s">
        <v>66</v>
      </c>
      <c r="F69" s="16"/>
      <c r="G69" s="67"/>
      <c r="H69" s="16"/>
      <c r="I69" s="227"/>
      <c r="J69" s="19"/>
    </row>
    <row r="70" spans="1:10">
      <c r="A70" s="13"/>
      <c r="B70" s="22" t="s">
        <v>67</v>
      </c>
      <c r="F70" s="16" t="s">
        <v>62</v>
      </c>
      <c r="G70" s="67">
        <f>G64</f>
        <v>37</v>
      </c>
      <c r="H70" s="16"/>
      <c r="I70" s="227"/>
      <c r="J70" s="19"/>
    </row>
    <row r="71" spans="1:10">
      <c r="A71" s="13"/>
      <c r="F71" s="16"/>
      <c r="G71" s="67"/>
      <c r="H71" s="16"/>
      <c r="I71" s="227"/>
      <c r="J71" s="19"/>
    </row>
    <row r="72" spans="1:10">
      <c r="A72" s="13"/>
      <c r="B72" s="24" t="s">
        <v>68</v>
      </c>
      <c r="C72" s="26"/>
      <c r="F72" s="16"/>
      <c r="G72" s="213"/>
      <c r="H72" s="16"/>
      <c r="I72" s="227"/>
      <c r="J72" s="19"/>
    </row>
    <row r="73" spans="1:10">
      <c r="A73" s="13"/>
      <c r="F73" s="16"/>
      <c r="G73" s="67"/>
      <c r="H73" s="16"/>
      <c r="I73" s="227"/>
      <c r="J73" s="19"/>
    </row>
    <row r="74" spans="1:10">
      <c r="A74" s="13" t="s">
        <v>10</v>
      </c>
      <c r="B74" s="22" t="s">
        <v>69</v>
      </c>
      <c r="F74" s="16"/>
      <c r="G74" s="67"/>
      <c r="H74" s="16"/>
      <c r="I74" s="227"/>
      <c r="J74" s="19"/>
    </row>
    <row r="75" spans="1:10">
      <c r="A75" s="13"/>
      <c r="B75" s="22" t="s">
        <v>70</v>
      </c>
      <c r="F75" s="16"/>
      <c r="G75" s="67"/>
      <c r="H75" s="16"/>
      <c r="I75" s="227"/>
      <c r="J75" s="19"/>
    </row>
    <row r="76" spans="1:10">
      <c r="A76" s="13"/>
      <c r="B76" s="22" t="s">
        <v>71</v>
      </c>
      <c r="F76" s="16"/>
      <c r="G76" s="67"/>
      <c r="H76" s="16"/>
      <c r="I76" s="227"/>
      <c r="J76" s="19"/>
    </row>
    <row r="77" spans="1:10">
      <c r="A77" s="13"/>
      <c r="B77" s="22" t="s">
        <v>72</v>
      </c>
      <c r="F77" s="16" t="s">
        <v>62</v>
      </c>
      <c r="G77" s="67">
        <f>G64</f>
        <v>37</v>
      </c>
      <c r="H77" s="16"/>
      <c r="I77" s="227"/>
      <c r="J77" s="19"/>
    </row>
    <row r="78" spans="1:10">
      <c r="A78" s="13"/>
      <c r="F78" s="16"/>
      <c r="G78" s="67"/>
      <c r="H78" s="16"/>
      <c r="I78" s="227"/>
      <c r="J78" s="19"/>
    </row>
    <row r="79" spans="1:10">
      <c r="A79" s="13"/>
      <c r="B79" s="24" t="s">
        <v>73</v>
      </c>
      <c r="F79" s="16"/>
      <c r="G79" s="67"/>
      <c r="H79" s="16"/>
      <c r="I79" s="227"/>
      <c r="J79" s="19"/>
    </row>
    <row r="80" spans="1:10">
      <c r="A80" s="13"/>
      <c r="F80" s="16"/>
      <c r="G80" s="67"/>
      <c r="H80" s="16"/>
      <c r="I80" s="227"/>
      <c r="J80" s="19"/>
    </row>
    <row r="81" spans="1:15">
      <c r="A81" s="13" t="s">
        <v>21</v>
      </c>
      <c r="B81" s="22" t="s">
        <v>74</v>
      </c>
      <c r="F81" s="16" t="s">
        <v>62</v>
      </c>
      <c r="G81" s="67">
        <f>24*0.6</f>
        <v>14.399999999999999</v>
      </c>
      <c r="H81" s="16"/>
      <c r="I81" s="227"/>
      <c r="J81" s="19"/>
    </row>
    <row r="82" spans="1:15">
      <c r="A82" s="13"/>
      <c r="F82" s="16"/>
      <c r="G82" s="67"/>
      <c r="H82" s="16"/>
      <c r="I82" s="227"/>
      <c r="J82" s="19"/>
    </row>
    <row r="83" spans="1:15">
      <c r="A83" s="13"/>
      <c r="B83" s="24" t="s">
        <v>75</v>
      </c>
      <c r="F83" s="16"/>
      <c r="G83" s="67"/>
      <c r="H83" s="16"/>
      <c r="I83" s="227"/>
      <c r="J83" s="19"/>
    </row>
    <row r="84" spans="1:15">
      <c r="A84" s="13"/>
      <c r="F84" s="16"/>
      <c r="G84" s="67"/>
      <c r="H84" s="16"/>
      <c r="I84" s="227"/>
      <c r="J84" s="19"/>
    </row>
    <row r="85" spans="1:15">
      <c r="A85" s="13" t="s">
        <v>9</v>
      </c>
      <c r="B85" s="22" t="s">
        <v>76</v>
      </c>
      <c r="F85" s="16" t="s">
        <v>55</v>
      </c>
      <c r="G85" s="67">
        <f>24*0.6*0.2</f>
        <v>2.88</v>
      </c>
      <c r="H85" s="16"/>
      <c r="I85" s="227"/>
      <c r="J85" s="19"/>
    </row>
    <row r="86" spans="1:15">
      <c r="A86" s="13"/>
      <c r="F86" s="16"/>
      <c r="G86" s="67"/>
      <c r="H86" s="16"/>
      <c r="I86" s="227"/>
      <c r="J86" s="19"/>
    </row>
    <row r="87" spans="1:15">
      <c r="A87" s="13" t="s">
        <v>11</v>
      </c>
      <c r="B87" s="22" t="s">
        <v>77</v>
      </c>
      <c r="F87" s="16" t="s">
        <v>55</v>
      </c>
      <c r="G87" s="214">
        <v>6.9000000000000006E-2</v>
      </c>
      <c r="H87" s="16"/>
      <c r="I87" s="227"/>
      <c r="J87" s="19"/>
    </row>
    <row r="88" spans="1:15">
      <c r="A88" s="13"/>
      <c r="F88" s="16"/>
      <c r="G88" s="67"/>
      <c r="H88" s="16"/>
      <c r="I88" s="227"/>
      <c r="J88" s="19"/>
    </row>
    <row r="89" spans="1:15">
      <c r="A89" s="13" t="s">
        <v>22</v>
      </c>
      <c r="B89" s="22" t="s">
        <v>78</v>
      </c>
      <c r="F89" s="16"/>
      <c r="G89" s="67"/>
      <c r="H89" s="16"/>
      <c r="I89" s="227"/>
      <c r="J89" s="19"/>
    </row>
    <row r="90" spans="1:15">
      <c r="A90" s="13"/>
      <c r="B90" s="22" t="s">
        <v>79</v>
      </c>
      <c r="F90" s="16" t="s">
        <v>55</v>
      </c>
      <c r="G90" s="67">
        <f>24*0.125</f>
        <v>3</v>
      </c>
      <c r="H90" s="27"/>
      <c r="I90" s="227"/>
      <c r="J90" s="19"/>
    </row>
    <row r="91" spans="1:15">
      <c r="A91" s="13"/>
      <c r="F91" s="16"/>
      <c r="G91" s="67"/>
      <c r="H91" s="27"/>
      <c r="I91" s="227"/>
      <c r="J91" s="19"/>
    </row>
    <row r="92" spans="1:15">
      <c r="A92" s="13" t="s">
        <v>23</v>
      </c>
      <c r="B92" s="22" t="s">
        <v>80</v>
      </c>
      <c r="F92" s="16" t="s">
        <v>55</v>
      </c>
      <c r="G92" s="67">
        <f>(1.2*2*2)*0.15</f>
        <v>0.72</v>
      </c>
      <c r="H92" s="27"/>
      <c r="I92" s="227"/>
      <c r="J92" s="19"/>
    </row>
    <row r="93" spans="1:15">
      <c r="A93" s="13"/>
      <c r="F93" s="16"/>
      <c r="G93" s="67"/>
      <c r="H93" s="27"/>
      <c r="I93" s="227"/>
      <c r="J93" s="19"/>
    </row>
    <row r="94" spans="1:15">
      <c r="A94" s="13"/>
      <c r="F94" s="16"/>
      <c r="G94" s="67"/>
      <c r="H94" s="27"/>
      <c r="I94" s="227"/>
      <c r="J94" s="19"/>
      <c r="O94" s="28"/>
    </row>
    <row r="95" spans="1:15">
      <c r="A95" s="13"/>
      <c r="B95" s="24" t="s">
        <v>81</v>
      </c>
      <c r="F95" s="16"/>
      <c r="G95" s="67"/>
      <c r="H95" s="16"/>
      <c r="I95" s="227"/>
      <c r="J95" s="19"/>
    </row>
    <row r="96" spans="1:15">
      <c r="A96" s="13"/>
      <c r="F96" s="16"/>
      <c r="G96" s="67"/>
      <c r="H96" s="16"/>
      <c r="I96" s="227"/>
      <c r="J96" s="19"/>
    </row>
    <row r="97" spans="1:10">
      <c r="A97" s="13"/>
      <c r="B97" s="24" t="s">
        <v>82</v>
      </c>
      <c r="F97" s="16"/>
      <c r="G97" s="67"/>
      <c r="H97" s="16"/>
      <c r="I97" s="227"/>
      <c r="J97" s="19"/>
    </row>
    <row r="98" spans="1:10">
      <c r="A98" s="13"/>
      <c r="B98" s="25"/>
      <c r="F98" s="16"/>
      <c r="G98" s="67"/>
      <c r="H98" s="16"/>
      <c r="I98" s="227"/>
      <c r="J98" s="19"/>
    </row>
    <row r="99" spans="1:10">
      <c r="A99" s="13" t="s">
        <v>20</v>
      </c>
      <c r="B99" s="24" t="s">
        <v>83</v>
      </c>
      <c r="F99" s="16"/>
      <c r="G99" s="67"/>
      <c r="H99" s="16"/>
      <c r="I99" s="227"/>
      <c r="J99" s="19"/>
    </row>
    <row r="100" spans="1:10">
      <c r="A100" s="13"/>
      <c r="B100" s="25"/>
      <c r="F100" s="16"/>
      <c r="G100" s="67"/>
      <c r="H100" s="16"/>
      <c r="I100" s="227"/>
      <c r="J100" s="19"/>
    </row>
    <row r="101" spans="1:10">
      <c r="A101" s="13"/>
      <c r="B101" s="22" t="s">
        <v>84</v>
      </c>
      <c r="F101" s="16" t="s">
        <v>26</v>
      </c>
      <c r="G101" s="67">
        <f>24*3*0.617</f>
        <v>44.423999999999999</v>
      </c>
      <c r="H101" s="16"/>
      <c r="I101" s="227"/>
      <c r="J101" s="19"/>
    </row>
    <row r="102" spans="1:10">
      <c r="A102" s="13"/>
      <c r="B102" s="25"/>
      <c r="F102" s="16"/>
      <c r="G102" s="67"/>
      <c r="H102" s="16"/>
      <c r="I102" s="227"/>
      <c r="J102" s="19"/>
    </row>
    <row r="103" spans="1:10">
      <c r="A103" s="13"/>
      <c r="B103" s="22" t="s">
        <v>85</v>
      </c>
      <c r="F103" s="16" t="s">
        <v>26</v>
      </c>
      <c r="G103" s="67">
        <f>24/0.25*0.7*0.395</f>
        <v>26.543999999999997</v>
      </c>
      <c r="H103" s="16"/>
      <c r="I103" s="227"/>
      <c r="J103" s="19"/>
    </row>
    <row r="104" spans="1:10">
      <c r="A104" s="13"/>
      <c r="F104" s="16"/>
      <c r="G104" s="67"/>
      <c r="H104" s="16"/>
      <c r="I104" s="227"/>
      <c r="J104" s="19"/>
    </row>
    <row r="105" spans="1:10">
      <c r="A105" s="13" t="s">
        <v>3</v>
      </c>
      <c r="B105" s="22" t="s">
        <v>86</v>
      </c>
      <c r="F105" s="16"/>
      <c r="G105" s="67"/>
      <c r="H105" s="16"/>
      <c r="I105" s="227"/>
      <c r="J105" s="19"/>
    </row>
    <row r="106" spans="1:10">
      <c r="A106" s="13"/>
      <c r="F106" s="16"/>
      <c r="G106" s="67"/>
      <c r="H106" s="16"/>
      <c r="I106" s="227"/>
      <c r="J106" s="19"/>
    </row>
    <row r="107" spans="1:10">
      <c r="A107" s="13"/>
      <c r="B107" s="22" t="s">
        <v>84</v>
      </c>
      <c r="F107" s="16" t="s">
        <v>26</v>
      </c>
      <c r="G107" s="67">
        <f>2*3*0.617</f>
        <v>3.702</v>
      </c>
      <c r="H107" s="16"/>
      <c r="I107" s="227"/>
      <c r="J107" s="19"/>
    </row>
    <row r="108" spans="1:10">
      <c r="A108" s="13"/>
      <c r="B108" s="25"/>
      <c r="F108" s="16"/>
      <c r="G108" s="67"/>
      <c r="H108" s="16"/>
      <c r="I108" s="227"/>
      <c r="J108" s="19"/>
    </row>
    <row r="109" spans="1:10">
      <c r="A109" s="13"/>
      <c r="B109" s="22" t="s">
        <v>85</v>
      </c>
      <c r="F109" s="16" t="s">
        <v>26</v>
      </c>
      <c r="G109" s="67">
        <f>2/0.25*0.7*0.395</f>
        <v>2.2119999999999997</v>
      </c>
      <c r="H109" s="16"/>
      <c r="I109" s="227"/>
      <c r="J109" s="19"/>
    </row>
    <row r="110" spans="1:10">
      <c r="A110" s="13"/>
      <c r="F110" s="16"/>
      <c r="G110" s="67"/>
      <c r="H110" s="16"/>
      <c r="I110" s="227"/>
      <c r="J110" s="19"/>
    </row>
    <row r="111" spans="1:10">
      <c r="A111" s="13"/>
      <c r="B111" s="24" t="s">
        <v>87</v>
      </c>
      <c r="F111" s="16"/>
      <c r="G111" s="67"/>
      <c r="H111" s="16"/>
      <c r="I111" s="227"/>
      <c r="J111" s="19"/>
    </row>
    <row r="112" spans="1:10">
      <c r="A112" s="13"/>
      <c r="B112" s="24" t="s">
        <v>88</v>
      </c>
      <c r="F112" s="16"/>
      <c r="G112" s="67"/>
      <c r="H112" s="16"/>
      <c r="I112" s="227"/>
      <c r="J112" s="19"/>
    </row>
    <row r="113" spans="1:10">
      <c r="A113" s="13"/>
      <c r="B113" s="24" t="s">
        <v>89</v>
      </c>
      <c r="F113" s="16"/>
      <c r="G113" s="67"/>
      <c r="H113" s="16"/>
      <c r="I113" s="227"/>
      <c r="J113" s="19"/>
    </row>
    <row r="114" spans="1:10">
      <c r="A114" s="13"/>
      <c r="F114" s="16"/>
      <c r="G114" s="67"/>
      <c r="H114" s="16"/>
      <c r="I114" s="227"/>
      <c r="J114" s="19"/>
    </row>
    <row r="115" spans="1:10">
      <c r="A115" s="13" t="s">
        <v>6</v>
      </c>
      <c r="B115" s="22" t="s">
        <v>90</v>
      </c>
      <c r="F115" s="16"/>
      <c r="G115" s="67"/>
      <c r="H115" s="16"/>
      <c r="I115" s="227"/>
      <c r="J115" s="19"/>
    </row>
    <row r="116" spans="1:10">
      <c r="A116" s="13"/>
      <c r="B116" s="22" t="s">
        <v>91</v>
      </c>
      <c r="F116" s="16" t="s">
        <v>62</v>
      </c>
      <c r="G116" s="67">
        <v>32</v>
      </c>
      <c r="H116" s="16"/>
      <c r="I116" s="227"/>
      <c r="J116" s="19"/>
    </row>
    <row r="117" spans="1:10">
      <c r="A117" s="13"/>
      <c r="F117" s="16"/>
      <c r="G117" s="67"/>
      <c r="H117" s="16"/>
      <c r="I117" s="227"/>
      <c r="J117" s="19"/>
    </row>
    <row r="118" spans="1:10">
      <c r="A118" s="13" t="s">
        <v>7</v>
      </c>
      <c r="B118" s="22" t="s">
        <v>721</v>
      </c>
      <c r="F118" s="16" t="s">
        <v>62</v>
      </c>
      <c r="G118" s="67">
        <f>(1.2*2)*2</f>
        <v>4.8</v>
      </c>
      <c r="H118" s="16"/>
      <c r="I118" s="227"/>
      <c r="J118" s="19"/>
    </row>
    <row r="119" spans="1:10">
      <c r="A119" s="13"/>
      <c r="F119" s="16"/>
      <c r="G119" s="67"/>
      <c r="H119" s="16"/>
      <c r="I119" s="227"/>
      <c r="J119" s="19"/>
    </row>
    <row r="120" spans="1:10">
      <c r="A120" s="13" t="s">
        <v>8</v>
      </c>
      <c r="B120" s="22" t="s">
        <v>92</v>
      </c>
      <c r="F120" s="16" t="s">
        <v>62</v>
      </c>
      <c r="G120" s="67">
        <v>7</v>
      </c>
      <c r="H120" s="16"/>
      <c r="I120" s="227"/>
      <c r="J120" s="19"/>
    </row>
    <row r="121" spans="1:10">
      <c r="A121" s="13"/>
      <c r="F121" s="16"/>
      <c r="G121" s="67"/>
      <c r="H121" s="16"/>
      <c r="I121" s="227"/>
      <c r="J121" s="19"/>
    </row>
    <row r="122" spans="1:10">
      <c r="A122" s="13"/>
      <c r="F122" s="16"/>
      <c r="G122" s="67"/>
      <c r="H122" s="16"/>
      <c r="I122" s="227"/>
      <c r="J122" s="19"/>
    </row>
    <row r="123" spans="1:10">
      <c r="A123" s="13"/>
      <c r="F123" s="16"/>
      <c r="G123" s="67"/>
      <c r="H123" s="16"/>
      <c r="I123" s="227"/>
      <c r="J123" s="19"/>
    </row>
    <row r="124" spans="1:10">
      <c r="A124" s="13"/>
      <c r="B124" s="24" t="s">
        <v>93</v>
      </c>
      <c r="C124" s="26"/>
      <c r="F124" s="29"/>
      <c r="G124" s="213"/>
      <c r="H124" s="16"/>
      <c r="I124" s="228"/>
      <c r="J124" s="19"/>
    </row>
    <row r="125" spans="1:10">
      <c r="A125" s="13"/>
      <c r="B125" s="25"/>
      <c r="C125" s="26"/>
      <c r="F125" s="29"/>
      <c r="G125" s="213"/>
      <c r="H125" s="16"/>
      <c r="I125" s="228"/>
      <c r="J125" s="19"/>
    </row>
    <row r="126" spans="1:10">
      <c r="A126" s="13" t="s">
        <v>10</v>
      </c>
      <c r="B126" s="22" t="s">
        <v>94</v>
      </c>
      <c r="F126" s="16"/>
      <c r="G126" s="67"/>
      <c r="H126" s="16"/>
      <c r="I126" s="227"/>
      <c r="J126" s="19"/>
    </row>
    <row r="127" spans="1:10">
      <c r="A127" s="13"/>
      <c r="B127" s="22" t="s">
        <v>95</v>
      </c>
      <c r="F127" s="16" t="s">
        <v>96</v>
      </c>
      <c r="G127" s="67">
        <v>24</v>
      </c>
      <c r="H127" s="16"/>
      <c r="I127" s="227"/>
      <c r="J127" s="19"/>
    </row>
    <row r="128" spans="1:10">
      <c r="A128" s="13"/>
      <c r="F128" s="16"/>
      <c r="G128" s="67"/>
      <c r="H128" s="16"/>
      <c r="I128" s="227"/>
      <c r="J128" s="19"/>
    </row>
    <row r="129" spans="1:10">
      <c r="A129" s="13" t="s">
        <v>21</v>
      </c>
      <c r="B129" s="22" t="s">
        <v>97</v>
      </c>
      <c r="F129" s="16" t="s">
        <v>96</v>
      </c>
      <c r="G129" s="67">
        <v>2</v>
      </c>
      <c r="H129" s="16"/>
      <c r="I129" s="227"/>
      <c r="J129" s="19"/>
    </row>
    <row r="130" spans="1:10">
      <c r="A130" s="13"/>
      <c r="F130" s="16"/>
      <c r="G130" s="67"/>
      <c r="H130" s="16"/>
      <c r="I130" s="227"/>
      <c r="J130" s="19"/>
    </row>
    <row r="131" spans="1:10">
      <c r="A131" s="13" t="s">
        <v>9</v>
      </c>
      <c r="B131" s="22" t="s">
        <v>722</v>
      </c>
      <c r="F131" s="16" t="s">
        <v>96</v>
      </c>
      <c r="G131" s="67">
        <f>(1.2+2)*4</f>
        <v>12.8</v>
      </c>
      <c r="H131" s="16"/>
      <c r="I131" s="227"/>
      <c r="J131" s="19"/>
    </row>
    <row r="132" spans="1:10">
      <c r="A132" s="13"/>
      <c r="F132" s="16"/>
      <c r="G132" s="67"/>
      <c r="H132" s="16"/>
      <c r="I132" s="227"/>
      <c r="J132" s="19"/>
    </row>
    <row r="133" spans="1:10">
      <c r="A133" s="13"/>
      <c r="F133" s="16"/>
      <c r="G133" s="67"/>
      <c r="H133" s="16"/>
      <c r="I133" s="227"/>
      <c r="J133" s="19"/>
    </row>
    <row r="134" spans="1:10">
      <c r="A134" s="13"/>
      <c r="F134" s="16"/>
      <c r="G134" s="67"/>
      <c r="H134" s="16"/>
      <c r="I134" s="227"/>
      <c r="J134" s="19"/>
    </row>
    <row r="135" spans="1:10">
      <c r="A135" s="13"/>
      <c r="F135" s="16"/>
      <c r="G135" s="67"/>
      <c r="H135" s="16"/>
      <c r="I135" s="227"/>
      <c r="J135" s="19"/>
    </row>
    <row r="136" spans="1:10">
      <c r="A136" s="13"/>
      <c r="B136" s="20" t="s">
        <v>797</v>
      </c>
      <c r="C136" s="26"/>
      <c r="D136" s="26"/>
      <c r="E136" s="26"/>
      <c r="F136" s="29" t="s">
        <v>98</v>
      </c>
      <c r="G136" s="67"/>
      <c r="H136" s="16"/>
      <c r="I136" s="228"/>
      <c r="J136" s="19"/>
    </row>
    <row r="137" spans="1:10">
      <c r="A137" s="13"/>
      <c r="F137" s="16"/>
      <c r="G137" s="67"/>
      <c r="H137" s="16"/>
      <c r="I137" s="227"/>
      <c r="J137" s="19"/>
    </row>
    <row r="138" spans="1:10">
      <c r="A138" s="13"/>
      <c r="F138" s="16"/>
      <c r="G138" s="67"/>
      <c r="H138" s="16"/>
      <c r="I138" s="227"/>
      <c r="J138" s="19"/>
    </row>
    <row r="139" spans="1:10">
      <c r="A139" s="13"/>
      <c r="F139" s="16"/>
      <c r="G139" s="67"/>
      <c r="H139" s="16"/>
      <c r="I139" s="227"/>
      <c r="J139" s="19"/>
    </row>
    <row r="140" spans="1:10">
      <c r="A140" s="13"/>
      <c r="B140" s="20" t="str">
        <f>B3</f>
        <v>PROPOSED BOREHOLE REHABILITATION</v>
      </c>
      <c r="F140" s="16"/>
      <c r="G140" s="67"/>
      <c r="H140" s="16"/>
      <c r="I140" s="227"/>
      <c r="J140" s="19"/>
    </row>
    <row r="141" spans="1:10">
      <c r="A141" s="13"/>
      <c r="B141" s="20" t="str">
        <f>B4</f>
        <v>BALANBAL DISTRICT</v>
      </c>
      <c r="F141" s="16"/>
      <c r="G141" s="67"/>
      <c r="H141" s="16"/>
      <c r="I141" s="227"/>
      <c r="J141" s="19"/>
    </row>
    <row r="142" spans="1:10">
      <c r="A142" s="13"/>
      <c r="B142" s="20"/>
      <c r="F142" s="16"/>
      <c r="G142" s="67"/>
      <c r="H142" s="16"/>
      <c r="I142" s="227"/>
      <c r="J142" s="19"/>
    </row>
    <row r="143" spans="1:10">
      <c r="A143" s="13"/>
      <c r="B143" s="20" t="str">
        <f>B6</f>
        <v>SECTION 3: GENERATOR SHED</v>
      </c>
      <c r="F143" s="16"/>
      <c r="G143" s="67"/>
      <c r="H143" s="16"/>
      <c r="I143" s="227"/>
      <c r="J143" s="19"/>
    </row>
    <row r="144" spans="1:10">
      <c r="A144" s="13"/>
      <c r="F144" s="16"/>
      <c r="G144" s="67"/>
      <c r="H144" s="16"/>
      <c r="I144" s="227"/>
      <c r="J144" s="19"/>
    </row>
    <row r="145" spans="1:10">
      <c r="A145" s="13"/>
      <c r="B145" s="14" t="s">
        <v>99</v>
      </c>
      <c r="F145" s="16"/>
      <c r="G145" s="67"/>
      <c r="H145" s="16"/>
      <c r="I145" s="227"/>
      <c r="J145" s="19"/>
    </row>
    <row r="146" spans="1:10">
      <c r="A146" s="13"/>
      <c r="B146" s="14"/>
      <c r="F146" s="16"/>
      <c r="G146" s="67"/>
      <c r="H146" s="16"/>
      <c r="I146" s="227"/>
      <c r="J146" s="19"/>
    </row>
    <row r="147" spans="1:10">
      <c r="A147" s="13"/>
      <c r="B147" s="14" t="s">
        <v>100</v>
      </c>
      <c r="F147" s="16"/>
      <c r="G147" s="67"/>
      <c r="H147" s="16"/>
      <c r="I147" s="227"/>
      <c r="J147" s="19"/>
    </row>
    <row r="148" spans="1:10">
      <c r="A148" s="13"/>
      <c r="B148" s="14"/>
      <c r="F148" s="16"/>
      <c r="G148" s="67"/>
      <c r="H148" s="16"/>
      <c r="I148" s="227"/>
      <c r="J148" s="19"/>
    </row>
    <row r="149" spans="1:10">
      <c r="A149" s="13"/>
      <c r="B149" s="24" t="s">
        <v>718</v>
      </c>
      <c r="F149" s="16"/>
      <c r="G149" s="67"/>
      <c r="H149" s="16"/>
      <c r="I149" s="227"/>
      <c r="J149" s="19"/>
    </row>
    <row r="150" spans="1:10">
      <c r="A150" s="13"/>
      <c r="B150" s="14"/>
      <c r="F150" s="16"/>
      <c r="G150" s="67"/>
      <c r="H150" s="16"/>
      <c r="I150" s="227"/>
      <c r="J150" s="19"/>
    </row>
    <row r="151" spans="1:10">
      <c r="A151" s="13"/>
      <c r="B151" s="30" t="s">
        <v>717</v>
      </c>
      <c r="F151" s="16"/>
      <c r="G151" s="67"/>
      <c r="H151" s="16"/>
      <c r="I151" s="227"/>
      <c r="J151" s="19"/>
    </row>
    <row r="152" spans="1:10">
      <c r="A152" s="13"/>
      <c r="B152" s="24" t="s">
        <v>555</v>
      </c>
      <c r="F152" s="16"/>
      <c r="G152" s="67"/>
      <c r="H152" s="16"/>
      <c r="I152" s="227"/>
      <c r="J152" s="19"/>
    </row>
    <row r="153" spans="1:10">
      <c r="A153" s="13"/>
      <c r="B153" s="14"/>
      <c r="F153" s="16"/>
      <c r="G153" s="67"/>
      <c r="H153" s="16"/>
      <c r="I153" s="227"/>
      <c r="J153" s="19"/>
    </row>
    <row r="154" spans="1:10" ht="15.6">
      <c r="A154" s="13" t="s">
        <v>20</v>
      </c>
      <c r="B154" s="22" t="s">
        <v>556</v>
      </c>
      <c r="F154" s="17" t="s">
        <v>31</v>
      </c>
      <c r="G154" s="67">
        <f>24*0.4*0.8</f>
        <v>7.6800000000000015</v>
      </c>
      <c r="H154" s="16"/>
      <c r="I154" s="229"/>
      <c r="J154" s="19"/>
    </row>
    <row r="155" spans="1:10">
      <c r="A155" s="13"/>
      <c r="B155" s="14"/>
      <c r="F155" s="16"/>
      <c r="G155" s="67"/>
      <c r="H155" s="16"/>
      <c r="I155" s="227"/>
      <c r="J155" s="19"/>
    </row>
    <row r="156" spans="1:10">
      <c r="A156" s="13"/>
      <c r="B156" s="24" t="s">
        <v>719</v>
      </c>
      <c r="F156" s="16"/>
      <c r="G156" s="67"/>
      <c r="H156" s="16"/>
      <c r="I156" s="227"/>
      <c r="J156" s="19"/>
    </row>
    <row r="157" spans="1:10">
      <c r="A157" s="13"/>
      <c r="F157" s="16"/>
      <c r="G157" s="67"/>
      <c r="H157" s="16"/>
      <c r="I157" s="227"/>
      <c r="J157" s="19"/>
    </row>
    <row r="158" spans="1:10">
      <c r="A158" s="13"/>
      <c r="B158" s="30" t="s">
        <v>101</v>
      </c>
      <c r="F158" s="16"/>
      <c r="G158" s="67"/>
      <c r="H158" s="16"/>
      <c r="I158" s="227"/>
      <c r="J158" s="19"/>
    </row>
    <row r="159" spans="1:10">
      <c r="A159" s="13"/>
      <c r="B159" s="24" t="s">
        <v>102</v>
      </c>
      <c r="F159" s="16"/>
      <c r="G159" s="67"/>
      <c r="H159" s="16"/>
      <c r="I159" s="227"/>
      <c r="J159" s="19"/>
    </row>
    <row r="160" spans="1:10">
      <c r="A160" s="13"/>
      <c r="B160" s="24" t="s">
        <v>103</v>
      </c>
      <c r="F160" s="16"/>
      <c r="G160" s="67"/>
      <c r="H160" s="16"/>
      <c r="I160" s="227"/>
      <c r="J160" s="19"/>
    </row>
    <row r="161" spans="1:10">
      <c r="A161" s="13"/>
      <c r="B161" s="24" t="s">
        <v>104</v>
      </c>
      <c r="F161" s="16"/>
      <c r="G161" s="67"/>
      <c r="H161" s="16"/>
      <c r="I161" s="227"/>
      <c r="J161" s="19"/>
    </row>
    <row r="162" spans="1:10">
      <c r="A162" s="13"/>
      <c r="B162" s="25"/>
      <c r="F162" s="16"/>
      <c r="G162" s="67"/>
      <c r="H162" s="16"/>
      <c r="I162" s="227"/>
      <c r="J162" s="19"/>
    </row>
    <row r="163" spans="1:10">
      <c r="A163" s="13" t="s">
        <v>3</v>
      </c>
      <c r="B163" s="22" t="s">
        <v>105</v>
      </c>
      <c r="F163" s="16" t="s">
        <v>62</v>
      </c>
      <c r="G163" s="67">
        <f>10*2.7</f>
        <v>27</v>
      </c>
      <c r="H163" s="16"/>
      <c r="I163" s="227"/>
      <c r="J163" s="19"/>
    </row>
    <row r="164" spans="1:10">
      <c r="A164" s="13"/>
      <c r="F164" s="16"/>
      <c r="G164" s="67"/>
      <c r="H164" s="16"/>
      <c r="I164" s="227"/>
      <c r="J164" s="19"/>
    </row>
    <row r="165" spans="1:10">
      <c r="A165" s="13" t="s">
        <v>6</v>
      </c>
      <c r="B165" s="22" t="s">
        <v>106</v>
      </c>
      <c r="F165" s="16" t="s">
        <v>62</v>
      </c>
      <c r="G165" s="67">
        <f>13*0.8</f>
        <v>10.4</v>
      </c>
      <c r="H165" s="16"/>
      <c r="I165" s="227"/>
      <c r="J165" s="19"/>
    </row>
    <row r="166" spans="1:10">
      <c r="A166" s="13"/>
      <c r="F166" s="16"/>
      <c r="G166" s="67"/>
      <c r="H166" s="16"/>
      <c r="I166" s="227"/>
      <c r="J166" s="19"/>
    </row>
    <row r="167" spans="1:10">
      <c r="A167" s="13"/>
      <c r="B167" s="24" t="s">
        <v>107</v>
      </c>
      <c r="F167" s="16"/>
      <c r="G167" s="67"/>
      <c r="H167" s="16"/>
      <c r="I167" s="227"/>
      <c r="J167" s="19"/>
    </row>
    <row r="168" spans="1:10">
      <c r="A168" s="13"/>
      <c r="F168" s="16"/>
      <c r="G168" s="67"/>
      <c r="H168" s="16"/>
      <c r="I168" s="227"/>
      <c r="J168" s="19"/>
    </row>
    <row r="169" spans="1:10">
      <c r="A169" s="13" t="s">
        <v>7</v>
      </c>
      <c r="B169" s="22" t="s">
        <v>108</v>
      </c>
      <c r="C169" s="26"/>
      <c r="F169" s="16" t="s">
        <v>96</v>
      </c>
      <c r="G169" s="67">
        <f>G163+G165</f>
        <v>37.4</v>
      </c>
      <c r="H169" s="16"/>
      <c r="I169" s="227"/>
      <c r="J169" s="19"/>
    </row>
    <row r="170" spans="1:10">
      <c r="A170" s="13"/>
      <c r="B170" s="31"/>
      <c r="F170" s="13"/>
      <c r="G170" s="67"/>
      <c r="H170" s="16"/>
      <c r="I170" s="227"/>
      <c r="J170" s="19"/>
    </row>
    <row r="171" spans="1:10">
      <c r="A171" s="13" t="s">
        <v>8</v>
      </c>
      <c r="B171" s="22" t="s">
        <v>109</v>
      </c>
      <c r="F171" s="16" t="s">
        <v>5</v>
      </c>
      <c r="G171" s="67">
        <v>4</v>
      </c>
      <c r="H171" s="16"/>
      <c r="I171" s="227"/>
      <c r="J171" s="19"/>
    </row>
    <row r="172" spans="1:10">
      <c r="A172" s="13"/>
      <c r="B172" s="32"/>
      <c r="F172" s="16"/>
      <c r="G172" s="67"/>
      <c r="H172" s="16"/>
      <c r="I172" s="230"/>
      <c r="J172" s="19"/>
    </row>
    <row r="173" spans="1:10">
      <c r="A173" s="13" t="s">
        <v>10</v>
      </c>
      <c r="B173" s="32" t="s">
        <v>110</v>
      </c>
      <c r="F173" s="16" t="s">
        <v>62</v>
      </c>
      <c r="G173" s="67">
        <v>26</v>
      </c>
      <c r="H173" s="16"/>
      <c r="I173" s="227"/>
      <c r="J173" s="19"/>
    </row>
    <row r="174" spans="1:10">
      <c r="A174" s="13"/>
      <c r="B174" s="32"/>
      <c r="F174" s="16"/>
      <c r="G174" s="67"/>
      <c r="H174" s="16"/>
      <c r="I174" s="227"/>
      <c r="J174" s="19"/>
    </row>
    <row r="175" spans="1:10">
      <c r="A175" s="13" t="s">
        <v>21</v>
      </c>
      <c r="B175" s="32" t="s">
        <v>111</v>
      </c>
      <c r="F175" s="16" t="s">
        <v>96</v>
      </c>
      <c r="G175" s="67">
        <v>48</v>
      </c>
      <c r="H175" s="16"/>
      <c r="I175" s="227"/>
      <c r="J175" s="19"/>
    </row>
    <row r="176" spans="1:10">
      <c r="A176" s="13"/>
      <c r="B176" s="32"/>
      <c r="F176" s="16"/>
      <c r="G176" s="67"/>
      <c r="H176" s="16"/>
      <c r="I176" s="227"/>
      <c r="J176" s="19"/>
    </row>
    <row r="177" spans="1:10">
      <c r="A177" s="13"/>
      <c r="B177" s="32"/>
      <c r="F177" s="16"/>
      <c r="G177" s="67"/>
      <c r="H177" s="16"/>
      <c r="I177" s="227"/>
      <c r="J177" s="19"/>
    </row>
    <row r="178" spans="1:10">
      <c r="A178" s="13"/>
      <c r="F178" s="16"/>
      <c r="G178" s="67"/>
      <c r="H178" s="16"/>
      <c r="I178" s="227"/>
      <c r="J178" s="19"/>
    </row>
    <row r="179" spans="1:10">
      <c r="A179" s="13"/>
      <c r="B179" s="20"/>
      <c r="C179" s="26"/>
      <c r="D179" s="26"/>
      <c r="E179" s="26"/>
      <c r="F179" s="29"/>
      <c r="G179" s="67"/>
      <c r="H179" s="16"/>
      <c r="I179" s="228"/>
      <c r="J179" s="19"/>
    </row>
    <row r="180" spans="1:10">
      <c r="A180" s="13"/>
      <c r="B180" s="20"/>
      <c r="C180" s="26"/>
      <c r="D180" s="26"/>
      <c r="E180" s="26"/>
      <c r="F180" s="29"/>
      <c r="G180" s="67"/>
      <c r="H180" s="16"/>
      <c r="I180" s="231"/>
      <c r="J180" s="19"/>
    </row>
    <row r="181" spans="1:10">
      <c r="A181" s="13"/>
      <c r="B181" s="20"/>
      <c r="C181" s="26"/>
      <c r="D181" s="26"/>
      <c r="E181" s="26"/>
      <c r="F181" s="29"/>
      <c r="G181" s="67"/>
      <c r="H181" s="16"/>
      <c r="I181" s="228"/>
      <c r="J181" s="19"/>
    </row>
    <row r="182" spans="1:10">
      <c r="A182" s="13"/>
      <c r="B182" s="20"/>
      <c r="C182" s="26"/>
      <c r="D182" s="26"/>
      <c r="E182" s="26"/>
      <c r="F182" s="29"/>
      <c r="G182" s="67"/>
      <c r="H182" s="16"/>
      <c r="I182" s="228"/>
      <c r="J182" s="19"/>
    </row>
    <row r="183" spans="1:10">
      <c r="A183" s="13"/>
      <c r="B183" s="20"/>
      <c r="C183" s="26"/>
      <c r="D183" s="26"/>
      <c r="E183" s="26"/>
      <c r="F183" s="29"/>
      <c r="G183" s="67"/>
      <c r="H183" s="16"/>
      <c r="I183" s="228"/>
      <c r="J183" s="19"/>
    </row>
    <row r="184" spans="1:10">
      <c r="A184" s="13"/>
      <c r="B184" s="20"/>
      <c r="C184" s="26"/>
      <c r="D184" s="26"/>
      <c r="E184" s="26"/>
      <c r="F184" s="29"/>
      <c r="G184" s="67"/>
      <c r="H184" s="16"/>
      <c r="I184" s="228"/>
      <c r="J184" s="19"/>
    </row>
    <row r="185" spans="1:10">
      <c r="A185" s="13"/>
      <c r="B185" s="20"/>
      <c r="C185" s="26"/>
      <c r="D185" s="26"/>
      <c r="E185" s="26"/>
      <c r="F185" s="29"/>
      <c r="G185" s="67"/>
      <c r="H185" s="16"/>
      <c r="I185" s="228"/>
      <c r="J185" s="19"/>
    </row>
    <row r="186" spans="1:10">
      <c r="A186" s="13"/>
      <c r="B186" s="14"/>
      <c r="F186" s="16"/>
      <c r="G186" s="67"/>
      <c r="H186" s="16"/>
      <c r="I186" s="227"/>
      <c r="J186" s="19"/>
    </row>
    <row r="187" spans="1:10">
      <c r="A187" s="13"/>
      <c r="B187" s="14"/>
      <c r="F187" s="16"/>
      <c r="G187" s="67"/>
      <c r="H187" s="16"/>
      <c r="I187" s="227"/>
      <c r="J187" s="19"/>
    </row>
    <row r="188" spans="1:10">
      <c r="A188" s="13"/>
      <c r="B188" s="14"/>
      <c r="F188" s="16"/>
      <c r="G188" s="67"/>
      <c r="H188" s="16"/>
      <c r="I188" s="227"/>
      <c r="J188" s="19"/>
    </row>
    <row r="189" spans="1:10">
      <c r="A189" s="13"/>
      <c r="B189" s="14"/>
      <c r="F189" s="16"/>
      <c r="G189" s="67"/>
      <c r="H189" s="16"/>
      <c r="I189" s="227"/>
      <c r="J189" s="19"/>
    </row>
    <row r="190" spans="1:10">
      <c r="A190" s="13"/>
      <c r="C190" s="33"/>
      <c r="F190" s="16"/>
      <c r="G190" s="215"/>
      <c r="H190" s="16"/>
      <c r="I190" s="227"/>
      <c r="J190" s="19"/>
    </row>
    <row r="191" spans="1:10">
      <c r="A191" s="13"/>
      <c r="C191" s="33"/>
      <c r="F191" s="16"/>
      <c r="G191" s="215"/>
      <c r="H191" s="16"/>
      <c r="I191" s="227"/>
      <c r="J191" s="19"/>
    </row>
    <row r="192" spans="1:10">
      <c r="A192" s="13"/>
      <c r="C192" s="33"/>
      <c r="F192" s="16"/>
      <c r="G192" s="215"/>
      <c r="H192" s="16"/>
      <c r="I192" s="227"/>
      <c r="J192" s="19"/>
    </row>
    <row r="193" spans="1:10">
      <c r="A193" s="13"/>
      <c r="C193" s="33"/>
      <c r="F193" s="16"/>
      <c r="G193" s="215"/>
      <c r="H193" s="16"/>
      <c r="I193" s="227"/>
      <c r="J193" s="19"/>
    </row>
    <row r="194" spans="1:10">
      <c r="A194" s="13"/>
      <c r="C194" s="33"/>
      <c r="F194" s="16"/>
      <c r="G194" s="215"/>
      <c r="H194" s="16"/>
      <c r="I194" s="227"/>
      <c r="J194" s="19"/>
    </row>
    <row r="195" spans="1:10">
      <c r="A195" s="13"/>
      <c r="C195" s="33"/>
      <c r="F195" s="16"/>
      <c r="G195" s="67"/>
      <c r="H195" s="16"/>
      <c r="I195" s="227"/>
      <c r="J195" s="19"/>
    </row>
    <row r="196" spans="1:10">
      <c r="A196" s="13"/>
      <c r="C196" s="33"/>
      <c r="F196" s="16"/>
      <c r="G196" s="215"/>
      <c r="H196" s="16"/>
      <c r="I196" s="227"/>
      <c r="J196" s="19"/>
    </row>
    <row r="197" spans="1:10">
      <c r="A197" s="13"/>
      <c r="C197" s="33"/>
      <c r="F197" s="16"/>
      <c r="G197" s="215"/>
      <c r="H197" s="16"/>
      <c r="I197" s="227"/>
      <c r="J197" s="19"/>
    </row>
    <row r="198" spans="1:10">
      <c r="A198" s="13"/>
      <c r="C198" s="33"/>
      <c r="F198" s="16"/>
      <c r="G198" s="215"/>
      <c r="H198" s="16"/>
      <c r="I198" s="227"/>
      <c r="J198" s="19"/>
    </row>
    <row r="199" spans="1:10">
      <c r="A199" s="13"/>
      <c r="B199" s="14"/>
      <c r="F199" s="16"/>
      <c r="G199" s="67"/>
      <c r="H199" s="16"/>
      <c r="I199" s="227"/>
      <c r="J199" s="19"/>
    </row>
    <row r="200" spans="1:10">
      <c r="A200" s="13"/>
      <c r="F200" s="16"/>
      <c r="G200" s="67"/>
      <c r="H200" s="16"/>
      <c r="I200" s="232"/>
      <c r="J200" s="19"/>
    </row>
    <row r="201" spans="1:10">
      <c r="A201" s="13"/>
      <c r="B201" s="20" t="s">
        <v>798</v>
      </c>
      <c r="C201" s="26"/>
      <c r="D201" s="26"/>
      <c r="E201" s="26"/>
      <c r="F201" s="29" t="s">
        <v>98</v>
      </c>
      <c r="G201" s="67"/>
      <c r="H201" s="16"/>
      <c r="I201" s="228"/>
      <c r="J201" s="19"/>
    </row>
    <row r="202" spans="1:10" ht="15.6" thickBot="1">
      <c r="A202" s="13"/>
      <c r="F202" s="16"/>
      <c r="G202" s="67"/>
      <c r="H202" s="16"/>
      <c r="I202" s="233"/>
      <c r="J202" s="19"/>
    </row>
    <row r="203" spans="1:10" ht="15.6" thickTop="1">
      <c r="A203" s="13"/>
      <c r="F203" s="16"/>
      <c r="G203" s="67"/>
      <c r="H203" s="16"/>
      <c r="I203" s="227"/>
      <c r="J203" s="19"/>
    </row>
    <row r="204" spans="1:10">
      <c r="A204" s="13"/>
      <c r="F204" s="16"/>
      <c r="G204" s="67"/>
      <c r="H204" s="16"/>
      <c r="I204" s="227"/>
      <c r="J204" s="19"/>
    </row>
    <row r="205" spans="1:10">
      <c r="A205" s="13"/>
      <c r="F205" s="16"/>
      <c r="G205" s="67"/>
      <c r="H205" s="16"/>
      <c r="I205" s="227"/>
      <c r="J205" s="19"/>
    </row>
    <row r="206" spans="1:10">
      <c r="A206" s="13"/>
      <c r="F206" s="16"/>
      <c r="G206" s="67"/>
      <c r="H206" s="16"/>
      <c r="I206" s="227"/>
      <c r="J206" s="19"/>
    </row>
    <row r="207" spans="1:10">
      <c r="A207" s="34"/>
      <c r="B207" s="35"/>
      <c r="C207" s="36"/>
      <c r="D207" s="36"/>
      <c r="E207" s="36"/>
      <c r="F207" s="37"/>
      <c r="G207" s="216"/>
      <c r="H207" s="37"/>
      <c r="I207" s="230"/>
      <c r="J207" s="19"/>
    </row>
    <row r="208" spans="1:10">
      <c r="A208" s="13"/>
      <c r="B208" s="20"/>
      <c r="F208" s="16"/>
      <c r="G208" s="67"/>
      <c r="H208" s="16"/>
      <c r="I208" s="227"/>
    </row>
    <row r="209" spans="1:14">
      <c r="A209" s="13"/>
      <c r="B209" s="14" t="str">
        <f>B3</f>
        <v>PROPOSED BOREHOLE REHABILITATION</v>
      </c>
      <c r="F209" s="16"/>
      <c r="G209" s="67"/>
      <c r="H209" s="16"/>
      <c r="I209" s="227"/>
    </row>
    <row r="210" spans="1:14">
      <c r="A210" s="13"/>
      <c r="B210" s="14" t="str">
        <f>B4</f>
        <v>BALANBAL DISTRICT</v>
      </c>
      <c r="F210" s="16"/>
      <c r="G210" s="67"/>
      <c r="H210" s="16"/>
      <c r="I210" s="227"/>
    </row>
    <row r="211" spans="1:14">
      <c r="A211" s="13"/>
      <c r="B211" s="14"/>
      <c r="F211" s="16"/>
      <c r="G211" s="67"/>
      <c r="H211" s="16"/>
      <c r="I211" s="227"/>
    </row>
    <row r="212" spans="1:14">
      <c r="A212" s="13"/>
      <c r="B212" s="14" t="str">
        <f>B6</f>
        <v>SECTION 3: GENERATOR SHED</v>
      </c>
      <c r="F212" s="16"/>
      <c r="G212" s="67"/>
      <c r="H212" s="16"/>
      <c r="I212" s="227"/>
    </row>
    <row r="213" spans="1:14">
      <c r="A213" s="13"/>
      <c r="B213" s="14"/>
      <c r="F213" s="16"/>
      <c r="G213" s="67"/>
      <c r="H213" s="16"/>
      <c r="I213" s="227"/>
    </row>
    <row r="214" spans="1:14" s="42" customFormat="1">
      <c r="A214" s="13"/>
      <c r="B214" s="14" t="s">
        <v>112</v>
      </c>
      <c r="C214" s="21"/>
      <c r="D214" s="21"/>
      <c r="E214" s="21"/>
      <c r="F214" s="39"/>
      <c r="G214" s="217"/>
      <c r="H214" s="16"/>
      <c r="I214" s="227"/>
      <c r="J214" s="41"/>
    </row>
    <row r="215" spans="1:14" s="42" customFormat="1">
      <c r="A215" s="13"/>
      <c r="B215" s="14"/>
      <c r="C215" s="21"/>
      <c r="D215" s="21"/>
      <c r="E215" s="21"/>
      <c r="F215" s="39"/>
      <c r="G215" s="217"/>
      <c r="H215" s="16"/>
      <c r="I215" s="227"/>
      <c r="J215" s="41"/>
    </row>
    <row r="216" spans="1:14" s="42" customFormat="1">
      <c r="A216" s="13"/>
      <c r="B216" s="14" t="s">
        <v>113</v>
      </c>
      <c r="C216" s="21"/>
      <c r="D216" s="21"/>
      <c r="E216" s="21"/>
      <c r="F216" s="39"/>
      <c r="G216" s="217"/>
      <c r="H216" s="16"/>
      <c r="I216" s="227"/>
      <c r="J216" s="41"/>
    </row>
    <row r="217" spans="1:14">
      <c r="A217" s="13"/>
      <c r="E217" s="15" t="s">
        <v>63</v>
      </c>
      <c r="F217" s="16"/>
      <c r="G217" s="67"/>
      <c r="H217" s="16"/>
      <c r="I217" s="227"/>
    </row>
    <row r="218" spans="1:14">
      <c r="A218" s="13"/>
      <c r="B218" s="24" t="s">
        <v>114</v>
      </c>
      <c r="C218" s="43"/>
      <c r="D218" s="43"/>
      <c r="E218" s="43"/>
      <c r="F218" s="16"/>
      <c r="G218" s="67"/>
      <c r="H218" s="16"/>
      <c r="I218" s="227"/>
    </row>
    <row r="219" spans="1:14">
      <c r="A219" s="13"/>
      <c r="B219" s="24" t="s">
        <v>115</v>
      </c>
      <c r="C219" s="43"/>
      <c r="D219" s="43"/>
      <c r="E219" s="43"/>
      <c r="F219" s="16"/>
      <c r="G219" s="67"/>
      <c r="H219" s="16"/>
      <c r="I219" s="227"/>
    </row>
    <row r="220" spans="1:14">
      <c r="A220" s="13"/>
      <c r="B220" s="24" t="s">
        <v>116</v>
      </c>
      <c r="C220" s="43"/>
      <c r="D220" s="43"/>
      <c r="E220" s="43"/>
      <c r="F220" s="16"/>
      <c r="G220" s="67"/>
      <c r="H220" s="16"/>
      <c r="I220" s="227"/>
    </row>
    <row r="221" spans="1:14">
      <c r="A221" s="13"/>
      <c r="F221" s="16"/>
      <c r="G221" s="67"/>
      <c r="H221" s="16"/>
      <c r="I221" s="227"/>
    </row>
    <row r="222" spans="1:14" s="46" customFormat="1">
      <c r="A222" s="44"/>
      <c r="B222" s="25"/>
      <c r="C222" s="15"/>
      <c r="D222" s="15"/>
      <c r="E222" s="15"/>
      <c r="F222" s="16"/>
      <c r="G222" s="67"/>
      <c r="H222" s="16"/>
      <c r="I222" s="234"/>
      <c r="J222" s="45"/>
      <c r="N222" s="19"/>
    </row>
    <row r="223" spans="1:14" s="46" customFormat="1">
      <c r="A223" s="13" t="s">
        <v>20</v>
      </c>
      <c r="B223" s="22" t="s">
        <v>117</v>
      </c>
      <c r="C223" s="15"/>
      <c r="D223" s="15"/>
      <c r="E223" s="15"/>
      <c r="F223" s="16" t="s">
        <v>96</v>
      </c>
      <c r="G223" s="67">
        <v>60</v>
      </c>
      <c r="H223" s="16"/>
      <c r="I223" s="227"/>
      <c r="J223" s="45"/>
      <c r="N223" s="19"/>
    </row>
    <row r="224" spans="1:14" s="46" customFormat="1">
      <c r="A224" s="13"/>
      <c r="B224" s="22"/>
      <c r="C224" s="15"/>
      <c r="D224" s="15"/>
      <c r="E224" s="15"/>
      <c r="F224" s="16"/>
      <c r="G224" s="67"/>
      <c r="H224" s="16"/>
      <c r="I224" s="227"/>
      <c r="J224" s="45"/>
      <c r="N224" s="19"/>
    </row>
    <row r="225" spans="1:23" s="46" customFormat="1">
      <c r="A225" s="13" t="s">
        <v>3</v>
      </c>
      <c r="B225" s="22" t="s">
        <v>118</v>
      </c>
      <c r="C225" s="15"/>
      <c r="D225" s="15"/>
      <c r="E225" s="15"/>
      <c r="F225" s="16" t="s">
        <v>96</v>
      </c>
      <c r="G225" s="67">
        <v>30</v>
      </c>
      <c r="H225" s="16"/>
      <c r="I225" s="227"/>
      <c r="J225" s="45"/>
      <c r="N225" s="19"/>
    </row>
    <row r="226" spans="1:23" s="46" customFormat="1">
      <c r="A226" s="47"/>
      <c r="B226" s="22"/>
      <c r="C226" s="15"/>
      <c r="D226" s="15"/>
      <c r="E226" s="15"/>
      <c r="F226" s="48"/>
      <c r="G226" s="67"/>
      <c r="H226" s="16"/>
      <c r="I226" s="227"/>
      <c r="J226" s="45"/>
      <c r="N226" s="19"/>
    </row>
    <row r="227" spans="1:23" s="46" customFormat="1">
      <c r="A227" s="47" t="s">
        <v>6</v>
      </c>
      <c r="B227" s="22" t="s">
        <v>119</v>
      </c>
      <c r="C227" s="15"/>
      <c r="D227" s="15"/>
      <c r="E227" s="15"/>
      <c r="F227" s="16" t="s">
        <v>96</v>
      </c>
      <c r="G227" s="67">
        <v>35</v>
      </c>
      <c r="H227" s="16"/>
      <c r="I227" s="227"/>
      <c r="J227" s="45"/>
      <c r="N227" s="19"/>
    </row>
    <row r="228" spans="1:23" s="46" customFormat="1">
      <c r="B228" s="49"/>
      <c r="C228" s="43"/>
      <c r="D228" s="43"/>
      <c r="E228" s="50"/>
      <c r="G228" s="218"/>
      <c r="H228" s="51"/>
      <c r="I228" s="235"/>
      <c r="N228" s="19"/>
    </row>
    <row r="229" spans="1:23">
      <c r="A229" s="13" t="s">
        <v>7</v>
      </c>
      <c r="B229" s="22" t="s">
        <v>120</v>
      </c>
      <c r="F229" s="16"/>
      <c r="G229" s="67"/>
      <c r="H229" s="16"/>
      <c r="I229" s="227"/>
      <c r="N229" s="52"/>
    </row>
    <row r="230" spans="1:23">
      <c r="A230" s="13"/>
      <c r="B230" s="22" t="s">
        <v>121</v>
      </c>
      <c r="F230" s="16"/>
      <c r="G230" s="67"/>
      <c r="H230" s="16"/>
      <c r="I230" s="227"/>
    </row>
    <row r="231" spans="1:23" ht="15" customHeight="1">
      <c r="A231" s="13"/>
      <c r="B231" s="22" t="s">
        <v>122</v>
      </c>
      <c r="F231" s="16" t="s">
        <v>96</v>
      </c>
      <c r="G231" s="67">
        <v>24</v>
      </c>
      <c r="H231" s="16"/>
      <c r="I231" s="227"/>
    </row>
    <row r="232" spans="1:23" ht="15" customHeight="1">
      <c r="A232" s="13"/>
      <c r="F232" s="16"/>
      <c r="G232" s="67"/>
      <c r="H232" s="16"/>
      <c r="I232" s="227"/>
    </row>
    <row r="233" spans="1:23" s="53" customFormat="1" ht="15" customHeight="1">
      <c r="A233" s="13"/>
      <c r="B233" s="24" t="s">
        <v>123</v>
      </c>
      <c r="F233" s="13"/>
      <c r="G233" s="67"/>
      <c r="H233" s="16"/>
      <c r="I233" s="227"/>
      <c r="J233" s="54"/>
      <c r="L233" s="55"/>
      <c r="M233" s="56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1:23" s="53" customFormat="1" ht="15" customHeight="1">
      <c r="A234" s="13"/>
      <c r="B234" s="57"/>
      <c r="F234" s="13"/>
      <c r="G234" s="67"/>
      <c r="H234" s="16"/>
      <c r="I234" s="227"/>
      <c r="J234" s="54"/>
      <c r="L234" s="55"/>
      <c r="M234" s="56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1:23" s="53" customFormat="1" ht="15" customHeight="1">
      <c r="A235" s="13" t="s">
        <v>8</v>
      </c>
      <c r="B235" s="58" t="s">
        <v>123</v>
      </c>
      <c r="F235" s="13"/>
      <c r="G235" s="67"/>
      <c r="H235" s="16"/>
      <c r="I235" s="227"/>
      <c r="J235" s="54"/>
      <c r="L235" s="55"/>
      <c r="M235" s="56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1:23" s="53" customFormat="1" ht="15" customHeight="1">
      <c r="A236" s="13"/>
      <c r="B236" s="58" t="s">
        <v>124</v>
      </c>
      <c r="F236" s="59"/>
      <c r="G236" s="219"/>
      <c r="H236" s="59"/>
      <c r="I236" s="236"/>
      <c r="J236" s="54"/>
      <c r="L236" s="55"/>
      <c r="M236" s="56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1:23" ht="15" customHeight="1">
      <c r="A237" s="13"/>
      <c r="B237" s="58" t="s">
        <v>125</v>
      </c>
      <c r="F237" s="16" t="s">
        <v>62</v>
      </c>
      <c r="G237" s="67">
        <v>38</v>
      </c>
      <c r="H237" s="16"/>
      <c r="I237" s="227"/>
    </row>
    <row r="238" spans="1:23" ht="15" customHeight="1">
      <c r="A238" s="13"/>
      <c r="F238" s="13"/>
      <c r="G238" s="67"/>
      <c r="H238" s="16"/>
      <c r="I238" s="236"/>
    </row>
    <row r="239" spans="1:23" ht="15" customHeight="1">
      <c r="A239" s="13"/>
      <c r="F239" s="13"/>
      <c r="G239" s="67"/>
      <c r="H239" s="16"/>
      <c r="I239" s="236"/>
    </row>
    <row r="240" spans="1:23" ht="15" customHeight="1">
      <c r="A240" s="13"/>
      <c r="F240" s="13"/>
      <c r="G240" s="67"/>
      <c r="H240" s="16"/>
      <c r="I240" s="236"/>
    </row>
    <row r="241" spans="1:10" ht="15" customHeight="1">
      <c r="A241" s="13"/>
      <c r="F241" s="13"/>
      <c r="G241" s="67"/>
      <c r="H241" s="16"/>
      <c r="I241" s="236"/>
    </row>
    <row r="242" spans="1:10" ht="15" customHeight="1">
      <c r="A242" s="13"/>
      <c r="F242" s="13"/>
      <c r="G242" s="67"/>
      <c r="H242" s="16"/>
      <c r="I242" s="236"/>
    </row>
    <row r="243" spans="1:10" ht="15" customHeight="1">
      <c r="A243" s="13"/>
      <c r="F243" s="13"/>
      <c r="G243" s="67"/>
      <c r="H243" s="16"/>
      <c r="I243" s="236"/>
    </row>
    <row r="244" spans="1:10">
      <c r="A244" s="13"/>
      <c r="F244" s="13"/>
      <c r="G244" s="67"/>
      <c r="H244" s="16"/>
      <c r="I244" s="236"/>
    </row>
    <row r="245" spans="1:10">
      <c r="A245" s="13"/>
      <c r="F245" s="13"/>
      <c r="G245" s="67"/>
      <c r="H245" s="16"/>
      <c r="I245" s="236"/>
    </row>
    <row r="246" spans="1:10">
      <c r="A246" s="13"/>
      <c r="F246" s="13"/>
      <c r="G246" s="67"/>
      <c r="H246" s="16"/>
      <c r="I246" s="236"/>
    </row>
    <row r="247" spans="1:10">
      <c r="A247" s="13"/>
      <c r="F247" s="13"/>
      <c r="G247" s="67"/>
      <c r="H247" s="16"/>
      <c r="I247" s="236"/>
      <c r="J247" s="19"/>
    </row>
    <row r="248" spans="1:10">
      <c r="A248" s="13"/>
      <c r="F248" s="13"/>
      <c r="G248" s="67"/>
      <c r="H248" s="16"/>
      <c r="I248" s="236"/>
      <c r="J248" s="19"/>
    </row>
    <row r="249" spans="1:10">
      <c r="A249" s="13"/>
      <c r="F249" s="13"/>
      <c r="G249" s="67"/>
      <c r="H249" s="16"/>
      <c r="I249" s="236"/>
      <c r="J249" s="19"/>
    </row>
    <row r="250" spans="1:10">
      <c r="A250" s="13"/>
      <c r="F250" s="13"/>
      <c r="G250" s="67"/>
      <c r="H250" s="16"/>
      <c r="I250" s="236"/>
      <c r="J250" s="19"/>
    </row>
    <row r="251" spans="1:10">
      <c r="A251" s="13"/>
      <c r="F251" s="13"/>
      <c r="G251" s="67"/>
      <c r="H251" s="16"/>
      <c r="I251" s="236"/>
      <c r="J251" s="19"/>
    </row>
    <row r="252" spans="1:10">
      <c r="A252" s="13"/>
      <c r="F252" s="13"/>
      <c r="G252" s="67"/>
      <c r="H252" s="16"/>
      <c r="I252" s="236"/>
      <c r="J252" s="19"/>
    </row>
    <row r="253" spans="1:10">
      <c r="A253" s="13"/>
      <c r="F253" s="13"/>
      <c r="G253" s="67"/>
      <c r="H253" s="16"/>
      <c r="I253" s="236"/>
      <c r="J253" s="19"/>
    </row>
    <row r="254" spans="1:10">
      <c r="A254" s="13"/>
      <c r="F254" s="13"/>
      <c r="G254" s="67"/>
      <c r="H254" s="16"/>
      <c r="I254" s="236"/>
      <c r="J254" s="19"/>
    </row>
    <row r="255" spans="1:10">
      <c r="A255" s="13"/>
      <c r="F255" s="16"/>
      <c r="G255" s="67"/>
      <c r="H255" s="16"/>
      <c r="I255" s="232"/>
      <c r="J255" s="19"/>
    </row>
    <row r="256" spans="1:10">
      <c r="A256" s="13"/>
      <c r="B256" s="20" t="s">
        <v>799</v>
      </c>
      <c r="C256" s="21"/>
      <c r="E256" s="21"/>
      <c r="F256" s="29" t="s">
        <v>98</v>
      </c>
      <c r="G256" s="67"/>
      <c r="H256" s="16"/>
      <c r="I256" s="228"/>
      <c r="J256" s="19"/>
    </row>
    <row r="257" spans="1:10" ht="15.6" thickBot="1">
      <c r="A257" s="13"/>
      <c r="F257" s="16"/>
      <c r="G257" s="67"/>
      <c r="H257" s="16"/>
      <c r="I257" s="233"/>
      <c r="J257" s="19"/>
    </row>
    <row r="258" spans="1:10" ht="15.6" thickTop="1">
      <c r="A258" s="13"/>
      <c r="F258" s="16"/>
      <c r="G258" s="67"/>
      <c r="H258" s="16"/>
      <c r="I258" s="227"/>
      <c r="J258" s="19"/>
    </row>
    <row r="259" spans="1:10">
      <c r="A259" s="13"/>
      <c r="F259" s="16"/>
      <c r="G259" s="67"/>
      <c r="H259" s="16"/>
      <c r="I259" s="227"/>
      <c r="J259" s="19"/>
    </row>
    <row r="260" spans="1:10">
      <c r="A260" s="13"/>
      <c r="F260" s="16"/>
      <c r="G260" s="67"/>
      <c r="H260" s="16"/>
      <c r="I260" s="227"/>
      <c r="J260" s="19"/>
    </row>
    <row r="261" spans="1:10">
      <c r="A261" s="13"/>
      <c r="F261" s="16"/>
      <c r="G261" s="67"/>
      <c r="H261" s="16"/>
      <c r="I261" s="227"/>
      <c r="J261" s="19"/>
    </row>
    <row r="262" spans="1:10">
      <c r="A262" s="13"/>
      <c r="B262" s="60"/>
      <c r="F262" s="16"/>
      <c r="G262" s="67"/>
      <c r="H262" s="16"/>
      <c r="I262" s="227"/>
      <c r="J262" s="19"/>
    </row>
    <row r="263" spans="1:10">
      <c r="A263" s="34"/>
      <c r="B263" s="35"/>
      <c r="C263" s="36"/>
      <c r="D263" s="36"/>
      <c r="E263" s="36"/>
      <c r="F263" s="37"/>
      <c r="G263" s="216"/>
      <c r="H263" s="37"/>
      <c r="I263" s="230"/>
      <c r="J263" s="19"/>
    </row>
    <row r="264" spans="1:10">
      <c r="A264" s="13"/>
      <c r="B264" s="14"/>
      <c r="F264" s="16"/>
      <c r="G264" s="67"/>
      <c r="H264" s="16"/>
      <c r="I264" s="227"/>
      <c r="J264" s="19"/>
    </row>
    <row r="265" spans="1:10">
      <c r="A265" s="13"/>
      <c r="B265" s="14" t="str">
        <f>B3</f>
        <v>PROPOSED BOREHOLE REHABILITATION</v>
      </c>
      <c r="F265" s="16"/>
      <c r="G265" s="67"/>
      <c r="H265" s="16"/>
      <c r="I265" s="227"/>
      <c r="J265" s="19"/>
    </row>
    <row r="266" spans="1:10">
      <c r="A266" s="13"/>
      <c r="B266" s="14" t="str">
        <f>B4</f>
        <v>BALANBAL DISTRICT</v>
      </c>
      <c r="F266" s="16"/>
      <c r="G266" s="67"/>
      <c r="H266" s="16"/>
      <c r="I266" s="227"/>
      <c r="J266" s="19"/>
    </row>
    <row r="267" spans="1:10">
      <c r="A267" s="13"/>
      <c r="B267" s="14"/>
      <c r="F267" s="16"/>
      <c r="G267" s="67"/>
      <c r="H267" s="16"/>
      <c r="I267" s="227"/>
      <c r="J267" s="19"/>
    </row>
    <row r="268" spans="1:10">
      <c r="A268" s="13"/>
      <c r="B268" s="14" t="str">
        <f>B6</f>
        <v>SECTION 3: GENERATOR SHED</v>
      </c>
      <c r="F268" s="16"/>
      <c r="G268" s="67"/>
      <c r="H268" s="16"/>
      <c r="I268" s="227"/>
      <c r="J268" s="19"/>
    </row>
    <row r="269" spans="1:10">
      <c r="A269" s="13"/>
      <c r="B269" s="14"/>
      <c r="F269" s="16"/>
      <c r="G269" s="67"/>
      <c r="H269" s="16"/>
      <c r="I269" s="227"/>
      <c r="J269" s="19"/>
    </row>
    <row r="270" spans="1:10">
      <c r="A270" s="13"/>
      <c r="B270" s="14" t="s">
        <v>126</v>
      </c>
      <c r="F270" s="16"/>
      <c r="G270" s="67"/>
      <c r="H270" s="16"/>
      <c r="I270" s="227"/>
      <c r="J270" s="19"/>
    </row>
    <row r="271" spans="1:10">
      <c r="A271" s="13"/>
      <c r="B271" s="14"/>
      <c r="F271" s="16"/>
      <c r="G271" s="67"/>
      <c r="H271" s="16"/>
      <c r="I271" s="227"/>
      <c r="J271" s="19"/>
    </row>
    <row r="272" spans="1:10">
      <c r="A272" s="13"/>
      <c r="B272" s="14" t="s">
        <v>127</v>
      </c>
      <c r="F272" s="16"/>
      <c r="G272" s="67"/>
      <c r="H272" s="16"/>
      <c r="I272" s="227"/>
      <c r="J272" s="19"/>
    </row>
    <row r="273" spans="1:10">
      <c r="A273" s="13"/>
      <c r="B273" s="14"/>
      <c r="F273" s="16"/>
      <c r="G273" s="67"/>
      <c r="H273" s="16"/>
      <c r="I273" s="227"/>
      <c r="J273" s="19"/>
    </row>
    <row r="274" spans="1:10">
      <c r="A274" s="13"/>
      <c r="B274" s="24" t="s">
        <v>128</v>
      </c>
      <c r="F274" s="16"/>
      <c r="G274" s="67"/>
      <c r="H274" s="16"/>
      <c r="I274" s="227"/>
      <c r="J274" s="19"/>
    </row>
    <row r="275" spans="1:10">
      <c r="A275" s="13"/>
      <c r="B275" s="24" t="s">
        <v>129</v>
      </c>
      <c r="F275" s="16"/>
      <c r="G275" s="67"/>
      <c r="H275" s="16"/>
      <c r="I275" s="227"/>
      <c r="J275" s="19"/>
    </row>
    <row r="276" spans="1:10">
      <c r="A276" s="13"/>
      <c r="B276" s="25"/>
      <c r="F276" s="16"/>
      <c r="G276" s="67"/>
      <c r="H276" s="16"/>
      <c r="I276" s="227"/>
      <c r="J276" s="19"/>
    </row>
    <row r="277" spans="1:10">
      <c r="A277" s="13" t="s">
        <v>20</v>
      </c>
      <c r="B277" s="22" t="s">
        <v>130</v>
      </c>
      <c r="F277" s="16" t="s">
        <v>62</v>
      </c>
      <c r="G277" s="67">
        <f>G163+G165</f>
        <v>37.4</v>
      </c>
      <c r="H277" s="16"/>
      <c r="I277" s="227"/>
      <c r="J277" s="19"/>
    </row>
    <row r="278" spans="1:10">
      <c r="A278" s="13"/>
      <c r="F278" s="16"/>
      <c r="G278" s="67"/>
      <c r="H278" s="16"/>
      <c r="I278" s="227"/>
      <c r="J278" s="19"/>
    </row>
    <row r="279" spans="1:10">
      <c r="A279" s="13"/>
      <c r="B279" s="24" t="s">
        <v>131</v>
      </c>
      <c r="F279" s="16"/>
      <c r="G279" s="67"/>
      <c r="H279" s="16"/>
      <c r="I279" s="227"/>
      <c r="J279" s="19"/>
    </row>
    <row r="280" spans="1:10">
      <c r="A280" s="13"/>
      <c r="F280" s="16"/>
      <c r="G280" s="67"/>
      <c r="H280" s="16"/>
      <c r="I280" s="227"/>
      <c r="J280" s="19"/>
    </row>
    <row r="281" spans="1:10">
      <c r="A281" s="13" t="s">
        <v>3</v>
      </c>
      <c r="B281" s="22" t="s">
        <v>132</v>
      </c>
      <c r="F281" s="16" t="s">
        <v>62</v>
      </c>
      <c r="G281" s="67">
        <f>G277</f>
        <v>37.4</v>
      </c>
      <c r="H281" s="16"/>
      <c r="I281" s="227"/>
      <c r="J281" s="19"/>
    </row>
    <row r="282" spans="1:10">
      <c r="A282" s="13"/>
      <c r="F282" s="16"/>
      <c r="G282" s="67"/>
      <c r="H282" s="16"/>
      <c r="I282" s="227"/>
      <c r="J282" s="19"/>
    </row>
    <row r="283" spans="1:10">
      <c r="A283" s="13"/>
      <c r="B283" s="24" t="s">
        <v>25</v>
      </c>
      <c r="F283" s="16"/>
      <c r="G283" s="67"/>
      <c r="H283" s="16"/>
      <c r="I283" s="227"/>
      <c r="J283" s="19"/>
    </row>
    <row r="284" spans="1:10">
      <c r="A284" s="13"/>
      <c r="B284" s="25"/>
      <c r="F284" s="16"/>
      <c r="G284" s="67"/>
      <c r="H284" s="16"/>
      <c r="I284" s="227"/>
      <c r="J284" s="19"/>
    </row>
    <row r="285" spans="1:10">
      <c r="A285" s="13"/>
      <c r="B285" s="24" t="s">
        <v>133</v>
      </c>
      <c r="F285" s="16"/>
      <c r="G285" s="67"/>
      <c r="H285" s="16"/>
      <c r="I285" s="227"/>
      <c r="J285" s="19"/>
    </row>
    <row r="286" spans="1:10">
      <c r="A286" s="13"/>
      <c r="B286" s="25"/>
      <c r="F286" s="16"/>
      <c r="G286" s="67"/>
      <c r="H286" s="16"/>
      <c r="I286" s="227"/>
      <c r="J286" s="19"/>
    </row>
    <row r="287" spans="1:10">
      <c r="A287" s="13" t="s">
        <v>6</v>
      </c>
      <c r="B287" s="22" t="s">
        <v>134</v>
      </c>
      <c r="F287" s="16" t="s">
        <v>62</v>
      </c>
      <c r="G287" s="67">
        <v>32</v>
      </c>
      <c r="H287" s="16"/>
      <c r="I287" s="227"/>
      <c r="J287" s="19"/>
    </row>
    <row r="288" spans="1:10">
      <c r="A288" s="13"/>
      <c r="F288" s="16"/>
      <c r="G288" s="67"/>
      <c r="H288" s="16"/>
      <c r="I288" s="227"/>
      <c r="J288" s="19"/>
    </row>
    <row r="289" spans="1:10">
      <c r="A289" s="13"/>
      <c r="B289" s="24" t="s">
        <v>135</v>
      </c>
      <c r="F289" s="16"/>
      <c r="G289" s="67"/>
      <c r="H289" s="16"/>
      <c r="I289" s="227"/>
      <c r="J289" s="19"/>
    </row>
    <row r="290" spans="1:10">
      <c r="A290" s="13"/>
      <c r="B290" s="25"/>
      <c r="F290" s="16"/>
      <c r="G290" s="67"/>
      <c r="H290" s="16"/>
      <c r="I290" s="227"/>
      <c r="J290" s="19"/>
    </row>
    <row r="291" spans="1:10">
      <c r="A291" s="13"/>
      <c r="B291" s="24" t="s">
        <v>136</v>
      </c>
      <c r="F291" s="16"/>
      <c r="G291" s="67"/>
      <c r="H291" s="16"/>
      <c r="I291" s="227"/>
      <c r="J291" s="19"/>
    </row>
    <row r="292" spans="1:10">
      <c r="A292" s="13"/>
      <c r="B292" s="24" t="s">
        <v>137</v>
      </c>
      <c r="F292" s="16"/>
      <c r="G292" s="67"/>
      <c r="H292" s="16"/>
      <c r="I292" s="227"/>
      <c r="J292" s="19"/>
    </row>
    <row r="293" spans="1:10">
      <c r="A293" s="13"/>
      <c r="B293" s="25"/>
      <c r="F293" s="16"/>
      <c r="G293" s="67"/>
      <c r="H293" s="16"/>
      <c r="I293" s="227"/>
      <c r="J293" s="19"/>
    </row>
    <row r="294" spans="1:10">
      <c r="A294" s="13" t="s">
        <v>7</v>
      </c>
      <c r="B294" s="22" t="s">
        <v>138</v>
      </c>
      <c r="F294" s="16" t="s">
        <v>62</v>
      </c>
      <c r="G294" s="67">
        <f>G277</f>
        <v>37.4</v>
      </c>
      <c r="H294" s="16"/>
      <c r="I294" s="227"/>
      <c r="J294" s="19"/>
    </row>
    <row r="295" spans="1:10">
      <c r="A295" s="13"/>
      <c r="F295" s="16"/>
      <c r="G295" s="67"/>
      <c r="H295" s="16"/>
      <c r="I295" s="227"/>
      <c r="J295" s="19"/>
    </row>
    <row r="296" spans="1:10">
      <c r="A296" s="13"/>
      <c r="B296" s="24" t="s">
        <v>139</v>
      </c>
      <c r="F296" s="16"/>
      <c r="G296" s="67"/>
      <c r="H296" s="16"/>
      <c r="I296" s="227"/>
      <c r="J296" s="19"/>
    </row>
    <row r="297" spans="1:10">
      <c r="A297" s="13"/>
      <c r="B297" s="24" t="s">
        <v>140</v>
      </c>
      <c r="F297" s="16"/>
      <c r="G297" s="67"/>
      <c r="H297" s="16"/>
      <c r="I297" s="227"/>
      <c r="J297" s="19"/>
    </row>
    <row r="298" spans="1:10">
      <c r="A298" s="13"/>
      <c r="F298" s="16"/>
      <c r="G298" s="67"/>
      <c r="H298" s="16"/>
      <c r="I298" s="227"/>
      <c r="J298" s="19"/>
    </row>
    <row r="299" spans="1:10">
      <c r="A299" s="13" t="s">
        <v>8</v>
      </c>
      <c r="B299" s="22" t="s">
        <v>141</v>
      </c>
      <c r="F299" s="16" t="s">
        <v>62</v>
      </c>
      <c r="G299" s="67">
        <f>G281</f>
        <v>37.4</v>
      </c>
      <c r="H299" s="16"/>
      <c r="I299" s="227"/>
      <c r="J299" s="19"/>
    </row>
    <row r="300" spans="1:10">
      <c r="A300" s="13"/>
      <c r="F300" s="16"/>
      <c r="G300" s="67"/>
      <c r="H300" s="16"/>
      <c r="I300" s="227"/>
      <c r="J300" s="19"/>
    </row>
    <row r="301" spans="1:10">
      <c r="A301" s="13"/>
      <c r="F301" s="16"/>
      <c r="G301" s="67"/>
      <c r="H301" s="16"/>
      <c r="I301" s="227"/>
      <c r="J301" s="19"/>
    </row>
    <row r="302" spans="1:10">
      <c r="A302" s="13"/>
      <c r="F302" s="16"/>
      <c r="G302" s="67"/>
      <c r="H302" s="16"/>
      <c r="I302" s="227"/>
      <c r="J302" s="19"/>
    </row>
    <row r="303" spans="1:10">
      <c r="A303" s="13"/>
      <c r="F303" s="16"/>
      <c r="G303" s="67"/>
      <c r="H303" s="16"/>
      <c r="I303" s="227"/>
      <c r="J303" s="19"/>
    </row>
    <row r="304" spans="1:10">
      <c r="A304" s="13"/>
      <c r="F304" s="16"/>
      <c r="G304" s="67"/>
      <c r="H304" s="16"/>
      <c r="I304" s="227"/>
      <c r="J304" s="19"/>
    </row>
    <row r="305" spans="1:10">
      <c r="A305" s="13"/>
      <c r="F305" s="16"/>
      <c r="G305" s="67"/>
      <c r="H305" s="16"/>
      <c r="I305" s="227"/>
      <c r="J305" s="19"/>
    </row>
    <row r="306" spans="1:10">
      <c r="A306" s="13"/>
      <c r="C306" s="33"/>
      <c r="F306" s="16"/>
      <c r="G306" s="215"/>
      <c r="H306" s="16"/>
      <c r="I306" s="227"/>
      <c r="J306" s="19"/>
    </row>
    <row r="307" spans="1:10">
      <c r="A307" s="13"/>
      <c r="C307" s="33"/>
      <c r="F307" s="16"/>
      <c r="G307" s="215"/>
      <c r="H307" s="16"/>
      <c r="I307" s="227"/>
      <c r="J307" s="19"/>
    </row>
    <row r="308" spans="1:10">
      <c r="A308" s="13"/>
      <c r="C308" s="33"/>
      <c r="F308" s="16"/>
      <c r="G308" s="215"/>
      <c r="H308" s="16"/>
      <c r="I308" s="227"/>
      <c r="J308" s="19"/>
    </row>
    <row r="309" spans="1:10">
      <c r="A309" s="13"/>
      <c r="F309" s="16"/>
      <c r="G309" s="67"/>
      <c r="H309" s="16"/>
      <c r="I309" s="237"/>
      <c r="J309" s="19"/>
    </row>
    <row r="310" spans="1:10">
      <c r="A310" s="13"/>
      <c r="B310" s="20" t="s">
        <v>800</v>
      </c>
      <c r="C310" s="21"/>
      <c r="E310" s="21"/>
      <c r="F310" s="29" t="s">
        <v>98</v>
      </c>
      <c r="G310" s="67"/>
      <c r="H310" s="16"/>
      <c r="I310" s="238"/>
      <c r="J310" s="19"/>
    </row>
    <row r="311" spans="1:10" ht="15.6" thickBot="1">
      <c r="A311" s="13"/>
      <c r="F311" s="16"/>
      <c r="G311" s="67"/>
      <c r="H311" s="16"/>
      <c r="I311" s="233"/>
      <c r="J311" s="19"/>
    </row>
    <row r="312" spans="1:10" ht="15.6" thickTop="1">
      <c r="A312" s="13"/>
      <c r="B312" s="62"/>
      <c r="F312" s="16"/>
      <c r="G312" s="67"/>
      <c r="H312" s="16"/>
      <c r="I312" s="227"/>
      <c r="J312" s="19"/>
    </row>
    <row r="313" spans="1:10">
      <c r="A313" s="13"/>
      <c r="B313" s="60"/>
      <c r="F313" s="16"/>
      <c r="G313" s="67"/>
      <c r="H313" s="16"/>
      <c r="I313" s="227"/>
      <c r="J313" s="19"/>
    </row>
    <row r="314" spans="1:10">
      <c r="A314" s="13"/>
      <c r="B314" s="60"/>
      <c r="F314" s="16"/>
      <c r="G314" s="67"/>
      <c r="H314" s="16"/>
      <c r="I314" s="227"/>
      <c r="J314" s="19"/>
    </row>
    <row r="315" spans="1:10">
      <c r="A315" s="34"/>
      <c r="B315" s="35"/>
      <c r="C315" s="36"/>
      <c r="D315" s="36"/>
      <c r="E315" s="36"/>
      <c r="F315" s="37"/>
      <c r="G315" s="216"/>
      <c r="H315" s="37"/>
      <c r="I315" s="230"/>
      <c r="J315" s="19"/>
    </row>
    <row r="316" spans="1:10">
      <c r="A316" s="13"/>
      <c r="F316" s="16"/>
      <c r="G316" s="67"/>
      <c r="H316" s="16"/>
      <c r="I316" s="227"/>
      <c r="J316" s="19"/>
    </row>
    <row r="317" spans="1:10" s="42" customFormat="1">
      <c r="A317" s="13"/>
      <c r="B317" s="63" t="str">
        <f>B3</f>
        <v>PROPOSED BOREHOLE REHABILITATION</v>
      </c>
      <c r="C317" s="21"/>
      <c r="D317" s="21"/>
      <c r="E317" s="21"/>
      <c r="F317" s="39"/>
      <c r="G317" s="217"/>
      <c r="H317" s="16"/>
      <c r="I317" s="227"/>
      <c r="J317" s="41"/>
    </row>
    <row r="318" spans="1:10" s="42" customFormat="1">
      <c r="A318" s="13"/>
      <c r="B318" s="63" t="str">
        <f>B4</f>
        <v>BALANBAL DISTRICT</v>
      </c>
      <c r="C318" s="21"/>
      <c r="D318" s="21"/>
      <c r="E318" s="21"/>
      <c r="F318" s="39"/>
      <c r="G318" s="217"/>
      <c r="H318" s="16"/>
      <c r="I318" s="227"/>
      <c r="J318" s="41"/>
    </row>
    <row r="319" spans="1:10" s="42" customFormat="1">
      <c r="A319" s="13"/>
      <c r="B319" s="63"/>
      <c r="C319" s="21"/>
      <c r="D319" s="21"/>
      <c r="E319" s="21"/>
      <c r="F319" s="39"/>
      <c r="G319" s="217"/>
      <c r="H319" s="16"/>
      <c r="I319" s="227"/>
      <c r="J319" s="41"/>
    </row>
    <row r="320" spans="1:10" s="42" customFormat="1">
      <c r="A320" s="13"/>
      <c r="B320" s="63" t="str">
        <f>B6</f>
        <v>SECTION 3: GENERATOR SHED</v>
      </c>
      <c r="C320" s="21"/>
      <c r="D320" s="21"/>
      <c r="E320" s="21"/>
      <c r="F320" s="39"/>
      <c r="G320" s="217"/>
      <c r="H320" s="16"/>
      <c r="I320" s="227"/>
      <c r="J320" s="41"/>
    </row>
    <row r="321" spans="1:10" s="42" customFormat="1">
      <c r="A321" s="13"/>
      <c r="B321" s="63"/>
      <c r="C321" s="21"/>
      <c r="D321" s="21"/>
      <c r="E321" s="21"/>
      <c r="F321" s="39"/>
      <c r="G321" s="217"/>
      <c r="H321" s="16"/>
      <c r="I321" s="227"/>
      <c r="J321" s="41"/>
    </row>
    <row r="322" spans="1:10" s="42" customFormat="1">
      <c r="A322" s="13"/>
      <c r="B322" s="14" t="s">
        <v>142</v>
      </c>
      <c r="C322" s="21"/>
      <c r="D322" s="21"/>
      <c r="E322" s="21"/>
      <c r="F322" s="39"/>
      <c r="G322" s="217"/>
      <c r="H322" s="16"/>
      <c r="I322" s="227"/>
      <c r="J322" s="41"/>
    </row>
    <row r="323" spans="1:10" s="42" customFormat="1">
      <c r="A323" s="13"/>
      <c r="B323" s="14"/>
      <c r="C323" s="21"/>
      <c r="D323" s="21"/>
      <c r="E323" s="21"/>
      <c r="F323" s="39"/>
      <c r="G323" s="217"/>
      <c r="H323" s="16"/>
      <c r="I323" s="227"/>
      <c r="J323" s="41"/>
    </row>
    <row r="324" spans="1:10" s="42" customFormat="1">
      <c r="A324" s="13"/>
      <c r="B324" s="14" t="s">
        <v>143</v>
      </c>
      <c r="C324" s="21"/>
      <c r="D324" s="21"/>
      <c r="E324" s="21"/>
      <c r="F324" s="39"/>
      <c r="G324" s="217"/>
      <c r="H324" s="16"/>
      <c r="I324" s="227"/>
      <c r="J324" s="41"/>
    </row>
    <row r="325" spans="1:10">
      <c r="A325" s="13"/>
      <c r="F325" s="16"/>
      <c r="G325" s="67"/>
      <c r="H325" s="16"/>
      <c r="I325" s="227"/>
    </row>
    <row r="326" spans="1:10">
      <c r="A326" s="13"/>
      <c r="B326" s="64" t="s">
        <v>144</v>
      </c>
      <c r="F326" s="16"/>
      <c r="G326" s="67"/>
      <c r="H326" s="16"/>
      <c r="I326" s="227"/>
    </row>
    <row r="327" spans="1:10">
      <c r="A327" s="13"/>
      <c r="B327" s="64" t="s">
        <v>145</v>
      </c>
      <c r="F327" s="16"/>
      <c r="G327" s="67"/>
      <c r="H327" s="16"/>
      <c r="I327" s="227"/>
    </row>
    <row r="328" spans="1:10">
      <c r="A328" s="13"/>
      <c r="B328" s="64" t="s">
        <v>146</v>
      </c>
      <c r="F328" s="16"/>
      <c r="G328" s="67"/>
      <c r="H328" s="16"/>
      <c r="I328" s="227"/>
    </row>
    <row r="329" spans="1:10">
      <c r="A329" s="13"/>
      <c r="B329" s="24" t="s">
        <v>147</v>
      </c>
      <c r="F329" s="16"/>
      <c r="G329" s="67"/>
      <c r="H329" s="16"/>
      <c r="I329" s="227"/>
    </row>
    <row r="330" spans="1:10">
      <c r="A330" s="13"/>
      <c r="B330" s="24" t="s">
        <v>148</v>
      </c>
      <c r="F330" s="16"/>
      <c r="G330" s="67"/>
      <c r="H330" s="16"/>
      <c r="I330" s="227"/>
    </row>
    <row r="331" spans="1:10">
      <c r="A331" s="13"/>
      <c r="B331" s="25"/>
      <c r="F331" s="16"/>
      <c r="G331" s="67"/>
      <c r="H331" s="16"/>
      <c r="I331" s="227"/>
    </row>
    <row r="332" spans="1:10">
      <c r="A332" s="13" t="s">
        <v>20</v>
      </c>
      <c r="B332" s="22" t="s">
        <v>149</v>
      </c>
      <c r="F332" s="16" t="s">
        <v>5</v>
      </c>
      <c r="G332" s="67">
        <v>1</v>
      </c>
      <c r="H332" s="16"/>
      <c r="I332" s="227"/>
    </row>
    <row r="333" spans="1:10">
      <c r="A333" s="13"/>
      <c r="B333" s="22" t="s">
        <v>150</v>
      </c>
      <c r="F333" s="16"/>
      <c r="G333" s="67"/>
      <c r="H333" s="16"/>
      <c r="I333" s="227"/>
    </row>
    <row r="334" spans="1:10">
      <c r="A334" s="13"/>
      <c r="F334" s="16"/>
      <c r="G334" s="67"/>
      <c r="H334" s="16"/>
      <c r="I334" s="227"/>
    </row>
    <row r="335" spans="1:10" ht="19.95" customHeight="1">
      <c r="A335" s="13" t="s">
        <v>3</v>
      </c>
      <c r="B335" s="22" t="s">
        <v>151</v>
      </c>
      <c r="F335" s="16"/>
      <c r="G335" s="67"/>
      <c r="H335" s="16"/>
      <c r="I335" s="227"/>
    </row>
    <row r="336" spans="1:10" ht="15" customHeight="1">
      <c r="A336" s="13"/>
      <c r="B336" s="22" t="s">
        <v>152</v>
      </c>
      <c r="F336" s="16" t="s">
        <v>5</v>
      </c>
      <c r="G336" s="67">
        <v>1</v>
      </c>
      <c r="H336" s="65"/>
      <c r="I336" s="227"/>
    </row>
    <row r="337" spans="1:23" ht="15" customHeight="1">
      <c r="A337" s="13"/>
      <c r="F337" s="16"/>
      <c r="G337" s="67"/>
      <c r="H337" s="16"/>
      <c r="I337" s="227"/>
    </row>
    <row r="338" spans="1:23" s="52" customFormat="1" ht="15" customHeight="1">
      <c r="A338" s="13"/>
      <c r="B338" s="14" t="s">
        <v>153</v>
      </c>
      <c r="C338" s="15"/>
      <c r="D338" s="15"/>
      <c r="E338" s="15"/>
      <c r="F338" s="16"/>
      <c r="G338" s="67"/>
      <c r="H338" s="16"/>
      <c r="I338" s="228"/>
      <c r="J338" s="66"/>
    </row>
    <row r="339" spans="1:23" ht="15" customHeight="1">
      <c r="A339" s="13"/>
      <c r="B339" s="24"/>
      <c r="F339" s="16"/>
      <c r="G339" s="67"/>
      <c r="H339" s="16"/>
      <c r="I339" s="227"/>
    </row>
    <row r="340" spans="1:23" ht="15" customHeight="1">
      <c r="A340" s="13" t="s">
        <v>6</v>
      </c>
      <c r="B340" s="22" t="s">
        <v>154</v>
      </c>
      <c r="F340" s="16" t="s">
        <v>47</v>
      </c>
      <c r="G340" s="67">
        <v>1</v>
      </c>
      <c r="H340" s="16"/>
      <c r="I340" s="227"/>
    </row>
    <row r="341" spans="1:23" ht="15" customHeight="1">
      <c r="A341" s="13"/>
      <c r="F341" s="16"/>
      <c r="G341" s="67"/>
      <c r="H341" s="16"/>
      <c r="I341" s="227"/>
      <c r="J341" s="19"/>
    </row>
    <row r="342" spans="1:23" ht="15" customHeight="1">
      <c r="A342" s="13"/>
      <c r="F342" s="16"/>
      <c r="G342" s="67"/>
      <c r="H342" s="16"/>
      <c r="I342" s="227"/>
      <c r="J342" s="19"/>
    </row>
    <row r="343" spans="1:23" ht="15" customHeight="1">
      <c r="A343" s="13"/>
      <c r="F343" s="16"/>
      <c r="G343" s="67"/>
      <c r="H343" s="16"/>
      <c r="I343" s="227"/>
      <c r="J343" s="19"/>
    </row>
    <row r="344" spans="1:23" ht="15" customHeight="1">
      <c r="A344" s="13"/>
      <c r="F344" s="16"/>
      <c r="G344" s="67"/>
      <c r="H344" s="16"/>
      <c r="I344" s="227"/>
      <c r="J344" s="19"/>
    </row>
    <row r="345" spans="1:23" ht="15" customHeight="1">
      <c r="A345" s="13"/>
      <c r="F345" s="16"/>
      <c r="G345" s="67"/>
      <c r="H345" s="16"/>
      <c r="I345" s="227"/>
      <c r="J345" s="19"/>
    </row>
    <row r="346" spans="1:23" ht="15" customHeight="1">
      <c r="A346" s="13"/>
      <c r="F346" s="16"/>
      <c r="G346" s="67"/>
      <c r="H346" s="17"/>
      <c r="I346" s="227"/>
      <c r="J346" s="19"/>
    </row>
    <row r="347" spans="1:23" ht="15" customHeight="1">
      <c r="A347" s="13"/>
      <c r="B347" s="32"/>
      <c r="F347" s="16"/>
      <c r="G347" s="67"/>
      <c r="H347" s="16"/>
      <c r="I347" s="227"/>
      <c r="J347" s="19"/>
    </row>
    <row r="348" spans="1:23" ht="15" customHeight="1">
      <c r="A348" s="13"/>
      <c r="B348" s="32"/>
      <c r="F348" s="16"/>
      <c r="G348" s="67"/>
      <c r="H348" s="16"/>
      <c r="I348" s="227"/>
      <c r="J348" s="19"/>
    </row>
    <row r="349" spans="1:23" s="18" customFormat="1" ht="15" customHeight="1">
      <c r="A349" s="13"/>
      <c r="B349" s="22"/>
      <c r="C349" s="26"/>
      <c r="D349" s="26"/>
      <c r="E349" s="26"/>
      <c r="F349" s="7"/>
      <c r="G349" s="220"/>
      <c r="H349" s="11"/>
      <c r="I349" s="23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18" customFormat="1" ht="15" customHeight="1">
      <c r="A350" s="13"/>
      <c r="B350" s="22"/>
      <c r="C350" s="26"/>
      <c r="D350" s="26"/>
      <c r="E350" s="26"/>
      <c r="F350" s="7"/>
      <c r="G350" s="220"/>
      <c r="H350" s="11"/>
      <c r="I350" s="23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5" customHeight="1">
      <c r="A351" s="13"/>
      <c r="C351" s="26"/>
      <c r="D351" s="26"/>
      <c r="E351" s="26"/>
      <c r="F351" s="7"/>
      <c r="G351" s="220"/>
      <c r="H351" s="11"/>
      <c r="I351" s="239"/>
    </row>
    <row r="352" spans="1:23">
      <c r="A352" s="13"/>
      <c r="C352" s="26"/>
      <c r="D352" s="26"/>
      <c r="E352" s="26"/>
      <c r="F352" s="7"/>
      <c r="G352" s="220"/>
      <c r="H352" s="11"/>
      <c r="I352" s="239"/>
    </row>
    <row r="353" spans="1:10">
      <c r="A353" s="13"/>
      <c r="C353" s="26"/>
      <c r="D353" s="26"/>
      <c r="E353" s="26"/>
      <c r="F353" s="7"/>
      <c r="G353" s="220"/>
      <c r="H353" s="11"/>
      <c r="I353" s="239"/>
    </row>
    <row r="354" spans="1:10">
      <c r="A354" s="13"/>
      <c r="C354" s="26"/>
      <c r="D354" s="26"/>
      <c r="E354" s="26"/>
      <c r="F354" s="7"/>
      <c r="G354" s="220"/>
      <c r="H354" s="11"/>
      <c r="I354" s="239"/>
    </row>
    <row r="355" spans="1:10">
      <c r="A355" s="13"/>
      <c r="F355" s="16"/>
      <c r="G355" s="67"/>
      <c r="H355" s="16"/>
      <c r="I355" s="227"/>
      <c r="J355" s="19"/>
    </row>
    <row r="356" spans="1:10">
      <c r="A356" s="13"/>
      <c r="B356" s="14"/>
      <c r="C356" s="21"/>
      <c r="E356" s="21"/>
      <c r="F356" s="16"/>
      <c r="G356" s="67"/>
      <c r="H356" s="16"/>
      <c r="I356" s="230"/>
      <c r="J356" s="19"/>
    </row>
    <row r="357" spans="1:10" ht="30.6" customHeight="1">
      <c r="A357" s="13"/>
      <c r="B357" s="20" t="s">
        <v>801</v>
      </c>
      <c r="C357" s="21"/>
      <c r="E357" s="21"/>
      <c r="F357" s="29" t="s">
        <v>98</v>
      </c>
      <c r="G357" s="67"/>
      <c r="H357" s="16"/>
      <c r="I357" s="238"/>
      <c r="J357" s="19"/>
    </row>
    <row r="358" spans="1:10" ht="15.6" thickBot="1">
      <c r="A358" s="13"/>
      <c r="F358" s="16"/>
      <c r="G358" s="67"/>
      <c r="H358" s="16"/>
      <c r="I358" s="233"/>
      <c r="J358" s="19"/>
    </row>
    <row r="359" spans="1:10" ht="15.6" thickTop="1">
      <c r="A359" s="13"/>
      <c r="F359" s="16"/>
      <c r="G359" s="67"/>
      <c r="H359" s="16"/>
      <c r="I359" s="227"/>
      <c r="J359" s="19"/>
    </row>
    <row r="360" spans="1:10">
      <c r="A360" s="13"/>
      <c r="B360" s="60"/>
      <c r="F360" s="16"/>
      <c r="G360" s="67"/>
      <c r="H360" s="16"/>
      <c r="I360" s="227"/>
      <c r="J360" s="19"/>
    </row>
    <row r="361" spans="1:10">
      <c r="A361" s="13"/>
      <c r="B361" s="60"/>
      <c r="F361" s="16"/>
      <c r="G361" s="67"/>
      <c r="H361" s="16"/>
      <c r="I361" s="227"/>
      <c r="J361" s="19"/>
    </row>
    <row r="362" spans="1:10">
      <c r="A362" s="13"/>
      <c r="B362" s="60"/>
      <c r="F362" s="16"/>
      <c r="G362" s="67"/>
      <c r="H362" s="16"/>
      <c r="I362" s="227"/>
      <c r="J362" s="19"/>
    </row>
    <row r="363" spans="1:10">
      <c r="A363" s="13"/>
      <c r="B363" s="60"/>
      <c r="F363" s="16"/>
      <c r="G363" s="67"/>
      <c r="H363" s="16"/>
      <c r="I363" s="227"/>
      <c r="J363" s="19"/>
    </row>
    <row r="364" spans="1:10">
      <c r="A364" s="13"/>
      <c r="B364" s="60"/>
      <c r="F364" s="16"/>
      <c r="G364" s="67"/>
      <c r="H364" s="16"/>
      <c r="I364" s="227"/>
      <c r="J364" s="19"/>
    </row>
    <row r="365" spans="1:10">
      <c r="A365" s="13"/>
      <c r="B365" s="60"/>
      <c r="F365" s="16"/>
      <c r="G365" s="67"/>
      <c r="H365" s="16"/>
      <c r="I365" s="227"/>
      <c r="J365" s="19"/>
    </row>
    <row r="366" spans="1:10">
      <c r="A366" s="13"/>
      <c r="B366" s="60"/>
      <c r="F366" s="16"/>
      <c r="G366" s="67"/>
      <c r="H366" s="16"/>
      <c r="I366" s="227"/>
      <c r="J366" s="19"/>
    </row>
    <row r="367" spans="1:10">
      <c r="A367" s="13"/>
      <c r="B367" s="60"/>
      <c r="F367" s="16"/>
      <c r="G367" s="67"/>
      <c r="H367" s="16"/>
      <c r="I367" s="227"/>
      <c r="J367" s="19"/>
    </row>
    <row r="368" spans="1:10">
      <c r="A368" s="13"/>
      <c r="B368" s="60"/>
      <c r="F368" s="16"/>
      <c r="G368" s="67"/>
      <c r="H368" s="16"/>
      <c r="I368" s="227"/>
      <c r="J368" s="19"/>
    </row>
    <row r="369" spans="1:11">
      <c r="A369" s="13"/>
      <c r="B369" s="60"/>
      <c r="F369" s="16"/>
      <c r="G369" s="67"/>
      <c r="H369" s="16"/>
      <c r="I369" s="227"/>
      <c r="J369" s="19"/>
    </row>
    <row r="370" spans="1:11">
      <c r="A370" s="13"/>
      <c r="B370" s="60"/>
      <c r="F370" s="16"/>
      <c r="G370" s="67"/>
      <c r="H370" s="16"/>
      <c r="I370" s="227"/>
      <c r="J370" s="19"/>
    </row>
    <row r="371" spans="1:11">
      <c r="A371" s="13"/>
      <c r="B371" s="60"/>
      <c r="F371" s="16"/>
      <c r="G371" s="67"/>
      <c r="H371" s="16"/>
      <c r="I371" s="227"/>
    </row>
    <row r="372" spans="1:11">
      <c r="A372" s="13"/>
      <c r="B372" s="60"/>
      <c r="F372" s="16"/>
      <c r="G372" s="67"/>
      <c r="H372" s="16"/>
      <c r="I372" s="227"/>
    </row>
    <row r="373" spans="1:11">
      <c r="A373" s="13"/>
      <c r="B373" s="60"/>
      <c r="F373" s="16"/>
      <c r="G373" s="67"/>
      <c r="H373" s="16"/>
      <c r="I373" s="227"/>
    </row>
    <row r="374" spans="1:11">
      <c r="A374" s="13"/>
      <c r="B374" s="60"/>
      <c r="F374" s="16"/>
      <c r="G374" s="67"/>
      <c r="H374" s="16"/>
      <c r="I374" s="227"/>
    </row>
    <row r="375" spans="1:11">
      <c r="A375" s="13"/>
      <c r="B375" s="60"/>
      <c r="F375" s="16"/>
      <c r="G375" s="67"/>
      <c r="H375" s="16"/>
      <c r="I375" s="227"/>
    </row>
    <row r="376" spans="1:11">
      <c r="A376" s="13"/>
      <c r="B376" s="60"/>
      <c r="F376" s="16"/>
      <c r="G376" s="67"/>
      <c r="H376" s="16"/>
      <c r="I376" s="227"/>
    </row>
    <row r="377" spans="1:11">
      <c r="A377" s="13"/>
      <c r="B377" s="60"/>
      <c r="F377" s="16"/>
      <c r="G377" s="67"/>
      <c r="H377" s="16"/>
      <c r="I377" s="227"/>
    </row>
    <row r="378" spans="1:11">
      <c r="A378" s="13"/>
      <c r="B378" s="60"/>
      <c r="F378" s="16"/>
      <c r="G378" s="67"/>
      <c r="H378" s="16"/>
      <c r="I378" s="227"/>
    </row>
    <row r="379" spans="1:11">
      <c r="A379" s="13"/>
      <c r="B379" s="60"/>
      <c r="F379" s="16"/>
      <c r="G379" s="67"/>
      <c r="H379" s="16"/>
      <c r="I379" s="227"/>
    </row>
    <row r="380" spans="1:11">
      <c r="A380" s="13"/>
      <c r="B380" s="60"/>
      <c r="F380" s="16"/>
      <c r="G380" s="67"/>
      <c r="H380" s="16"/>
      <c r="I380" s="227"/>
    </row>
    <row r="381" spans="1:11">
      <c r="A381" s="34"/>
      <c r="B381" s="35"/>
      <c r="C381" s="36"/>
      <c r="D381" s="36"/>
      <c r="E381" s="36"/>
      <c r="F381" s="37"/>
      <c r="G381" s="216"/>
      <c r="H381" s="37"/>
      <c r="I381" s="230"/>
    </row>
    <row r="382" spans="1:11">
      <c r="A382" s="13"/>
      <c r="B382" s="60"/>
      <c r="F382" s="16"/>
      <c r="G382" s="67"/>
      <c r="H382" s="16"/>
      <c r="I382" s="227"/>
    </row>
    <row r="383" spans="1:11" s="42" customFormat="1">
      <c r="A383" s="13"/>
      <c r="B383" s="63" t="str">
        <f>B317</f>
        <v>PROPOSED BOREHOLE REHABILITATION</v>
      </c>
      <c r="C383" s="21"/>
      <c r="D383" s="21"/>
      <c r="E383" s="21"/>
      <c r="F383" s="40"/>
      <c r="G383" s="217"/>
      <c r="H383" s="68"/>
      <c r="I383" s="240"/>
      <c r="J383" s="41"/>
      <c r="K383" s="69"/>
    </row>
    <row r="384" spans="1:11" s="42" customFormat="1">
      <c r="A384" s="13"/>
      <c r="B384" s="63" t="str">
        <f>B4</f>
        <v>BALANBAL DISTRICT</v>
      </c>
      <c r="C384" s="21"/>
      <c r="D384" s="21"/>
      <c r="E384" s="21"/>
      <c r="F384" s="40"/>
      <c r="G384" s="217"/>
      <c r="H384" s="68"/>
      <c r="I384" s="240"/>
      <c r="J384" s="41"/>
      <c r="K384" s="69"/>
    </row>
    <row r="385" spans="1:11" s="42" customFormat="1">
      <c r="A385" s="13"/>
      <c r="B385" s="63"/>
      <c r="C385" s="21"/>
      <c r="D385" s="21"/>
      <c r="E385" s="21"/>
      <c r="F385" s="40"/>
      <c r="G385" s="217"/>
      <c r="H385" s="68"/>
      <c r="I385" s="240"/>
      <c r="J385" s="41"/>
      <c r="K385" s="69"/>
    </row>
    <row r="386" spans="1:11" s="42" customFormat="1">
      <c r="A386" s="13"/>
      <c r="B386" s="63" t="str">
        <f>B320</f>
        <v>SECTION 3: GENERATOR SHED</v>
      </c>
      <c r="C386" s="21"/>
      <c r="D386" s="21"/>
      <c r="E386" s="21"/>
      <c r="F386" s="40"/>
      <c r="G386" s="217"/>
      <c r="H386" s="68"/>
      <c r="I386" s="240"/>
      <c r="J386" s="41"/>
      <c r="K386" s="69"/>
    </row>
    <row r="387" spans="1:11" s="42" customFormat="1">
      <c r="A387" s="13"/>
      <c r="B387" s="63"/>
      <c r="C387" s="21"/>
      <c r="D387" s="21"/>
      <c r="E387" s="21"/>
      <c r="F387" s="40"/>
      <c r="G387" s="217"/>
      <c r="H387" s="68"/>
      <c r="I387" s="240"/>
      <c r="J387" s="41"/>
      <c r="K387" s="69"/>
    </row>
    <row r="388" spans="1:11" s="42" customFormat="1">
      <c r="A388" s="13"/>
      <c r="B388" s="14" t="s">
        <v>803</v>
      </c>
      <c r="C388" s="21"/>
      <c r="D388" s="21"/>
      <c r="E388" s="21"/>
      <c r="F388" s="40"/>
      <c r="G388" s="217"/>
      <c r="H388" s="68"/>
      <c r="I388" s="240"/>
      <c r="J388" s="41"/>
      <c r="K388" s="69"/>
    </row>
    <row r="389" spans="1:11" s="42" customFormat="1">
      <c r="A389" s="13"/>
      <c r="B389" s="14"/>
      <c r="C389" s="21"/>
      <c r="D389" s="21"/>
      <c r="E389" s="21"/>
      <c r="F389" s="40"/>
      <c r="G389" s="217"/>
      <c r="H389" s="68"/>
      <c r="I389" s="240"/>
      <c r="J389" s="41"/>
      <c r="K389" s="69"/>
    </row>
    <row r="390" spans="1:11" s="42" customFormat="1">
      <c r="A390" s="13"/>
      <c r="B390" s="14" t="s">
        <v>155</v>
      </c>
      <c r="C390" s="21"/>
      <c r="D390" s="21"/>
      <c r="E390" s="21"/>
      <c r="F390" s="40"/>
      <c r="G390" s="217"/>
      <c r="H390" s="68"/>
      <c r="I390" s="240"/>
      <c r="J390" s="41"/>
      <c r="K390" s="69"/>
    </row>
    <row r="391" spans="1:11">
      <c r="A391" s="16"/>
      <c r="F391" s="17"/>
      <c r="G391" s="67"/>
      <c r="H391" s="68"/>
      <c r="I391" s="240"/>
      <c r="K391" s="70"/>
    </row>
    <row r="392" spans="1:11">
      <c r="A392" s="13"/>
      <c r="B392" s="24" t="s">
        <v>600</v>
      </c>
      <c r="C392" s="173"/>
      <c r="D392" s="173"/>
      <c r="E392" s="174"/>
      <c r="F392" s="16"/>
      <c r="G392" s="67"/>
      <c r="H392" s="16"/>
      <c r="I392" s="197"/>
      <c r="K392" s="70"/>
    </row>
    <row r="393" spans="1:11">
      <c r="A393" s="13"/>
      <c r="B393" s="172"/>
      <c r="C393" s="173"/>
      <c r="D393" s="173"/>
      <c r="E393" s="174"/>
      <c r="F393" s="16"/>
      <c r="G393" s="67"/>
      <c r="H393" s="16"/>
      <c r="I393" s="197"/>
      <c r="K393" s="70"/>
    </row>
    <row r="394" spans="1:11">
      <c r="A394" s="13"/>
      <c r="B394" s="22" t="s">
        <v>601</v>
      </c>
      <c r="C394" s="173"/>
      <c r="D394" s="173"/>
      <c r="E394" s="174"/>
      <c r="F394" s="17"/>
      <c r="G394" s="67"/>
      <c r="H394" s="16"/>
      <c r="I394" s="197"/>
      <c r="K394" s="70"/>
    </row>
    <row r="395" spans="1:11">
      <c r="A395" s="13"/>
      <c r="B395" s="22" t="s">
        <v>602</v>
      </c>
      <c r="C395" s="173"/>
      <c r="D395" s="173"/>
      <c r="E395" s="174"/>
      <c r="F395" s="17"/>
      <c r="G395" s="67"/>
      <c r="H395" s="16"/>
      <c r="I395" s="197"/>
      <c r="K395" s="70"/>
    </row>
    <row r="396" spans="1:11">
      <c r="A396" s="13"/>
      <c r="B396" s="22" t="s">
        <v>603</v>
      </c>
      <c r="C396" s="175"/>
      <c r="D396" s="175"/>
      <c r="E396" s="203"/>
      <c r="F396" s="17"/>
      <c r="G396" s="67"/>
      <c r="H396" s="16"/>
      <c r="I396" s="197"/>
      <c r="K396" s="70"/>
    </row>
    <row r="397" spans="1:11">
      <c r="A397" s="13"/>
      <c r="B397" s="204"/>
      <c r="C397" s="175"/>
      <c r="D397" s="175"/>
      <c r="E397" s="203"/>
      <c r="F397" s="17"/>
      <c r="G397" s="67"/>
      <c r="H397" s="16"/>
      <c r="I397" s="197"/>
      <c r="K397" s="70"/>
    </row>
    <row r="398" spans="1:11">
      <c r="A398" s="13" t="s">
        <v>20</v>
      </c>
      <c r="B398" s="22" t="s">
        <v>604</v>
      </c>
      <c r="C398" s="175"/>
      <c r="D398" s="175"/>
      <c r="E398" s="203"/>
      <c r="F398" s="17" t="s">
        <v>5</v>
      </c>
      <c r="G398" s="67">
        <v>3</v>
      </c>
      <c r="H398" s="16"/>
      <c r="I398" s="197"/>
      <c r="K398" s="70"/>
    </row>
    <row r="399" spans="1:11">
      <c r="A399" s="13"/>
      <c r="B399" s="204"/>
      <c r="C399" s="175"/>
      <c r="D399" s="175"/>
      <c r="E399" s="203"/>
      <c r="F399" s="17"/>
      <c r="G399" s="67"/>
      <c r="H399" s="16"/>
      <c r="I399" s="197"/>
      <c r="K399" s="70"/>
    </row>
    <row r="400" spans="1:11">
      <c r="A400" s="13"/>
      <c r="B400" s="22" t="s">
        <v>605</v>
      </c>
      <c r="C400" s="175"/>
      <c r="D400" s="175"/>
      <c r="E400" s="203"/>
      <c r="F400" s="17" t="s">
        <v>5</v>
      </c>
      <c r="G400" s="67">
        <v>1</v>
      </c>
      <c r="H400" s="16"/>
      <c r="I400" s="197"/>
      <c r="K400" s="70"/>
    </row>
    <row r="401" spans="1:11">
      <c r="A401" s="13"/>
      <c r="B401" s="175"/>
      <c r="C401" s="175"/>
      <c r="D401" s="175"/>
      <c r="E401" s="203"/>
      <c r="F401" s="17"/>
      <c r="G401" s="67"/>
      <c r="H401" s="16"/>
      <c r="I401" s="197"/>
      <c r="K401" s="70"/>
    </row>
    <row r="402" spans="1:11">
      <c r="A402" s="13"/>
      <c r="B402" s="24" t="s">
        <v>606</v>
      </c>
      <c r="C402" s="175"/>
      <c r="D402" s="175"/>
      <c r="E402" s="203"/>
      <c r="F402" s="17"/>
      <c r="G402" s="67"/>
      <c r="H402" s="16"/>
      <c r="I402" s="197"/>
      <c r="K402" s="70"/>
    </row>
    <row r="403" spans="1:11">
      <c r="A403" s="13"/>
      <c r="B403" s="172"/>
      <c r="C403" s="173"/>
      <c r="D403" s="173"/>
      <c r="E403" s="174"/>
      <c r="F403" s="17"/>
      <c r="G403" s="67"/>
      <c r="H403" s="16"/>
      <c r="I403" s="197"/>
      <c r="K403" s="70"/>
    </row>
    <row r="404" spans="1:11">
      <c r="A404" s="13" t="s">
        <v>3</v>
      </c>
      <c r="B404" s="22" t="s">
        <v>723</v>
      </c>
      <c r="C404" s="173"/>
      <c r="D404" s="173"/>
      <c r="E404" s="174"/>
      <c r="F404" s="17" t="s">
        <v>16</v>
      </c>
      <c r="G404" s="67">
        <v>1</v>
      </c>
      <c r="H404" s="16"/>
      <c r="I404" s="197"/>
      <c r="K404" s="70"/>
    </row>
    <row r="405" spans="1:11">
      <c r="A405" s="13"/>
      <c r="C405" s="173"/>
      <c r="D405" s="173"/>
      <c r="E405" s="174"/>
      <c r="F405" s="17"/>
      <c r="G405" s="67"/>
      <c r="H405" s="16"/>
      <c r="I405" s="197"/>
      <c r="K405" s="70"/>
    </row>
    <row r="406" spans="1:11">
      <c r="A406" s="13" t="s">
        <v>6</v>
      </c>
      <c r="B406" s="22" t="s">
        <v>724</v>
      </c>
      <c r="C406" s="173"/>
      <c r="D406" s="173"/>
      <c r="E406" s="174"/>
      <c r="F406" s="17" t="s">
        <v>16</v>
      </c>
      <c r="G406" s="67">
        <v>1</v>
      </c>
      <c r="H406" s="16"/>
      <c r="I406" s="197"/>
      <c r="K406" s="70"/>
    </row>
    <row r="407" spans="1:11">
      <c r="A407" s="13"/>
      <c r="B407" s="172"/>
      <c r="C407" s="173"/>
      <c r="D407" s="173"/>
      <c r="E407" s="174"/>
      <c r="F407" s="16"/>
      <c r="G407" s="67"/>
      <c r="H407" s="16"/>
      <c r="I407" s="197"/>
      <c r="K407" s="70"/>
    </row>
    <row r="408" spans="1:11">
      <c r="A408" s="13"/>
      <c r="B408" s="172"/>
      <c r="C408" s="173"/>
      <c r="D408" s="173"/>
      <c r="E408" s="174"/>
      <c r="F408" s="16"/>
      <c r="G408" s="67"/>
      <c r="H408" s="16"/>
      <c r="I408" s="197"/>
      <c r="K408" s="70"/>
    </row>
    <row r="409" spans="1:11">
      <c r="A409" s="13"/>
      <c r="B409" s="172"/>
      <c r="C409" s="173"/>
      <c r="D409" s="173"/>
      <c r="E409" s="174"/>
      <c r="F409" s="16"/>
      <c r="G409" s="67"/>
      <c r="H409" s="16"/>
      <c r="I409" s="197"/>
      <c r="K409" s="70"/>
    </row>
    <row r="410" spans="1:11">
      <c r="A410" s="13"/>
      <c r="B410" s="24" t="s">
        <v>609</v>
      </c>
      <c r="C410" s="173"/>
      <c r="D410" s="173"/>
      <c r="E410" s="174"/>
      <c r="F410" s="16"/>
      <c r="G410" s="67"/>
      <c r="H410" s="16"/>
      <c r="I410" s="197"/>
      <c r="K410" s="70"/>
    </row>
    <row r="411" spans="1:11">
      <c r="A411" s="13"/>
      <c r="B411" s="204"/>
      <c r="C411" s="175"/>
      <c r="D411" s="175"/>
      <c r="E411" s="203"/>
      <c r="F411" s="16"/>
      <c r="G411" s="67"/>
      <c r="H411" s="16"/>
      <c r="I411" s="197"/>
      <c r="K411" s="70"/>
    </row>
    <row r="412" spans="1:11">
      <c r="A412" s="13"/>
      <c r="B412" s="22" t="s">
        <v>610</v>
      </c>
      <c r="C412" s="175"/>
      <c r="D412" s="175"/>
      <c r="E412" s="203"/>
      <c r="F412" s="17"/>
      <c r="G412" s="67"/>
      <c r="H412" s="16"/>
      <c r="I412" s="197"/>
      <c r="K412" s="70"/>
    </row>
    <row r="413" spans="1:11">
      <c r="A413" s="13"/>
      <c r="B413" s="22" t="s">
        <v>611</v>
      </c>
      <c r="C413" s="175"/>
      <c r="D413" s="175"/>
      <c r="E413" s="203"/>
      <c r="F413" s="17"/>
      <c r="G413" s="67"/>
      <c r="H413" s="16"/>
      <c r="I413" s="197"/>
      <c r="K413" s="70"/>
    </row>
    <row r="414" spans="1:11">
      <c r="A414" s="13"/>
      <c r="B414" s="22" t="s">
        <v>612</v>
      </c>
      <c r="C414" s="175"/>
      <c r="D414" s="175"/>
      <c r="E414" s="203"/>
      <c r="F414" s="17"/>
      <c r="G414" s="67"/>
      <c r="H414" s="16"/>
      <c r="I414" s="197"/>
      <c r="K414" s="70"/>
    </row>
    <row r="415" spans="1:11">
      <c r="A415" s="13"/>
      <c r="B415" s="22" t="s">
        <v>613</v>
      </c>
      <c r="C415" s="175"/>
      <c r="D415" s="175"/>
      <c r="E415" s="203"/>
      <c r="F415" s="17"/>
      <c r="G415" s="67"/>
      <c r="H415" s="16"/>
      <c r="I415" s="197"/>
      <c r="K415" s="70"/>
    </row>
    <row r="416" spans="1:11">
      <c r="A416" s="13"/>
      <c r="B416" s="22" t="s">
        <v>614</v>
      </c>
      <c r="C416" s="173"/>
      <c r="D416" s="173"/>
      <c r="E416" s="174"/>
      <c r="F416" s="17"/>
      <c r="G416" s="67"/>
      <c r="H416" s="16"/>
      <c r="I416" s="197"/>
      <c r="K416" s="70"/>
    </row>
    <row r="417" spans="1:11">
      <c r="A417" s="13"/>
      <c r="B417" s="22" t="s">
        <v>615</v>
      </c>
      <c r="C417" s="173"/>
      <c r="D417" s="173"/>
      <c r="E417" s="174"/>
      <c r="F417" s="17"/>
      <c r="G417" s="67"/>
      <c r="H417" s="16"/>
      <c r="I417" s="197"/>
      <c r="K417" s="70"/>
    </row>
    <row r="418" spans="1:11">
      <c r="A418" s="13"/>
      <c r="B418" s="22" t="s">
        <v>616</v>
      </c>
      <c r="C418" s="173"/>
      <c r="D418" s="173"/>
      <c r="E418" s="174"/>
      <c r="F418" s="17"/>
      <c r="G418" s="67"/>
      <c r="H418" s="16"/>
      <c r="I418" s="197"/>
      <c r="K418" s="70"/>
    </row>
    <row r="419" spans="1:11">
      <c r="A419" s="13"/>
      <c r="B419" s="172"/>
      <c r="C419" s="173"/>
      <c r="D419" s="173"/>
      <c r="E419" s="174"/>
      <c r="F419" s="17"/>
      <c r="G419" s="67"/>
      <c r="H419" s="16"/>
      <c r="I419" s="197"/>
      <c r="K419" s="70"/>
    </row>
    <row r="420" spans="1:11">
      <c r="A420" s="13" t="s">
        <v>7</v>
      </c>
      <c r="B420" s="22" t="s">
        <v>617</v>
      </c>
      <c r="C420" s="173"/>
      <c r="D420" s="173"/>
      <c r="E420" s="174"/>
      <c r="F420" s="17" t="s">
        <v>16</v>
      </c>
      <c r="G420" s="67">
        <v>2</v>
      </c>
      <c r="H420" s="16"/>
      <c r="I420" s="197"/>
      <c r="K420" s="70"/>
    </row>
    <row r="421" spans="1:11">
      <c r="A421" s="13"/>
      <c r="B421" s="204"/>
      <c r="C421" s="175"/>
      <c r="D421" s="175"/>
      <c r="E421" s="203"/>
      <c r="F421" s="16"/>
      <c r="G421" s="67"/>
      <c r="H421" s="16"/>
      <c r="I421" s="197"/>
      <c r="K421" s="70"/>
    </row>
    <row r="422" spans="1:11">
      <c r="A422" s="13"/>
      <c r="B422" s="204"/>
      <c r="C422" s="175"/>
      <c r="D422" s="175"/>
      <c r="E422" s="203"/>
      <c r="F422" s="16"/>
      <c r="G422" s="67"/>
      <c r="H422" s="16"/>
      <c r="I422" s="197"/>
      <c r="K422" s="70"/>
    </row>
    <row r="423" spans="1:11">
      <c r="A423" s="13"/>
      <c r="B423" s="24" t="s">
        <v>618</v>
      </c>
      <c r="C423" s="175"/>
      <c r="D423" s="175"/>
      <c r="E423" s="203"/>
      <c r="F423" s="16"/>
      <c r="G423" s="67"/>
      <c r="H423" s="16"/>
      <c r="I423" s="197"/>
      <c r="K423" s="70"/>
    </row>
    <row r="424" spans="1:11">
      <c r="A424" s="13"/>
      <c r="B424" s="204"/>
      <c r="C424" s="175"/>
      <c r="D424" s="175"/>
      <c r="E424" s="203"/>
      <c r="F424" s="16"/>
      <c r="G424" s="67"/>
      <c r="H424" s="16"/>
      <c r="I424" s="197"/>
      <c r="K424" s="70"/>
    </row>
    <row r="425" spans="1:11">
      <c r="A425" s="13"/>
      <c r="B425" s="22" t="s">
        <v>619</v>
      </c>
      <c r="C425" s="175"/>
      <c r="D425" s="175"/>
      <c r="E425" s="203"/>
      <c r="F425" s="17"/>
      <c r="G425" s="67"/>
      <c r="H425" s="16"/>
      <c r="I425" s="197"/>
      <c r="K425" s="70"/>
    </row>
    <row r="426" spans="1:11">
      <c r="A426" s="13"/>
      <c r="B426" s="22" t="s">
        <v>620</v>
      </c>
      <c r="C426" s="173"/>
      <c r="D426" s="173"/>
      <c r="E426" s="174"/>
      <c r="F426" s="17"/>
      <c r="G426" s="67"/>
      <c r="H426" s="16"/>
      <c r="I426" s="197"/>
      <c r="K426" s="70"/>
    </row>
    <row r="427" spans="1:11">
      <c r="A427" s="13"/>
      <c r="B427" s="22" t="s">
        <v>621</v>
      </c>
      <c r="C427" s="173"/>
      <c r="D427" s="173"/>
      <c r="E427" s="174"/>
      <c r="F427" s="17"/>
      <c r="G427" s="67"/>
      <c r="H427" s="16"/>
      <c r="I427" s="197"/>
      <c r="K427" s="70"/>
    </row>
    <row r="428" spans="1:11">
      <c r="A428" s="13"/>
      <c r="B428" s="22" t="s">
        <v>622</v>
      </c>
      <c r="C428" s="173"/>
      <c r="D428" s="173"/>
      <c r="E428" s="174"/>
      <c r="F428" s="17"/>
      <c r="G428" s="67"/>
      <c r="H428" s="16"/>
      <c r="I428" s="197"/>
      <c r="K428" s="70"/>
    </row>
    <row r="429" spans="1:11">
      <c r="A429" s="13"/>
      <c r="B429" s="22" t="s">
        <v>623</v>
      </c>
      <c r="C429" s="173"/>
      <c r="D429" s="173"/>
      <c r="E429" s="174"/>
      <c r="F429" s="17"/>
      <c r="G429" s="67"/>
      <c r="H429" s="16"/>
      <c r="I429" s="197"/>
      <c r="K429" s="70"/>
    </row>
    <row r="430" spans="1:11">
      <c r="A430" s="13"/>
      <c r="B430" s="173"/>
      <c r="C430" s="173"/>
      <c r="D430" s="173"/>
      <c r="E430" s="174"/>
      <c r="F430" s="17"/>
      <c r="G430" s="67"/>
      <c r="H430" s="16"/>
      <c r="I430" s="197"/>
      <c r="K430" s="70"/>
    </row>
    <row r="431" spans="1:11">
      <c r="A431" s="13" t="s">
        <v>8</v>
      </c>
      <c r="B431" s="22" t="s">
        <v>624</v>
      </c>
      <c r="C431" s="173"/>
      <c r="D431" s="173"/>
      <c r="E431" s="174"/>
      <c r="F431" s="17"/>
      <c r="G431" s="67"/>
      <c r="H431" s="16"/>
      <c r="I431" s="197"/>
      <c r="K431" s="70"/>
    </row>
    <row r="432" spans="1:11">
      <c r="A432" s="13"/>
      <c r="B432" s="22" t="s">
        <v>625</v>
      </c>
      <c r="C432" s="175"/>
      <c r="D432" s="175"/>
      <c r="E432" s="203"/>
      <c r="F432" s="17"/>
      <c r="G432" s="67"/>
      <c r="H432" s="16"/>
      <c r="I432" s="197"/>
      <c r="K432" s="70"/>
    </row>
    <row r="433" spans="1:11">
      <c r="A433" s="13"/>
      <c r="B433" s="22" t="s">
        <v>626</v>
      </c>
      <c r="C433" s="175"/>
      <c r="D433" s="175"/>
      <c r="E433" s="203"/>
      <c r="F433" s="17"/>
      <c r="G433" s="67"/>
      <c r="H433" s="16"/>
      <c r="I433" s="197"/>
      <c r="K433" s="70"/>
    </row>
    <row r="434" spans="1:11">
      <c r="A434" s="13"/>
      <c r="B434" s="22" t="s">
        <v>627</v>
      </c>
      <c r="C434" s="175"/>
      <c r="D434" s="175"/>
      <c r="E434" s="203"/>
      <c r="F434" s="17" t="s">
        <v>4</v>
      </c>
      <c r="G434" s="67">
        <v>10</v>
      </c>
      <c r="H434" s="16"/>
      <c r="I434" s="197"/>
      <c r="K434" s="70"/>
    </row>
    <row r="435" spans="1:11">
      <c r="A435" s="13"/>
      <c r="B435" s="175"/>
      <c r="C435" s="175"/>
      <c r="D435" s="175"/>
      <c r="E435" s="175"/>
      <c r="F435" s="17"/>
      <c r="G435" s="67"/>
      <c r="H435" s="16"/>
      <c r="I435" s="197"/>
      <c r="K435" s="70"/>
    </row>
    <row r="436" spans="1:11">
      <c r="A436" s="13" t="s">
        <v>10</v>
      </c>
      <c r="B436" s="22" t="s">
        <v>628</v>
      </c>
      <c r="C436" s="175"/>
      <c r="D436" s="175"/>
      <c r="E436" s="175"/>
      <c r="F436" s="17"/>
      <c r="G436" s="67"/>
      <c r="H436" s="16"/>
      <c r="I436" s="197"/>
      <c r="K436" s="70"/>
    </row>
    <row r="437" spans="1:11">
      <c r="A437" s="13"/>
      <c r="B437" s="22" t="s">
        <v>629</v>
      </c>
      <c r="C437" s="175"/>
      <c r="D437" s="175"/>
      <c r="E437" s="175"/>
      <c r="F437" s="17"/>
      <c r="G437" s="67"/>
      <c r="H437" s="16"/>
      <c r="I437" s="197"/>
      <c r="K437" s="70"/>
    </row>
    <row r="438" spans="1:11">
      <c r="A438" s="13"/>
      <c r="B438" s="22" t="s">
        <v>678</v>
      </c>
      <c r="C438" s="175"/>
      <c r="D438" s="175"/>
      <c r="E438" s="175"/>
      <c r="F438" s="17" t="s">
        <v>5</v>
      </c>
      <c r="G438" s="67">
        <v>1</v>
      </c>
      <c r="H438" s="16"/>
      <c r="I438" s="197"/>
      <c r="K438" s="70"/>
    </row>
    <row r="439" spans="1:11">
      <c r="A439" s="13"/>
      <c r="F439" s="13"/>
      <c r="G439" s="67"/>
      <c r="H439" s="16"/>
      <c r="I439" s="240"/>
      <c r="K439" s="70"/>
    </row>
    <row r="440" spans="1:11">
      <c r="A440" s="13"/>
      <c r="F440" s="13"/>
      <c r="G440" s="67"/>
      <c r="H440" s="16"/>
      <c r="I440" s="240"/>
      <c r="K440" s="70"/>
    </row>
    <row r="441" spans="1:11">
      <c r="A441" s="13"/>
      <c r="F441" s="13"/>
      <c r="G441" s="67"/>
      <c r="H441" s="16"/>
      <c r="I441" s="240"/>
      <c r="K441" s="70"/>
    </row>
    <row r="442" spans="1:11">
      <c r="A442" s="13"/>
      <c r="F442" s="13"/>
      <c r="G442" s="67"/>
      <c r="H442" s="16"/>
      <c r="I442" s="240"/>
      <c r="K442" s="70"/>
    </row>
    <row r="443" spans="1:11">
      <c r="A443" s="13"/>
      <c r="F443" s="13"/>
      <c r="G443" s="67"/>
      <c r="H443" s="16"/>
      <c r="I443" s="240"/>
      <c r="K443" s="70"/>
    </row>
    <row r="444" spans="1:11">
      <c r="A444" s="13"/>
      <c r="F444" s="13"/>
      <c r="G444" s="67"/>
      <c r="H444" s="16"/>
      <c r="I444" s="240"/>
      <c r="K444" s="70"/>
    </row>
    <row r="445" spans="1:11">
      <c r="A445" s="13"/>
      <c r="B445" s="14"/>
      <c r="F445" s="16"/>
      <c r="G445" s="67"/>
      <c r="H445" s="16"/>
      <c r="I445" s="227"/>
    </row>
    <row r="446" spans="1:11">
      <c r="A446" s="13"/>
      <c r="F446" s="16"/>
      <c r="G446" s="67"/>
      <c r="H446" s="16"/>
      <c r="I446" s="232"/>
    </row>
    <row r="447" spans="1:11">
      <c r="A447" s="13"/>
      <c r="B447" s="20" t="s">
        <v>802</v>
      </c>
      <c r="C447" s="21"/>
      <c r="E447" s="21"/>
      <c r="F447" s="29" t="str">
        <f>F357</f>
        <v>US$</v>
      </c>
      <c r="G447" s="67"/>
      <c r="H447" s="16"/>
      <c r="I447" s="228"/>
    </row>
    <row r="448" spans="1:11" ht="15.6" thickBot="1">
      <c r="A448" s="13"/>
      <c r="B448" s="14"/>
      <c r="C448" s="21"/>
      <c r="D448" s="21"/>
      <c r="E448" s="21"/>
      <c r="F448" s="13"/>
      <c r="G448" s="67"/>
      <c r="H448" s="16"/>
      <c r="I448" s="233"/>
      <c r="K448" s="69"/>
    </row>
    <row r="449" spans="1:11" ht="15.6" thickTop="1">
      <c r="A449" s="13"/>
      <c r="B449" s="14"/>
      <c r="C449" s="21"/>
      <c r="D449" s="21"/>
      <c r="E449" s="21"/>
      <c r="F449" s="13"/>
      <c r="G449" s="67"/>
      <c r="H449" s="16"/>
      <c r="I449" s="227"/>
      <c r="K449" s="69"/>
    </row>
    <row r="450" spans="1:11">
      <c r="A450" s="13"/>
      <c r="C450" s="21"/>
      <c r="D450" s="21"/>
      <c r="E450" s="21"/>
      <c r="F450" s="13"/>
      <c r="G450" s="67"/>
      <c r="H450" s="16"/>
      <c r="I450" s="227"/>
      <c r="K450" s="69"/>
    </row>
    <row r="451" spans="1:11">
      <c r="A451" s="13"/>
      <c r="F451" s="17"/>
      <c r="G451" s="67"/>
      <c r="H451" s="16"/>
      <c r="I451" s="227"/>
      <c r="K451" s="70"/>
    </row>
    <row r="452" spans="1:11">
      <c r="A452" s="13"/>
      <c r="F452" s="17"/>
      <c r="G452" s="67"/>
      <c r="H452" s="16"/>
      <c r="I452" s="227"/>
      <c r="K452" s="70"/>
    </row>
    <row r="453" spans="1:11">
      <c r="A453" s="13"/>
      <c r="F453" s="17"/>
      <c r="G453" s="67"/>
      <c r="H453" s="16"/>
      <c r="I453" s="227"/>
      <c r="K453" s="70"/>
    </row>
    <row r="454" spans="1:11">
      <c r="A454" s="13"/>
      <c r="F454" s="17"/>
      <c r="G454" s="67"/>
      <c r="H454" s="16"/>
      <c r="I454" s="227"/>
      <c r="K454" s="70"/>
    </row>
    <row r="455" spans="1:11">
      <c r="A455" s="13"/>
      <c r="F455" s="17"/>
      <c r="G455" s="67"/>
      <c r="H455" s="16"/>
      <c r="I455" s="227"/>
      <c r="K455" s="70"/>
    </row>
    <row r="456" spans="1:11">
      <c r="A456" s="34"/>
      <c r="B456" s="71"/>
      <c r="C456" s="36"/>
      <c r="D456" s="36"/>
      <c r="E456" s="36"/>
      <c r="F456" s="38"/>
      <c r="G456" s="216"/>
      <c r="H456" s="37"/>
      <c r="I456" s="230"/>
      <c r="K456" s="70"/>
    </row>
    <row r="457" spans="1:11">
      <c r="A457" s="13"/>
      <c r="F457" s="17"/>
      <c r="G457" s="67"/>
      <c r="H457" s="68"/>
      <c r="I457" s="240"/>
      <c r="K457" s="70"/>
    </row>
    <row r="458" spans="1:11">
      <c r="A458" s="13"/>
      <c r="B458" s="63" t="str">
        <f>B383</f>
        <v>PROPOSED BOREHOLE REHABILITATION</v>
      </c>
      <c r="C458" s="21"/>
      <c r="D458" s="21"/>
      <c r="F458" s="17"/>
      <c r="G458" s="67"/>
      <c r="H458" s="16"/>
      <c r="I458" s="227"/>
      <c r="K458" s="70"/>
    </row>
    <row r="459" spans="1:11">
      <c r="A459" s="13"/>
      <c r="B459" s="63" t="str">
        <f>B4</f>
        <v>BALANBAL DISTRICT</v>
      </c>
      <c r="C459" s="21"/>
      <c r="D459" s="21"/>
      <c r="F459" s="17"/>
      <c r="G459" s="67"/>
      <c r="H459" s="16"/>
      <c r="I459" s="227"/>
      <c r="K459" s="70"/>
    </row>
    <row r="460" spans="1:11">
      <c r="A460" s="13"/>
      <c r="B460" s="63"/>
      <c r="C460" s="21"/>
      <c r="D460" s="21"/>
      <c r="F460" s="17"/>
      <c r="G460" s="67"/>
      <c r="H460" s="16"/>
      <c r="I460" s="227"/>
      <c r="K460" s="70"/>
    </row>
    <row r="461" spans="1:11">
      <c r="A461" s="13"/>
      <c r="B461" s="63" t="str">
        <f t="shared" ref="B461" si="0">B386</f>
        <v>SECTION 3: GENERATOR SHED</v>
      </c>
      <c r="C461" s="21"/>
      <c r="D461" s="21"/>
      <c r="F461" s="17"/>
      <c r="G461" s="67"/>
      <c r="H461" s="16"/>
      <c r="I461" s="227"/>
      <c r="K461" s="70"/>
    </row>
    <row r="462" spans="1:11">
      <c r="A462" s="13"/>
      <c r="B462" s="63"/>
      <c r="C462" s="21"/>
      <c r="D462" s="21"/>
      <c r="F462" s="13"/>
      <c r="G462" s="67"/>
      <c r="H462" s="16"/>
      <c r="I462" s="227"/>
      <c r="K462" s="70"/>
    </row>
    <row r="463" spans="1:11">
      <c r="A463" s="13"/>
      <c r="B463" s="14" t="s">
        <v>156</v>
      </c>
      <c r="C463" s="21"/>
      <c r="D463" s="21"/>
      <c r="F463" s="17"/>
      <c r="G463" s="67"/>
      <c r="H463" s="16"/>
      <c r="I463" s="227"/>
      <c r="K463" s="70"/>
    </row>
    <row r="464" spans="1:11">
      <c r="A464" s="13"/>
      <c r="B464" s="14"/>
      <c r="C464" s="21"/>
      <c r="D464" s="21"/>
      <c r="F464" s="17"/>
      <c r="G464" s="67"/>
      <c r="H464" s="16"/>
      <c r="I464" s="227"/>
      <c r="K464" s="70"/>
    </row>
    <row r="465" spans="1:11">
      <c r="A465" s="13"/>
      <c r="B465" s="14"/>
      <c r="C465" s="21"/>
      <c r="F465" s="17"/>
      <c r="G465" s="67"/>
      <c r="H465" s="16"/>
      <c r="I465" s="227"/>
      <c r="K465" s="70"/>
    </row>
    <row r="466" spans="1:11">
      <c r="A466" s="13"/>
      <c r="B466" s="14" t="s">
        <v>157</v>
      </c>
      <c r="C466" s="21"/>
      <c r="D466" s="21" t="s">
        <v>158</v>
      </c>
      <c r="F466" s="13"/>
      <c r="G466" s="217" t="s">
        <v>159</v>
      </c>
      <c r="H466" s="16"/>
      <c r="I466" s="569" t="s">
        <v>936</v>
      </c>
    </row>
    <row r="467" spans="1:11">
      <c r="A467" s="13"/>
      <c r="B467" s="72" t="s">
        <v>160</v>
      </c>
      <c r="F467" s="13"/>
      <c r="G467" s="67"/>
      <c r="H467" s="16"/>
      <c r="I467" s="227"/>
    </row>
    <row r="468" spans="1:11">
      <c r="A468" s="13"/>
      <c r="B468" s="14"/>
      <c r="F468" s="13"/>
      <c r="G468" s="67"/>
      <c r="H468" s="16"/>
      <c r="I468" s="227"/>
    </row>
    <row r="469" spans="1:11">
      <c r="A469" s="13"/>
      <c r="B469" s="47">
        <v>1</v>
      </c>
      <c r="D469" s="15" t="str">
        <f>B11</f>
        <v>SITE PREPARATION</v>
      </c>
      <c r="F469" s="13"/>
      <c r="G469" s="221" t="s">
        <v>161</v>
      </c>
      <c r="H469" s="16"/>
      <c r="I469" s="227"/>
    </row>
    <row r="470" spans="1:11">
      <c r="A470" s="13"/>
      <c r="B470" s="72"/>
      <c r="F470" s="13"/>
      <c r="G470" s="67"/>
      <c r="H470" s="16"/>
      <c r="I470" s="227"/>
    </row>
    <row r="471" spans="1:11">
      <c r="A471" s="13"/>
      <c r="B471" s="47">
        <v>2</v>
      </c>
      <c r="D471" s="15" t="str">
        <f>B43</f>
        <v>SUBSTRUCTURES (PROVISIONAL)</v>
      </c>
      <c r="F471" s="13"/>
      <c r="G471" s="221" t="s">
        <v>162</v>
      </c>
      <c r="H471" s="16"/>
      <c r="I471" s="227"/>
    </row>
    <row r="472" spans="1:11">
      <c r="A472" s="13"/>
      <c r="B472" s="47"/>
      <c r="F472" s="13"/>
      <c r="G472" s="67"/>
      <c r="H472" s="16"/>
      <c r="I472" s="227"/>
    </row>
    <row r="473" spans="1:11">
      <c r="A473" s="13"/>
      <c r="B473" s="47">
        <v>3</v>
      </c>
      <c r="D473" s="15" t="str">
        <f>B147</f>
        <v>WALLING</v>
      </c>
      <c r="F473" s="13"/>
      <c r="G473" s="221" t="s">
        <v>163</v>
      </c>
      <c r="H473" s="16"/>
      <c r="I473" s="227"/>
    </row>
    <row r="474" spans="1:11">
      <c r="A474" s="13"/>
      <c r="B474" s="47"/>
      <c r="F474" s="13"/>
      <c r="G474" s="67"/>
      <c r="H474" s="16"/>
      <c r="I474" s="227"/>
    </row>
    <row r="475" spans="1:11">
      <c r="A475" s="13"/>
      <c r="B475" s="47">
        <v>4</v>
      </c>
      <c r="D475" s="15" t="str">
        <f>B216</f>
        <v>ROOF CONSTRUCTION AND FINISHES</v>
      </c>
      <c r="F475" s="13"/>
      <c r="G475" s="221" t="s">
        <v>164</v>
      </c>
      <c r="H475" s="16"/>
      <c r="I475" s="227"/>
    </row>
    <row r="476" spans="1:11">
      <c r="A476" s="13"/>
      <c r="B476" s="47"/>
      <c r="F476" s="13"/>
      <c r="G476" s="67"/>
      <c r="H476" s="68"/>
      <c r="I476" s="227"/>
    </row>
    <row r="477" spans="1:11">
      <c r="A477" s="13"/>
      <c r="B477" s="47">
        <v>5</v>
      </c>
      <c r="D477" s="15" t="str">
        <f>B272</f>
        <v>FINISHES</v>
      </c>
      <c r="F477" s="13"/>
      <c r="G477" s="221" t="s">
        <v>165</v>
      </c>
      <c r="H477" s="16"/>
      <c r="I477" s="227"/>
    </row>
    <row r="478" spans="1:11">
      <c r="A478" s="13"/>
      <c r="B478" s="72"/>
      <c r="F478" s="13"/>
      <c r="G478" s="67"/>
      <c r="H478" s="16"/>
      <c r="I478" s="227"/>
    </row>
    <row r="479" spans="1:11">
      <c r="A479" s="13"/>
      <c r="B479" s="47">
        <v>6</v>
      </c>
      <c r="D479" s="15" t="str">
        <f>B324</f>
        <v>DOORS</v>
      </c>
      <c r="F479" s="13"/>
      <c r="G479" s="221" t="s">
        <v>166</v>
      </c>
      <c r="H479" s="16"/>
      <c r="I479" s="227"/>
    </row>
    <row r="480" spans="1:11">
      <c r="A480" s="13"/>
      <c r="B480" s="47"/>
      <c r="F480" s="13"/>
      <c r="G480" s="67"/>
      <c r="H480" s="16"/>
      <c r="I480" s="227"/>
      <c r="J480" s="19"/>
    </row>
    <row r="481" spans="1:11">
      <c r="A481" s="13"/>
      <c r="B481" s="47">
        <v>7</v>
      </c>
      <c r="D481" s="15" t="str">
        <f>B390</f>
        <v>ELECTRICAL INSTALLATION AND SERVICES</v>
      </c>
      <c r="F481" s="13"/>
      <c r="G481" s="221" t="s">
        <v>167</v>
      </c>
      <c r="H481" s="16"/>
      <c r="I481" s="227"/>
      <c r="J481" s="19"/>
    </row>
    <row r="482" spans="1:11">
      <c r="A482" s="13"/>
      <c r="B482" s="47"/>
      <c r="F482" s="13"/>
      <c r="G482" s="67"/>
      <c r="H482" s="68"/>
      <c r="I482" s="227"/>
      <c r="J482" s="19"/>
    </row>
    <row r="483" spans="1:11">
      <c r="A483" s="13"/>
      <c r="B483" s="47"/>
      <c r="F483" s="13"/>
      <c r="G483" s="221"/>
      <c r="H483" s="16"/>
      <c r="I483" s="227"/>
      <c r="J483" s="19"/>
    </row>
    <row r="484" spans="1:11">
      <c r="A484" s="13"/>
      <c r="B484" s="20" t="s">
        <v>654</v>
      </c>
      <c r="F484" s="13"/>
      <c r="G484" s="180"/>
      <c r="H484" s="16"/>
      <c r="I484" s="188"/>
      <c r="J484" s="19"/>
    </row>
    <row r="485" spans="1:11">
      <c r="A485" s="13"/>
      <c r="B485" s="47"/>
      <c r="F485" s="13"/>
      <c r="G485" s="221"/>
      <c r="H485" s="16"/>
      <c r="I485" s="227"/>
      <c r="J485" s="19"/>
    </row>
    <row r="486" spans="1:11">
      <c r="A486" s="13"/>
      <c r="B486" s="47"/>
      <c r="F486" s="13"/>
      <c r="G486" s="221"/>
      <c r="H486" s="16"/>
      <c r="I486" s="227"/>
      <c r="J486" s="19"/>
    </row>
    <row r="487" spans="1:11">
      <c r="A487" s="13"/>
      <c r="F487" s="13"/>
      <c r="G487" s="221"/>
      <c r="H487" s="16"/>
      <c r="I487" s="227"/>
      <c r="J487" s="19"/>
    </row>
    <row r="488" spans="1:11">
      <c r="A488" s="13"/>
      <c r="F488" s="13"/>
      <c r="G488" s="221"/>
      <c r="H488" s="16"/>
      <c r="I488" s="230"/>
      <c r="J488" s="19"/>
    </row>
    <row r="489" spans="1:11">
      <c r="A489" s="13"/>
      <c r="F489" s="13"/>
      <c r="G489" s="221"/>
      <c r="H489" s="16"/>
      <c r="I489" s="227"/>
      <c r="J489" s="19"/>
    </row>
    <row r="490" spans="1:11">
      <c r="A490" s="13"/>
      <c r="B490" s="73"/>
      <c r="D490" s="74"/>
      <c r="F490" s="13"/>
      <c r="G490" s="222"/>
      <c r="H490" s="16"/>
      <c r="I490" s="227"/>
    </row>
    <row r="491" spans="1:11" s="78" customFormat="1">
      <c r="A491" s="7"/>
      <c r="B491" s="584" t="s">
        <v>168</v>
      </c>
      <c r="C491" s="585"/>
      <c r="D491" s="585"/>
      <c r="E491" s="586"/>
      <c r="F491" s="75" t="s">
        <v>98</v>
      </c>
      <c r="G491" s="220"/>
      <c r="H491" s="11"/>
      <c r="I491" s="226"/>
      <c r="J491" s="77"/>
    </row>
    <row r="492" spans="1:11">
      <c r="A492" s="13"/>
      <c r="B492" s="14"/>
      <c r="D492" s="26"/>
      <c r="F492" s="79"/>
      <c r="G492" s="67"/>
      <c r="H492" s="16"/>
      <c r="I492" s="227"/>
    </row>
    <row r="493" spans="1:11">
      <c r="A493" s="13"/>
      <c r="B493" s="20"/>
      <c r="C493" s="26"/>
      <c r="D493" s="26"/>
      <c r="E493" s="26"/>
      <c r="F493" s="17"/>
      <c r="G493" s="67"/>
      <c r="H493" s="16"/>
      <c r="I493" s="231"/>
    </row>
    <row r="494" spans="1:11">
      <c r="A494" s="13"/>
      <c r="F494" s="29"/>
      <c r="G494" s="67"/>
      <c r="H494" s="16"/>
      <c r="I494" s="227"/>
      <c r="K494" s="70"/>
    </row>
    <row r="495" spans="1:11">
      <c r="A495" s="13"/>
      <c r="F495" s="29"/>
      <c r="G495" s="67"/>
      <c r="H495" s="16"/>
      <c r="I495" s="227"/>
      <c r="K495" s="70"/>
    </row>
    <row r="496" spans="1:11">
      <c r="A496" s="13"/>
      <c r="F496" s="29"/>
      <c r="G496" s="67"/>
      <c r="H496" s="16"/>
      <c r="I496" s="227"/>
      <c r="K496" s="70"/>
    </row>
    <row r="497" spans="1:11">
      <c r="A497" s="13"/>
      <c r="B497" s="60"/>
      <c r="F497" s="17"/>
      <c r="G497" s="67"/>
      <c r="H497" s="16"/>
      <c r="I497" s="227"/>
      <c r="K497" s="70"/>
    </row>
    <row r="498" spans="1:11">
      <c r="A498" s="13"/>
      <c r="B498" s="60"/>
      <c r="F498" s="17"/>
      <c r="G498" s="67"/>
      <c r="H498" s="16"/>
      <c r="I498" s="227"/>
      <c r="K498" s="70"/>
    </row>
    <row r="499" spans="1:11">
      <c r="A499" s="13"/>
      <c r="B499" s="60"/>
      <c r="F499" s="17"/>
      <c r="G499" s="67"/>
      <c r="H499" s="16"/>
      <c r="I499" s="227"/>
      <c r="K499" s="70"/>
    </row>
    <row r="500" spans="1:11">
      <c r="A500" s="13"/>
      <c r="B500" s="60"/>
      <c r="F500" s="17"/>
      <c r="G500" s="67"/>
      <c r="H500" s="16"/>
      <c r="I500" s="227"/>
      <c r="K500" s="70"/>
    </row>
    <row r="501" spans="1:11">
      <c r="A501" s="13"/>
      <c r="B501" s="60"/>
      <c r="F501" s="17"/>
      <c r="G501" s="67"/>
      <c r="H501" s="16"/>
      <c r="I501" s="227"/>
      <c r="K501" s="70"/>
    </row>
    <row r="502" spans="1:11">
      <c r="A502" s="13"/>
      <c r="B502" s="60"/>
      <c r="F502" s="17"/>
      <c r="G502" s="67"/>
      <c r="H502" s="16"/>
      <c r="I502" s="227"/>
      <c r="K502" s="70"/>
    </row>
    <row r="503" spans="1:11">
      <c r="A503" s="13"/>
      <c r="B503" s="60"/>
      <c r="F503" s="17"/>
      <c r="G503" s="67"/>
      <c r="H503" s="16"/>
      <c r="I503" s="227"/>
      <c r="K503" s="70"/>
    </row>
    <row r="504" spans="1:11">
      <c r="A504" s="13"/>
      <c r="B504" s="60"/>
      <c r="F504" s="17"/>
      <c r="G504" s="67"/>
      <c r="H504" s="16"/>
      <c r="I504" s="227"/>
      <c r="K504" s="70"/>
    </row>
    <row r="505" spans="1:11">
      <c r="A505" s="13"/>
      <c r="B505" s="60"/>
      <c r="F505" s="17"/>
      <c r="G505" s="67"/>
      <c r="H505" s="16"/>
      <c r="I505" s="227"/>
      <c r="K505" s="70"/>
    </row>
    <row r="506" spans="1:11" ht="15" customHeight="1">
      <c r="A506" s="13"/>
      <c r="B506" s="60"/>
      <c r="F506" s="17"/>
      <c r="G506" s="67"/>
      <c r="H506" s="16"/>
      <c r="I506" s="227"/>
      <c r="K506" s="70"/>
    </row>
    <row r="507" spans="1:11" ht="15" customHeight="1">
      <c r="A507" s="13"/>
      <c r="B507" s="60"/>
      <c r="F507" s="17"/>
      <c r="G507" s="67"/>
      <c r="H507" s="16"/>
      <c r="I507" s="227"/>
      <c r="K507" s="70"/>
    </row>
    <row r="508" spans="1:11" ht="15" customHeight="1">
      <c r="A508" s="13"/>
      <c r="B508" s="60"/>
      <c r="F508" s="17"/>
      <c r="G508" s="67"/>
      <c r="H508" s="16"/>
      <c r="I508" s="227"/>
      <c r="K508" s="70"/>
    </row>
    <row r="509" spans="1:11" ht="15" customHeight="1">
      <c r="A509" s="13"/>
      <c r="B509" s="60"/>
      <c r="F509" s="17"/>
      <c r="G509" s="67"/>
      <c r="H509" s="16"/>
      <c r="I509" s="227"/>
      <c r="K509" s="70"/>
    </row>
    <row r="510" spans="1:11" ht="15" customHeight="1">
      <c r="A510" s="13"/>
      <c r="B510" s="60"/>
      <c r="F510" s="17"/>
      <c r="G510" s="67"/>
      <c r="H510" s="16"/>
      <c r="I510" s="227"/>
      <c r="K510" s="70"/>
    </row>
    <row r="511" spans="1:11" ht="15" customHeight="1">
      <c r="A511" s="13"/>
      <c r="F511" s="17"/>
      <c r="G511" s="67"/>
      <c r="H511" s="16"/>
      <c r="I511" s="227"/>
      <c r="K511" s="70"/>
    </row>
    <row r="512" spans="1:11" ht="15" customHeight="1">
      <c r="A512" s="34"/>
      <c r="B512" s="71"/>
      <c r="C512" s="36"/>
      <c r="D512" s="36"/>
      <c r="E512" s="36"/>
      <c r="F512" s="38"/>
      <c r="G512" s="216"/>
      <c r="H512" s="37"/>
      <c r="I512" s="230"/>
      <c r="K512" s="70"/>
    </row>
    <row r="513" spans="1:23" ht="15" customHeight="1">
      <c r="F513" s="48"/>
      <c r="G513" s="223"/>
      <c r="I513" s="241"/>
    </row>
    <row r="514" spans="1:23" ht="15" customHeight="1">
      <c r="F514" s="48"/>
      <c r="G514" s="223"/>
      <c r="I514" s="241"/>
    </row>
    <row r="515" spans="1:23" ht="15" customHeight="1">
      <c r="F515" s="48"/>
      <c r="G515" s="223"/>
      <c r="I515" s="241"/>
    </row>
    <row r="516" spans="1:23" ht="15" customHeight="1">
      <c r="F516" s="48"/>
      <c r="G516" s="223"/>
      <c r="I516" s="241"/>
    </row>
    <row r="517" spans="1:23" s="18" customFormat="1" ht="15" customHeight="1">
      <c r="A517" s="80"/>
      <c r="B517" s="22"/>
      <c r="C517" s="15"/>
      <c r="D517" s="15"/>
      <c r="E517" s="15"/>
      <c r="F517" s="48"/>
      <c r="G517" s="223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223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223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223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223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223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223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223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223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223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223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223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223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223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223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223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223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223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223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223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223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223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223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223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223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223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223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223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223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223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223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223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223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223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223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223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223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223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223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223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223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223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223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223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223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223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223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223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223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223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223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223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223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223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223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223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223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223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223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223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223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223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223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223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223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223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223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223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223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223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223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223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223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223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223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223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223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223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223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223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223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223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223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223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223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223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223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223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223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223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223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223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223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223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223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223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223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223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223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223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223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223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223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223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223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223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223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223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223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223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223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223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223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223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223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223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223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223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223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223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223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223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223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223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223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223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223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223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223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223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223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223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223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223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223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223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223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223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223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223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223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223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223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223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223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223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223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223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223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223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223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223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223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223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223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223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223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223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223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223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223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223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223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223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223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223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223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223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223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223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223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223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223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223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223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223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223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223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223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223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223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223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223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223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223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223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223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223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223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223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223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223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223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223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223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223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223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223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223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223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223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223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223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223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223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223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223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223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223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223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223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223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223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223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223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223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223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223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223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223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223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223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223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223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223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223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223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223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223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223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223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223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223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223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223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223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223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223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223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223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223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223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223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223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223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223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223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s="18" customFormat="1" ht="15" customHeight="1">
      <c r="A764" s="80"/>
      <c r="B764" s="22"/>
      <c r="C764" s="15"/>
      <c r="D764" s="15"/>
      <c r="E764" s="15"/>
      <c r="F764" s="48"/>
      <c r="G764" s="223"/>
      <c r="H764" s="48"/>
      <c r="I764" s="241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s="18" customFormat="1" ht="15" customHeight="1">
      <c r="A765" s="80"/>
      <c r="B765" s="22"/>
      <c r="C765" s="15"/>
      <c r="D765" s="15"/>
      <c r="E765" s="15"/>
      <c r="F765" s="48"/>
      <c r="G765" s="223"/>
      <c r="H765" s="48"/>
      <c r="I765" s="241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s="18" customFormat="1" ht="15" customHeight="1">
      <c r="A766" s="80"/>
      <c r="B766" s="22"/>
      <c r="C766" s="15"/>
      <c r="D766" s="15"/>
      <c r="E766" s="15"/>
      <c r="F766" s="48"/>
      <c r="G766" s="223"/>
      <c r="H766" s="48"/>
      <c r="I766" s="241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s="18" customFormat="1" ht="15" customHeight="1">
      <c r="A767" s="80"/>
      <c r="B767" s="22"/>
      <c r="C767" s="15"/>
      <c r="D767" s="15"/>
      <c r="E767" s="15"/>
      <c r="F767" s="48"/>
      <c r="G767" s="223"/>
      <c r="H767" s="48"/>
      <c r="I767" s="241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s="18" customFormat="1" ht="15" customHeight="1">
      <c r="A768" s="80"/>
      <c r="B768" s="22"/>
      <c r="C768" s="15"/>
      <c r="D768" s="15"/>
      <c r="E768" s="15"/>
      <c r="F768" s="48"/>
      <c r="G768" s="223"/>
      <c r="H768" s="48"/>
      <c r="I768" s="241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s="18" customFormat="1" ht="15" customHeight="1">
      <c r="A769" s="80"/>
      <c r="B769" s="22"/>
      <c r="C769" s="15"/>
      <c r="D769" s="15"/>
      <c r="E769" s="15"/>
      <c r="F769" s="48"/>
      <c r="G769" s="223"/>
      <c r="H769" s="48"/>
      <c r="I769" s="241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s="18" customFormat="1" ht="15" customHeight="1">
      <c r="A770" s="80"/>
      <c r="B770" s="22"/>
      <c r="C770" s="15"/>
      <c r="D770" s="15"/>
      <c r="E770" s="15"/>
      <c r="F770" s="48"/>
      <c r="G770" s="223"/>
      <c r="H770" s="48"/>
      <c r="I770" s="241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s="18" customFormat="1" ht="15" customHeight="1">
      <c r="A771" s="80"/>
      <c r="B771" s="22"/>
      <c r="C771" s="15"/>
      <c r="D771" s="15"/>
      <c r="E771" s="15"/>
      <c r="F771" s="48"/>
      <c r="G771" s="223"/>
      <c r="H771" s="48"/>
      <c r="I771" s="241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s="18" customFormat="1" ht="15" customHeight="1">
      <c r="A772" s="80"/>
      <c r="B772" s="22"/>
      <c r="C772" s="15"/>
      <c r="D772" s="15"/>
      <c r="E772" s="15"/>
      <c r="F772" s="48"/>
      <c r="G772" s="223"/>
      <c r="H772" s="48"/>
      <c r="I772" s="241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s="18" customFormat="1" ht="15" customHeight="1">
      <c r="A773" s="80"/>
      <c r="B773" s="22"/>
      <c r="C773" s="15"/>
      <c r="D773" s="15"/>
      <c r="E773" s="15"/>
      <c r="F773" s="48"/>
      <c r="G773" s="223"/>
      <c r="H773" s="48"/>
      <c r="I773" s="241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s="18" customFormat="1" ht="15" customHeight="1">
      <c r="A774" s="80"/>
      <c r="B774" s="22"/>
      <c r="C774" s="15"/>
      <c r="D774" s="15"/>
      <c r="E774" s="15"/>
      <c r="F774" s="48"/>
      <c r="G774" s="223"/>
      <c r="H774" s="48"/>
      <c r="I774" s="241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s="18" customFormat="1" ht="15" customHeight="1">
      <c r="A775" s="80"/>
      <c r="B775" s="22"/>
      <c r="C775" s="15"/>
      <c r="D775" s="15"/>
      <c r="E775" s="15"/>
      <c r="F775" s="48"/>
      <c r="G775" s="223"/>
      <c r="H775" s="48"/>
      <c r="I775" s="241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s="18" customFormat="1" ht="15" customHeight="1">
      <c r="A776" s="80"/>
      <c r="B776" s="22"/>
      <c r="C776" s="15"/>
      <c r="D776" s="15"/>
      <c r="E776" s="15"/>
      <c r="F776" s="48"/>
      <c r="G776" s="223"/>
      <c r="H776" s="48"/>
      <c r="I776" s="241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s="18" customFormat="1" ht="15" customHeight="1">
      <c r="A777" s="80"/>
      <c r="B777" s="22"/>
      <c r="C777" s="15"/>
      <c r="D777" s="15"/>
      <c r="E777" s="15"/>
      <c r="F777" s="48"/>
      <c r="G777" s="223"/>
      <c r="H777" s="48"/>
      <c r="I777" s="241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s="18" customFormat="1" ht="15" customHeight="1">
      <c r="A778" s="80"/>
      <c r="B778" s="22"/>
      <c r="C778" s="15"/>
      <c r="D778" s="15"/>
      <c r="E778" s="15"/>
      <c r="F778" s="48"/>
      <c r="G778" s="223"/>
      <c r="H778" s="48"/>
      <c r="I778" s="241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s="18" customFormat="1" ht="15" customHeight="1">
      <c r="A779" s="80"/>
      <c r="B779" s="22"/>
      <c r="C779" s="15"/>
      <c r="D779" s="15"/>
      <c r="E779" s="15"/>
      <c r="F779" s="48"/>
      <c r="G779" s="223"/>
      <c r="H779" s="48"/>
      <c r="I779" s="241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s="18" customFormat="1" ht="15" customHeight="1">
      <c r="A780" s="80"/>
      <c r="B780" s="22"/>
      <c r="C780" s="15"/>
      <c r="D780" s="15"/>
      <c r="E780" s="15"/>
      <c r="F780" s="48"/>
      <c r="G780" s="223"/>
      <c r="H780" s="48"/>
      <c r="I780" s="241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s="18" customFormat="1" ht="15" customHeight="1">
      <c r="A781" s="80"/>
      <c r="B781" s="22"/>
      <c r="C781" s="15"/>
      <c r="D781" s="15"/>
      <c r="E781" s="15"/>
      <c r="F781" s="48"/>
      <c r="G781" s="223"/>
      <c r="H781" s="48"/>
      <c r="I781" s="241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s="18" customFormat="1" ht="15" customHeight="1">
      <c r="A782" s="80"/>
      <c r="B782" s="22"/>
      <c r="C782" s="15"/>
      <c r="D782" s="15"/>
      <c r="E782" s="15"/>
      <c r="F782" s="48"/>
      <c r="G782" s="223"/>
      <c r="H782" s="48"/>
      <c r="I782" s="241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s="18" customFormat="1" ht="15" customHeight="1">
      <c r="A783" s="80"/>
      <c r="B783" s="22"/>
      <c r="C783" s="15"/>
      <c r="D783" s="15"/>
      <c r="E783" s="15"/>
      <c r="F783" s="48"/>
      <c r="G783" s="223"/>
      <c r="H783" s="48"/>
      <c r="I783" s="241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s="18" customFormat="1" ht="15" customHeight="1">
      <c r="A784" s="80"/>
      <c r="B784" s="22"/>
      <c r="C784" s="15"/>
      <c r="D784" s="15"/>
      <c r="E784" s="15"/>
      <c r="F784" s="48"/>
      <c r="G784" s="223"/>
      <c r="H784" s="48"/>
      <c r="I784" s="241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s="18" customFormat="1" ht="15" customHeight="1">
      <c r="A785" s="80"/>
      <c r="B785" s="22"/>
      <c r="C785" s="15"/>
      <c r="D785" s="15"/>
      <c r="E785" s="15"/>
      <c r="F785" s="48"/>
      <c r="G785" s="223"/>
      <c r="H785" s="48"/>
      <c r="I785" s="241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s="18" customFormat="1" ht="15" customHeight="1">
      <c r="A786" s="80"/>
      <c r="B786" s="22"/>
      <c r="C786" s="15"/>
      <c r="D786" s="15"/>
      <c r="E786" s="15"/>
      <c r="F786" s="48"/>
      <c r="G786" s="223"/>
      <c r="H786" s="48"/>
      <c r="I786" s="241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s="18" customFormat="1" ht="15" customHeight="1">
      <c r="A787" s="80"/>
      <c r="B787" s="22"/>
      <c r="C787" s="15"/>
      <c r="D787" s="15"/>
      <c r="E787" s="15"/>
      <c r="F787" s="48"/>
      <c r="G787" s="223"/>
      <c r="H787" s="48"/>
      <c r="I787" s="241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s="18" customFormat="1" ht="15" customHeight="1">
      <c r="A788" s="80"/>
      <c r="B788" s="22"/>
      <c r="C788" s="15"/>
      <c r="D788" s="15"/>
      <c r="E788" s="15"/>
      <c r="F788" s="48"/>
      <c r="G788" s="223"/>
      <c r="H788" s="48"/>
      <c r="I788" s="241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s="18" customFormat="1" ht="15" customHeight="1">
      <c r="A789" s="80"/>
      <c r="B789" s="22"/>
      <c r="C789" s="15"/>
      <c r="D789" s="15"/>
      <c r="E789" s="15"/>
      <c r="F789" s="48"/>
      <c r="G789" s="223"/>
      <c r="H789" s="48"/>
      <c r="I789" s="241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s="18" customFormat="1" ht="15" customHeight="1">
      <c r="A790" s="80"/>
      <c r="B790" s="22"/>
      <c r="C790" s="15"/>
      <c r="D790" s="15"/>
      <c r="E790" s="15"/>
      <c r="F790" s="48"/>
      <c r="G790" s="223"/>
      <c r="H790" s="48"/>
      <c r="I790" s="241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s="18" customFormat="1" ht="15" customHeight="1">
      <c r="A791" s="80"/>
      <c r="B791" s="22"/>
      <c r="C791" s="15"/>
      <c r="D791" s="15"/>
      <c r="E791" s="15"/>
      <c r="F791" s="48"/>
      <c r="G791" s="223"/>
      <c r="H791" s="48"/>
      <c r="I791" s="241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s="18" customFormat="1" ht="15" customHeight="1">
      <c r="A792" s="80"/>
      <c r="B792" s="22"/>
      <c r="C792" s="15"/>
      <c r="D792" s="15"/>
      <c r="E792" s="15"/>
      <c r="F792" s="48"/>
      <c r="G792" s="223"/>
      <c r="H792" s="48"/>
      <c r="I792" s="241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s="18" customFormat="1" ht="15" customHeight="1">
      <c r="A793" s="80"/>
      <c r="B793" s="22"/>
      <c r="C793" s="15"/>
      <c r="D793" s="15"/>
      <c r="E793" s="15"/>
      <c r="F793" s="48"/>
      <c r="G793" s="223"/>
      <c r="H793" s="48"/>
      <c r="I793" s="241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s="18" customFormat="1" ht="15" customHeight="1">
      <c r="A794" s="80"/>
      <c r="B794" s="22"/>
      <c r="C794" s="15"/>
      <c r="D794" s="15"/>
      <c r="E794" s="15"/>
      <c r="F794" s="48"/>
      <c r="G794" s="223"/>
      <c r="H794" s="48"/>
      <c r="I794" s="241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s="18" customFormat="1" ht="15" customHeight="1">
      <c r="A795" s="80"/>
      <c r="B795" s="22"/>
      <c r="C795" s="15"/>
      <c r="D795" s="15"/>
      <c r="E795" s="15"/>
      <c r="F795" s="48"/>
      <c r="G795" s="223"/>
      <c r="H795" s="48"/>
      <c r="I795" s="241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s="18" customFormat="1" ht="15" customHeight="1">
      <c r="A796" s="80"/>
      <c r="B796" s="22"/>
      <c r="C796" s="15"/>
      <c r="D796" s="15"/>
      <c r="E796" s="15"/>
      <c r="F796" s="48"/>
      <c r="G796" s="223"/>
      <c r="H796" s="48"/>
      <c r="I796" s="241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s="18" customFormat="1" ht="15" customHeight="1">
      <c r="A797" s="80"/>
      <c r="B797" s="22"/>
      <c r="C797" s="15"/>
      <c r="D797" s="15"/>
      <c r="E797" s="15"/>
      <c r="F797" s="48"/>
      <c r="G797" s="223"/>
      <c r="H797" s="48"/>
      <c r="I797" s="241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s="18" customFormat="1" ht="15" customHeight="1">
      <c r="A798" s="80"/>
      <c r="B798" s="22"/>
      <c r="C798" s="15"/>
      <c r="D798" s="15"/>
      <c r="E798" s="15"/>
      <c r="F798" s="48"/>
      <c r="G798" s="223"/>
      <c r="H798" s="48"/>
      <c r="I798" s="241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s="18" customFormat="1" ht="15" customHeight="1">
      <c r="A799" s="80"/>
      <c r="B799" s="22"/>
      <c r="C799" s="15"/>
      <c r="D799" s="15"/>
      <c r="E799" s="15"/>
      <c r="F799" s="48"/>
      <c r="G799" s="223"/>
      <c r="H799" s="48"/>
      <c r="I799" s="241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s="18" customFormat="1" ht="15" customHeight="1">
      <c r="A800" s="80"/>
      <c r="B800" s="22"/>
      <c r="C800" s="15"/>
      <c r="D800" s="15"/>
      <c r="E800" s="15"/>
      <c r="F800" s="48"/>
      <c r="G800" s="223"/>
      <c r="H800" s="48"/>
      <c r="I800" s="241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s="18" customFormat="1" ht="15" customHeight="1">
      <c r="A801" s="80"/>
      <c r="B801" s="22"/>
      <c r="C801" s="15"/>
      <c r="D801" s="15"/>
      <c r="E801" s="15"/>
      <c r="F801" s="48"/>
      <c r="G801" s="223"/>
      <c r="H801" s="48"/>
      <c r="I801" s="241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s="18" customFormat="1" ht="15" customHeight="1">
      <c r="A802" s="80"/>
      <c r="B802" s="22"/>
      <c r="C802" s="15"/>
      <c r="D802" s="15"/>
      <c r="E802" s="15"/>
      <c r="F802" s="48"/>
      <c r="G802" s="223"/>
      <c r="H802" s="48"/>
      <c r="I802" s="241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s="18" customFormat="1" ht="15" customHeight="1">
      <c r="A803" s="80"/>
      <c r="B803" s="22"/>
      <c r="C803" s="15"/>
      <c r="D803" s="15"/>
      <c r="E803" s="15"/>
      <c r="F803" s="48"/>
      <c r="G803" s="223"/>
      <c r="H803" s="48"/>
      <c r="I803" s="241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s="18" customFormat="1" ht="15" customHeight="1">
      <c r="A804" s="80"/>
      <c r="B804" s="22"/>
      <c r="C804" s="15"/>
      <c r="D804" s="15"/>
      <c r="E804" s="15"/>
      <c r="F804" s="48"/>
      <c r="G804" s="223"/>
      <c r="H804" s="48"/>
      <c r="I804" s="241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s="18" customFormat="1" ht="15" customHeight="1">
      <c r="A805" s="80"/>
      <c r="B805" s="22"/>
      <c r="C805" s="15"/>
      <c r="D805" s="15"/>
      <c r="E805" s="15"/>
      <c r="F805" s="48"/>
      <c r="G805" s="223"/>
      <c r="H805" s="48"/>
      <c r="I805" s="241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s="18" customFormat="1" ht="15" customHeight="1">
      <c r="A806" s="80"/>
      <c r="B806" s="22"/>
      <c r="C806" s="15"/>
      <c r="D806" s="15"/>
      <c r="E806" s="15"/>
      <c r="F806" s="48"/>
      <c r="G806" s="223"/>
      <c r="H806" s="48"/>
      <c r="I806" s="241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s="18" customFormat="1" ht="15" customHeight="1">
      <c r="A807" s="80"/>
      <c r="B807" s="22"/>
      <c r="C807" s="15"/>
      <c r="D807" s="15"/>
      <c r="E807" s="15"/>
      <c r="F807" s="48"/>
      <c r="G807" s="223"/>
      <c r="H807" s="48"/>
      <c r="I807" s="241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s="18" customFormat="1" ht="15" customHeight="1">
      <c r="A808" s="80"/>
      <c r="B808" s="22"/>
      <c r="C808" s="15"/>
      <c r="D808" s="15"/>
      <c r="E808" s="15"/>
      <c r="F808" s="48"/>
      <c r="G808" s="223"/>
      <c r="H808" s="48"/>
      <c r="I808" s="241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s="18" customFormat="1" ht="15" customHeight="1">
      <c r="A809" s="80"/>
      <c r="B809" s="22"/>
      <c r="C809" s="15"/>
      <c r="D809" s="15"/>
      <c r="E809" s="15"/>
      <c r="F809" s="48"/>
      <c r="G809" s="223"/>
      <c r="H809" s="48"/>
      <c r="I809" s="241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s="18" customFormat="1" ht="15" customHeight="1">
      <c r="A810" s="80"/>
      <c r="B810" s="22"/>
      <c r="C810" s="15"/>
      <c r="D810" s="15"/>
      <c r="E810" s="15"/>
      <c r="F810" s="48"/>
      <c r="G810" s="223"/>
      <c r="H810" s="48"/>
      <c r="I810" s="241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s="18" customFormat="1" ht="15" customHeight="1">
      <c r="A811" s="80"/>
      <c r="B811" s="22"/>
      <c r="C811" s="15"/>
      <c r="D811" s="15"/>
      <c r="E811" s="15"/>
      <c r="F811" s="48"/>
      <c r="G811" s="223"/>
      <c r="H811" s="48"/>
      <c r="I811" s="241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s="18" customFormat="1" ht="15" customHeight="1">
      <c r="A812" s="80"/>
      <c r="B812" s="22"/>
      <c r="C812" s="15"/>
      <c r="D812" s="15"/>
      <c r="E812" s="15"/>
      <c r="F812" s="48"/>
      <c r="G812" s="223"/>
      <c r="H812" s="48"/>
      <c r="I812" s="241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s="18" customFormat="1" ht="15" customHeight="1">
      <c r="A813" s="80"/>
      <c r="B813" s="22"/>
      <c r="C813" s="15"/>
      <c r="D813" s="15"/>
      <c r="E813" s="15"/>
      <c r="F813" s="48"/>
      <c r="G813" s="223"/>
      <c r="H813" s="48"/>
      <c r="I813" s="241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s="18" customFormat="1" ht="15" customHeight="1">
      <c r="A814" s="80"/>
      <c r="B814" s="22"/>
      <c r="C814" s="15"/>
      <c r="D814" s="15"/>
      <c r="E814" s="15"/>
      <c r="F814" s="48"/>
      <c r="G814" s="223"/>
      <c r="H814" s="48"/>
      <c r="I814" s="241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s="18" customFormat="1" ht="15" customHeight="1">
      <c r="A815" s="80"/>
      <c r="B815" s="22"/>
      <c r="C815" s="15"/>
      <c r="D815" s="15"/>
      <c r="E815" s="15"/>
      <c r="F815" s="48"/>
      <c r="G815" s="223"/>
      <c r="H815" s="48"/>
      <c r="I815" s="241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s="18" customFormat="1" ht="15" customHeight="1">
      <c r="A816" s="80"/>
      <c r="B816" s="22"/>
      <c r="C816" s="15"/>
      <c r="D816" s="15"/>
      <c r="E816" s="15"/>
      <c r="F816" s="48"/>
      <c r="G816" s="223"/>
      <c r="H816" s="48"/>
      <c r="I816" s="241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s="18" customFormat="1" ht="15" customHeight="1">
      <c r="A817" s="80"/>
      <c r="B817" s="22"/>
      <c r="C817" s="15"/>
      <c r="D817" s="15"/>
      <c r="E817" s="15"/>
      <c r="F817" s="48"/>
      <c r="G817" s="223"/>
      <c r="H817" s="48"/>
      <c r="I817" s="241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s="18" customFormat="1" ht="15" customHeight="1">
      <c r="A818" s="80"/>
      <c r="B818" s="22"/>
      <c r="C818" s="15"/>
      <c r="D818" s="15"/>
      <c r="E818" s="15"/>
      <c r="F818" s="48"/>
      <c r="G818" s="223"/>
      <c r="H818" s="48"/>
      <c r="I818" s="241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s="18" customFormat="1" ht="15" customHeight="1">
      <c r="A819" s="80"/>
      <c r="B819" s="22"/>
      <c r="C819" s="15"/>
      <c r="D819" s="15"/>
      <c r="E819" s="15"/>
      <c r="F819" s="48"/>
      <c r="G819" s="223"/>
      <c r="H819" s="48"/>
      <c r="I819" s="241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s="18" customFormat="1" ht="15" customHeight="1">
      <c r="A820" s="80"/>
      <c r="B820" s="22"/>
      <c r="C820" s="15"/>
      <c r="D820" s="15"/>
      <c r="E820" s="15"/>
      <c r="F820" s="48"/>
      <c r="G820" s="223"/>
      <c r="H820" s="48"/>
      <c r="I820" s="241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s="18" customFormat="1" ht="15" customHeight="1">
      <c r="A821" s="80"/>
      <c r="B821" s="22"/>
      <c r="C821" s="15"/>
      <c r="D821" s="15"/>
      <c r="E821" s="15"/>
      <c r="F821" s="48"/>
      <c r="G821" s="223"/>
      <c r="H821" s="48"/>
      <c r="I821" s="241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s="18" customFormat="1" ht="15" customHeight="1">
      <c r="A822" s="80"/>
      <c r="B822" s="22"/>
      <c r="C822" s="15"/>
      <c r="D822" s="15"/>
      <c r="E822" s="15"/>
      <c r="F822" s="48"/>
      <c r="G822" s="223"/>
      <c r="H822" s="48"/>
      <c r="I822" s="241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s="18" customFormat="1" ht="15" customHeight="1">
      <c r="A823" s="80"/>
      <c r="B823" s="22"/>
      <c r="C823" s="15"/>
      <c r="D823" s="15"/>
      <c r="E823" s="15"/>
      <c r="F823" s="48"/>
      <c r="G823" s="223"/>
      <c r="H823" s="48"/>
      <c r="I823" s="241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s="18" customFormat="1" ht="15" customHeight="1">
      <c r="A824" s="80"/>
      <c r="B824" s="22"/>
      <c r="C824" s="15"/>
      <c r="D824" s="15"/>
      <c r="E824" s="15"/>
      <c r="F824" s="48"/>
      <c r="G824" s="223"/>
      <c r="H824" s="48"/>
      <c r="I824" s="241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s="18" customFormat="1" ht="15" customHeight="1">
      <c r="A825" s="80"/>
      <c r="B825" s="22"/>
      <c r="C825" s="15"/>
      <c r="D825" s="15"/>
      <c r="E825" s="15"/>
      <c r="F825" s="48"/>
      <c r="G825" s="223"/>
      <c r="H825" s="48"/>
      <c r="I825" s="241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s="18" customFormat="1" ht="15" customHeight="1">
      <c r="A826" s="80"/>
      <c r="B826" s="22"/>
      <c r="C826" s="15"/>
      <c r="D826" s="15"/>
      <c r="E826" s="15"/>
      <c r="F826" s="48"/>
      <c r="G826" s="223"/>
      <c r="H826" s="48"/>
      <c r="I826" s="241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s="18" customFormat="1" ht="15" customHeight="1">
      <c r="A827" s="80"/>
      <c r="B827" s="22"/>
      <c r="C827" s="15"/>
      <c r="D827" s="15"/>
      <c r="E827" s="15"/>
      <c r="F827" s="48"/>
      <c r="G827" s="223"/>
      <c r="H827" s="48"/>
      <c r="I827" s="241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s="18" customFormat="1" ht="15" customHeight="1">
      <c r="A828" s="80"/>
      <c r="B828" s="22"/>
      <c r="C828" s="15"/>
      <c r="D828" s="15"/>
      <c r="E828" s="15"/>
      <c r="F828" s="48"/>
      <c r="G828" s="223"/>
      <c r="H828" s="48"/>
      <c r="I828" s="241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s="18" customFormat="1" ht="15" customHeight="1">
      <c r="A829" s="80"/>
      <c r="B829" s="22"/>
      <c r="C829" s="15"/>
      <c r="D829" s="15"/>
      <c r="E829" s="15"/>
      <c r="F829" s="48"/>
      <c r="G829" s="223"/>
      <c r="H829" s="48"/>
      <c r="I829" s="241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s="18" customFormat="1" ht="15" customHeight="1">
      <c r="A830" s="80"/>
      <c r="B830" s="22"/>
      <c r="C830" s="15"/>
      <c r="D830" s="15"/>
      <c r="E830" s="15"/>
      <c r="F830" s="48"/>
      <c r="G830" s="223"/>
      <c r="H830" s="48"/>
      <c r="I830" s="241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s="18" customFormat="1" ht="15" customHeight="1">
      <c r="A831" s="80"/>
      <c r="B831" s="22"/>
      <c r="C831" s="15"/>
      <c r="D831" s="15"/>
      <c r="E831" s="15"/>
      <c r="F831" s="48"/>
      <c r="G831" s="223"/>
      <c r="H831" s="48"/>
      <c r="I831" s="241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s="18" customFormat="1" ht="15" customHeight="1">
      <c r="A832" s="80"/>
      <c r="B832" s="22"/>
      <c r="C832" s="15"/>
      <c r="D832" s="15"/>
      <c r="E832" s="15"/>
      <c r="F832" s="48"/>
      <c r="G832" s="223"/>
      <c r="H832" s="48"/>
      <c r="I832" s="241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s="18" customFormat="1" ht="15" customHeight="1">
      <c r="A833" s="80"/>
      <c r="B833" s="22"/>
      <c r="C833" s="15"/>
      <c r="D833" s="15"/>
      <c r="E833" s="15"/>
      <c r="F833" s="48"/>
      <c r="G833" s="223"/>
      <c r="H833" s="48"/>
      <c r="I833" s="241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s="18" customFormat="1" ht="15" customHeight="1">
      <c r="A834" s="80"/>
      <c r="B834" s="22"/>
      <c r="C834" s="15"/>
      <c r="D834" s="15"/>
      <c r="E834" s="15"/>
      <c r="F834" s="48"/>
      <c r="G834" s="223"/>
      <c r="H834" s="48"/>
      <c r="I834" s="241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s="18" customFormat="1" ht="15" customHeight="1">
      <c r="A835" s="80"/>
      <c r="B835" s="22"/>
      <c r="C835" s="15"/>
      <c r="D835" s="15"/>
      <c r="E835" s="15"/>
      <c r="F835" s="48"/>
      <c r="G835" s="223"/>
      <c r="H835" s="48"/>
      <c r="I835" s="241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s="18" customFormat="1" ht="15" customHeight="1">
      <c r="A836" s="80"/>
      <c r="B836" s="22"/>
      <c r="C836" s="15"/>
      <c r="D836" s="15"/>
      <c r="E836" s="15"/>
      <c r="F836" s="48"/>
      <c r="G836" s="223"/>
      <c r="H836" s="48"/>
      <c r="I836" s="241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s="18" customFormat="1" ht="15" customHeight="1">
      <c r="A837" s="80"/>
      <c r="B837" s="22"/>
      <c r="C837" s="15"/>
      <c r="D837" s="15"/>
      <c r="E837" s="15"/>
      <c r="F837" s="48"/>
      <c r="G837" s="223"/>
      <c r="H837" s="48"/>
      <c r="I837" s="241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s="18" customFormat="1" ht="15" customHeight="1">
      <c r="A838" s="80"/>
      <c r="B838" s="22"/>
      <c r="C838" s="15"/>
      <c r="D838" s="15"/>
      <c r="E838" s="15"/>
      <c r="F838" s="48"/>
      <c r="G838" s="223"/>
      <c r="H838" s="48"/>
      <c r="I838" s="241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s="18" customFormat="1" ht="15" customHeight="1">
      <c r="A839" s="80"/>
      <c r="B839" s="22"/>
      <c r="C839" s="15"/>
      <c r="D839" s="15"/>
      <c r="E839" s="15"/>
      <c r="F839" s="48"/>
      <c r="G839" s="223"/>
      <c r="H839" s="48"/>
      <c r="I839" s="241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s="18" customFormat="1" ht="15" customHeight="1">
      <c r="A840" s="80"/>
      <c r="B840" s="22"/>
      <c r="C840" s="15"/>
      <c r="D840" s="15"/>
      <c r="E840" s="15"/>
      <c r="F840" s="48"/>
      <c r="G840" s="223"/>
      <c r="H840" s="48"/>
      <c r="I840" s="241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s="18" customFormat="1" ht="15" customHeight="1">
      <c r="A841" s="80"/>
      <c r="B841" s="22"/>
      <c r="C841" s="15"/>
      <c r="D841" s="15"/>
      <c r="E841" s="15"/>
      <c r="F841" s="48"/>
      <c r="G841" s="223"/>
      <c r="H841" s="48"/>
      <c r="I841" s="241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s="18" customFormat="1" ht="15" customHeight="1">
      <c r="A842" s="80"/>
      <c r="B842" s="22"/>
      <c r="C842" s="15"/>
      <c r="D842" s="15"/>
      <c r="E842" s="15"/>
      <c r="F842" s="48"/>
      <c r="G842" s="223"/>
      <c r="H842" s="48"/>
      <c r="I842" s="241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s="18" customFormat="1" ht="15" customHeight="1">
      <c r="A843" s="80"/>
      <c r="B843" s="22"/>
      <c r="C843" s="15"/>
      <c r="D843" s="15"/>
      <c r="E843" s="15"/>
      <c r="F843" s="48"/>
      <c r="G843" s="223"/>
      <c r="H843" s="48"/>
      <c r="I843" s="241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s="18" customFormat="1" ht="15" customHeight="1">
      <c r="A844" s="80"/>
      <c r="B844" s="22"/>
      <c r="C844" s="15"/>
      <c r="D844" s="15"/>
      <c r="E844" s="15"/>
      <c r="F844" s="48"/>
      <c r="G844" s="223"/>
      <c r="H844" s="48"/>
      <c r="I844" s="241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s="18" customFormat="1" ht="15" customHeight="1">
      <c r="A845" s="80"/>
      <c r="B845" s="22"/>
      <c r="C845" s="15"/>
      <c r="D845" s="15"/>
      <c r="E845" s="15"/>
      <c r="F845" s="48"/>
      <c r="G845" s="223"/>
      <c r="H845" s="48"/>
      <c r="I845" s="241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s="18" customFormat="1" ht="15" customHeight="1">
      <c r="A846" s="80"/>
      <c r="B846" s="22"/>
      <c r="C846" s="15"/>
      <c r="D846" s="15"/>
      <c r="E846" s="15"/>
      <c r="F846" s="48"/>
      <c r="G846" s="223"/>
      <c r="H846" s="48"/>
      <c r="I846" s="241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s="18" customFormat="1" ht="15" customHeight="1">
      <c r="A847" s="80"/>
      <c r="B847" s="22"/>
      <c r="C847" s="15"/>
      <c r="D847" s="15"/>
      <c r="E847" s="15"/>
      <c r="F847" s="48"/>
      <c r="G847" s="223"/>
      <c r="H847" s="48"/>
      <c r="I847" s="241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s="18" customFormat="1" ht="15" customHeight="1">
      <c r="A848" s="80"/>
      <c r="B848" s="22"/>
      <c r="C848" s="15"/>
      <c r="D848" s="15"/>
      <c r="E848" s="15"/>
      <c r="F848" s="48"/>
      <c r="G848" s="223"/>
      <c r="H848" s="48"/>
      <c r="I848" s="241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s="18" customFormat="1" ht="15" customHeight="1">
      <c r="A849" s="80"/>
      <c r="B849" s="22"/>
      <c r="C849" s="15"/>
      <c r="D849" s="15"/>
      <c r="E849" s="15"/>
      <c r="F849" s="48"/>
      <c r="G849" s="223"/>
      <c r="H849" s="48"/>
      <c r="I849" s="241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s="18" customFormat="1" ht="15" customHeight="1">
      <c r="A850" s="80"/>
      <c r="B850" s="22"/>
      <c r="C850" s="15"/>
      <c r="D850" s="15"/>
      <c r="E850" s="15"/>
      <c r="F850" s="48"/>
      <c r="G850" s="223"/>
      <c r="H850" s="48"/>
      <c r="I850" s="241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s="18" customFormat="1" ht="15" customHeight="1">
      <c r="A851" s="80"/>
      <c r="B851" s="22"/>
      <c r="C851" s="15"/>
      <c r="D851" s="15"/>
      <c r="E851" s="15"/>
      <c r="F851" s="48"/>
      <c r="G851" s="223"/>
      <c r="H851" s="48"/>
      <c r="I851" s="241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s="18" customFormat="1" ht="15" customHeight="1">
      <c r="A852" s="80"/>
      <c r="B852" s="22"/>
      <c r="C852" s="15"/>
      <c r="D852" s="15"/>
      <c r="E852" s="15"/>
      <c r="F852" s="48"/>
      <c r="G852" s="223"/>
      <c r="H852" s="48"/>
      <c r="I852" s="241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s="18" customFormat="1" ht="15" customHeight="1">
      <c r="A853" s="80"/>
      <c r="B853" s="22"/>
      <c r="C853" s="15"/>
      <c r="D853" s="15"/>
      <c r="E853" s="15"/>
      <c r="F853" s="48"/>
      <c r="G853" s="223"/>
      <c r="H853" s="48"/>
      <c r="I853" s="241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s="18" customFormat="1" ht="15" customHeight="1">
      <c r="A854" s="80"/>
      <c r="B854" s="22"/>
      <c r="C854" s="15"/>
      <c r="D854" s="15"/>
      <c r="E854" s="15"/>
      <c r="F854" s="48"/>
      <c r="G854" s="223"/>
      <c r="H854" s="48"/>
      <c r="I854" s="241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s="18" customFormat="1" ht="15" customHeight="1">
      <c r="A855" s="80"/>
      <c r="B855" s="22"/>
      <c r="C855" s="15"/>
      <c r="D855" s="15"/>
      <c r="E855" s="15"/>
      <c r="F855" s="48"/>
      <c r="G855" s="223"/>
      <c r="H855" s="48"/>
      <c r="I855" s="241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s="18" customFormat="1" ht="15" customHeight="1">
      <c r="A856" s="80"/>
      <c r="B856" s="22"/>
      <c r="C856" s="15"/>
      <c r="D856" s="15"/>
      <c r="E856" s="15"/>
      <c r="F856" s="48"/>
      <c r="G856" s="223"/>
      <c r="H856" s="48"/>
      <c r="I856" s="241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s="18" customFormat="1" ht="15" customHeight="1">
      <c r="A857" s="80"/>
      <c r="B857" s="22"/>
      <c r="C857" s="15"/>
      <c r="D857" s="15"/>
      <c r="E857" s="15"/>
      <c r="F857" s="48"/>
      <c r="G857" s="223"/>
      <c r="H857" s="48"/>
      <c r="I857" s="241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s="18" customFormat="1" ht="15" customHeight="1">
      <c r="A858" s="80"/>
      <c r="B858" s="22"/>
      <c r="C858" s="15"/>
      <c r="D858" s="15"/>
      <c r="E858" s="15"/>
      <c r="F858" s="48"/>
      <c r="G858" s="223"/>
      <c r="H858" s="48"/>
      <c r="I858" s="241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s="18" customFormat="1" ht="15" customHeight="1">
      <c r="A859" s="80"/>
      <c r="B859" s="22"/>
      <c r="C859" s="15"/>
      <c r="D859" s="15"/>
      <c r="E859" s="15"/>
      <c r="F859" s="48"/>
      <c r="G859" s="223"/>
      <c r="H859" s="48"/>
      <c r="I859" s="241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s="18" customFormat="1" ht="15" customHeight="1">
      <c r="A860" s="80"/>
      <c r="B860" s="22"/>
      <c r="C860" s="15"/>
      <c r="D860" s="15"/>
      <c r="E860" s="15"/>
      <c r="F860" s="48"/>
      <c r="G860" s="223"/>
      <c r="H860" s="48"/>
      <c r="I860" s="241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s="18" customFormat="1" ht="15" customHeight="1">
      <c r="A861" s="80"/>
      <c r="B861" s="22"/>
      <c r="C861" s="15"/>
      <c r="D861" s="15"/>
      <c r="E861" s="15"/>
      <c r="F861" s="48"/>
      <c r="G861" s="223"/>
      <c r="H861" s="48"/>
      <c r="I861" s="241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s="18" customFormat="1" ht="15" customHeight="1">
      <c r="A862" s="80"/>
      <c r="B862" s="22"/>
      <c r="C862" s="15"/>
      <c r="D862" s="15"/>
      <c r="E862" s="15"/>
      <c r="F862" s="48"/>
      <c r="G862" s="223"/>
      <c r="H862" s="48"/>
      <c r="I862" s="241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s="18" customFormat="1" ht="15" customHeight="1">
      <c r="A863" s="80"/>
      <c r="B863" s="22"/>
      <c r="C863" s="15"/>
      <c r="D863" s="15"/>
      <c r="E863" s="15"/>
      <c r="F863" s="48"/>
      <c r="G863" s="223"/>
      <c r="H863" s="48"/>
      <c r="I863" s="241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s="18" customFormat="1" ht="15" customHeight="1">
      <c r="A864" s="80"/>
      <c r="B864" s="22"/>
      <c r="C864" s="15"/>
      <c r="D864" s="15"/>
      <c r="E864" s="15"/>
      <c r="F864" s="48"/>
      <c r="G864" s="223"/>
      <c r="H864" s="48"/>
      <c r="I864" s="241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s="18" customFormat="1" ht="15" customHeight="1">
      <c r="A865" s="80"/>
      <c r="B865" s="22"/>
      <c r="C865" s="15"/>
      <c r="D865" s="15"/>
      <c r="E865" s="15"/>
      <c r="F865" s="48"/>
      <c r="G865" s="223"/>
      <c r="H865" s="48"/>
      <c r="I865" s="241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s="18" customFormat="1" ht="15" customHeight="1">
      <c r="A866" s="80"/>
      <c r="B866" s="22"/>
      <c r="C866" s="15"/>
      <c r="D866" s="15"/>
      <c r="E866" s="15"/>
      <c r="F866" s="48"/>
      <c r="G866" s="223"/>
      <c r="H866" s="48"/>
      <c r="I866" s="241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s="18" customFormat="1" ht="15" customHeight="1">
      <c r="A867" s="80"/>
      <c r="B867" s="22"/>
      <c r="C867" s="15"/>
      <c r="D867" s="15"/>
      <c r="E867" s="15"/>
      <c r="F867" s="48"/>
      <c r="G867" s="223"/>
      <c r="H867" s="48"/>
      <c r="I867" s="241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s="18" customFormat="1" ht="15" customHeight="1">
      <c r="A868" s="80"/>
      <c r="B868" s="22"/>
      <c r="C868" s="15"/>
      <c r="D868" s="15"/>
      <c r="E868" s="15"/>
      <c r="F868" s="48"/>
      <c r="G868" s="223"/>
      <c r="H868" s="48"/>
      <c r="I868" s="241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s="18" customFormat="1" ht="15" customHeight="1">
      <c r="A869" s="80"/>
      <c r="B869" s="22"/>
      <c r="C869" s="15"/>
      <c r="D869" s="15"/>
      <c r="E869" s="15"/>
      <c r="F869" s="48"/>
      <c r="G869" s="223"/>
      <c r="H869" s="48"/>
      <c r="I869" s="241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s="18" customFormat="1" ht="15" customHeight="1">
      <c r="A870" s="80"/>
      <c r="B870" s="22"/>
      <c r="C870" s="15"/>
      <c r="D870" s="15"/>
      <c r="E870" s="15"/>
      <c r="F870" s="48"/>
      <c r="G870" s="223"/>
      <c r="H870" s="48"/>
      <c r="I870" s="241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s="18" customFormat="1" ht="15" customHeight="1">
      <c r="A871" s="80"/>
      <c r="B871" s="22"/>
      <c r="C871" s="15"/>
      <c r="D871" s="15"/>
      <c r="E871" s="15"/>
      <c r="F871" s="48"/>
      <c r="G871" s="223"/>
      <c r="H871" s="48"/>
      <c r="I871" s="241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s="18" customFormat="1" ht="15" customHeight="1">
      <c r="A872" s="80"/>
      <c r="B872" s="22"/>
      <c r="C872" s="15"/>
      <c r="D872" s="15"/>
      <c r="E872" s="15"/>
      <c r="F872" s="48"/>
      <c r="G872" s="223"/>
      <c r="H872" s="48"/>
      <c r="I872" s="241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s="18" customFormat="1" ht="15" customHeight="1">
      <c r="A873" s="80"/>
      <c r="B873" s="22"/>
      <c r="C873" s="15"/>
      <c r="D873" s="15"/>
      <c r="E873" s="15"/>
      <c r="F873" s="48"/>
      <c r="G873" s="223"/>
      <c r="H873" s="48"/>
      <c r="I873" s="241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s="18" customFormat="1" ht="15" customHeight="1">
      <c r="A874" s="80"/>
      <c r="B874" s="22"/>
      <c r="C874" s="15"/>
      <c r="D874" s="15"/>
      <c r="E874" s="15"/>
      <c r="F874" s="48"/>
      <c r="G874" s="223"/>
      <c r="H874" s="48"/>
      <c r="I874" s="241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s="18" customFormat="1" ht="15" customHeight="1">
      <c r="A875" s="80"/>
      <c r="B875" s="22"/>
      <c r="C875" s="15"/>
      <c r="D875" s="15"/>
      <c r="E875" s="15"/>
      <c r="F875" s="48"/>
      <c r="G875" s="223"/>
      <c r="H875" s="48"/>
      <c r="I875" s="241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s="18" customFormat="1" ht="15" customHeight="1">
      <c r="A876" s="80"/>
      <c r="B876" s="22"/>
      <c r="C876" s="15"/>
      <c r="D876" s="15"/>
      <c r="E876" s="15"/>
      <c r="F876" s="48"/>
      <c r="G876" s="223"/>
      <c r="H876" s="48"/>
      <c r="I876" s="241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s="18" customFormat="1" ht="15" customHeight="1">
      <c r="A877" s="80"/>
      <c r="B877" s="22"/>
      <c r="C877" s="15"/>
      <c r="D877" s="15"/>
      <c r="E877" s="15"/>
      <c r="F877" s="48"/>
      <c r="G877" s="223"/>
      <c r="H877" s="48"/>
      <c r="I877" s="241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s="18" customFormat="1" ht="15" customHeight="1">
      <c r="A878" s="80"/>
      <c r="B878" s="22"/>
      <c r="C878" s="15"/>
      <c r="D878" s="15"/>
      <c r="E878" s="15"/>
      <c r="F878" s="48"/>
      <c r="G878" s="223"/>
      <c r="H878" s="48"/>
      <c r="I878" s="241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s="18" customFormat="1" ht="15" customHeight="1">
      <c r="A879" s="80"/>
      <c r="B879" s="22"/>
      <c r="C879" s="15"/>
      <c r="D879" s="15"/>
      <c r="E879" s="15"/>
      <c r="F879" s="48"/>
      <c r="G879" s="223"/>
      <c r="H879" s="48"/>
      <c r="I879" s="241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s="18" customFormat="1" ht="15" customHeight="1">
      <c r="A880" s="80"/>
      <c r="B880" s="22"/>
      <c r="C880" s="15"/>
      <c r="D880" s="15"/>
      <c r="E880" s="15"/>
      <c r="F880" s="48"/>
      <c r="G880" s="223"/>
      <c r="H880" s="48"/>
      <c r="I880" s="241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s="18" customFormat="1" ht="15" customHeight="1">
      <c r="A881" s="80"/>
      <c r="B881" s="22"/>
      <c r="C881" s="15"/>
      <c r="D881" s="15"/>
      <c r="E881" s="15"/>
      <c r="F881" s="48"/>
      <c r="G881" s="223"/>
      <c r="H881" s="48"/>
      <c r="I881" s="241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s="18" customFormat="1" ht="15" customHeight="1">
      <c r="A882" s="80"/>
      <c r="B882" s="22"/>
      <c r="C882" s="15"/>
      <c r="D882" s="15"/>
      <c r="E882" s="15"/>
      <c r="F882" s="48"/>
      <c r="G882" s="223"/>
      <c r="H882" s="48"/>
      <c r="I882" s="241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s="18" customFormat="1" ht="15" customHeight="1">
      <c r="A883" s="80"/>
      <c r="B883" s="22"/>
      <c r="C883" s="15"/>
      <c r="D883" s="15"/>
      <c r="E883" s="15"/>
      <c r="F883" s="48"/>
      <c r="G883" s="223"/>
      <c r="H883" s="48"/>
      <c r="I883" s="241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s="18" customFormat="1" ht="15" customHeight="1">
      <c r="A884" s="80"/>
      <c r="B884" s="22"/>
      <c r="C884" s="15"/>
      <c r="D884" s="15"/>
      <c r="E884" s="15"/>
      <c r="F884" s="48"/>
      <c r="G884" s="223"/>
      <c r="H884" s="48"/>
      <c r="I884" s="241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s="18" customFormat="1" ht="15" customHeight="1">
      <c r="A885" s="80"/>
      <c r="B885" s="22"/>
      <c r="C885" s="15"/>
      <c r="D885" s="15"/>
      <c r="E885" s="15"/>
      <c r="F885" s="48"/>
      <c r="G885" s="223"/>
      <c r="H885" s="48"/>
      <c r="I885" s="241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s="18" customFormat="1" ht="15" customHeight="1">
      <c r="A886" s="80"/>
      <c r="B886" s="22"/>
      <c r="C886" s="15"/>
      <c r="D886" s="15"/>
      <c r="E886" s="15"/>
      <c r="F886" s="48"/>
      <c r="G886" s="223"/>
      <c r="H886" s="48"/>
      <c r="I886" s="241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s="18" customFormat="1" ht="15" customHeight="1">
      <c r="A887" s="80"/>
      <c r="B887" s="22"/>
      <c r="C887" s="15"/>
      <c r="D887" s="15"/>
      <c r="E887" s="15"/>
      <c r="F887" s="48"/>
      <c r="G887" s="223"/>
      <c r="H887" s="48"/>
      <c r="I887" s="241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s="18" customFormat="1" ht="15" customHeight="1">
      <c r="A888" s="80"/>
      <c r="B888" s="22"/>
      <c r="C888" s="15"/>
      <c r="D888" s="15"/>
      <c r="E888" s="15"/>
      <c r="F888" s="48"/>
      <c r="G888" s="223"/>
      <c r="H888" s="48"/>
      <c r="I888" s="241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s="18" customFormat="1" ht="15" customHeight="1">
      <c r="A889" s="80"/>
      <c r="B889" s="22"/>
      <c r="C889" s="15"/>
      <c r="D889" s="15"/>
      <c r="E889" s="15"/>
      <c r="F889" s="48"/>
      <c r="G889" s="223"/>
      <c r="H889" s="48"/>
      <c r="I889" s="241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s="18" customFormat="1" ht="15" customHeight="1">
      <c r="A890" s="80"/>
      <c r="B890" s="22"/>
      <c r="C890" s="15"/>
      <c r="D890" s="15"/>
      <c r="E890" s="15"/>
      <c r="F890" s="48"/>
      <c r="G890" s="223"/>
      <c r="H890" s="48"/>
      <c r="I890" s="241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s="18" customFormat="1" ht="15" customHeight="1">
      <c r="A891" s="80"/>
      <c r="B891" s="22"/>
      <c r="C891" s="15"/>
      <c r="D891" s="15"/>
      <c r="E891" s="15"/>
      <c r="F891" s="48"/>
      <c r="G891" s="223"/>
      <c r="H891" s="48"/>
      <c r="I891" s="241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s="18" customFormat="1" ht="15" customHeight="1">
      <c r="A892" s="80"/>
      <c r="B892" s="22"/>
      <c r="C892" s="15"/>
      <c r="D892" s="15"/>
      <c r="E892" s="15"/>
      <c r="F892" s="48"/>
      <c r="G892" s="223"/>
      <c r="H892" s="48"/>
      <c r="I892" s="241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s="18" customFormat="1" ht="15" customHeight="1">
      <c r="A893" s="80"/>
      <c r="B893" s="22"/>
      <c r="C893" s="15"/>
      <c r="D893" s="15"/>
      <c r="E893" s="15"/>
      <c r="F893" s="48"/>
      <c r="G893" s="223"/>
      <c r="H893" s="48"/>
      <c r="I893" s="241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s="18" customFormat="1" ht="15" customHeight="1">
      <c r="A894" s="80"/>
      <c r="B894" s="22"/>
      <c r="C894" s="15"/>
      <c r="D894" s="15"/>
      <c r="E894" s="15"/>
      <c r="F894" s="48"/>
      <c r="G894" s="223"/>
      <c r="H894" s="48"/>
      <c r="I894" s="241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s="18" customFormat="1" ht="15" customHeight="1">
      <c r="A895" s="80"/>
      <c r="B895" s="22"/>
      <c r="C895" s="15"/>
      <c r="D895" s="15"/>
      <c r="E895" s="15"/>
      <c r="F895" s="48"/>
      <c r="G895" s="223"/>
      <c r="H895" s="48"/>
      <c r="I895" s="241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s="18" customFormat="1" ht="15" customHeight="1">
      <c r="A896" s="80"/>
      <c r="B896" s="22"/>
      <c r="C896" s="15"/>
      <c r="D896" s="15"/>
      <c r="E896" s="15"/>
      <c r="F896" s="48"/>
      <c r="G896" s="223"/>
      <c r="H896" s="48"/>
      <c r="I896" s="241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s="18" customFormat="1" ht="15" customHeight="1">
      <c r="A897" s="80"/>
      <c r="B897" s="22"/>
      <c r="C897" s="15"/>
      <c r="D897" s="15"/>
      <c r="E897" s="15"/>
      <c r="F897" s="48"/>
      <c r="G897" s="223"/>
      <c r="H897" s="48"/>
      <c r="I897" s="241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s="18" customFormat="1" ht="15" customHeight="1">
      <c r="A898" s="80"/>
      <c r="B898" s="22"/>
      <c r="C898" s="15"/>
      <c r="D898" s="15"/>
      <c r="E898" s="15"/>
      <c r="F898" s="48"/>
      <c r="G898" s="223"/>
      <c r="H898" s="48"/>
      <c r="I898" s="241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s="18" customFormat="1" ht="15" customHeight="1">
      <c r="A899" s="80"/>
      <c r="B899" s="22"/>
      <c r="C899" s="15"/>
      <c r="D899" s="15"/>
      <c r="E899" s="15"/>
      <c r="F899" s="48"/>
      <c r="G899" s="223"/>
      <c r="H899" s="48"/>
      <c r="I899" s="241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s="18" customFormat="1" ht="15" customHeight="1">
      <c r="A900" s="80"/>
      <c r="B900" s="22"/>
      <c r="C900" s="15"/>
      <c r="D900" s="15"/>
      <c r="E900" s="15"/>
      <c r="F900" s="48"/>
      <c r="G900" s="223"/>
      <c r="H900" s="48"/>
      <c r="I900" s="241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s="18" customFormat="1" ht="15" customHeight="1">
      <c r="A901" s="80"/>
      <c r="B901" s="22"/>
      <c r="C901" s="15"/>
      <c r="D901" s="15"/>
      <c r="E901" s="15"/>
      <c r="F901" s="48"/>
      <c r="G901" s="223"/>
      <c r="H901" s="48"/>
      <c r="I901" s="241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s="18" customFormat="1" ht="15" customHeight="1">
      <c r="A902" s="80"/>
      <c r="B902" s="22"/>
      <c r="C902" s="15"/>
      <c r="D902" s="15"/>
      <c r="E902" s="15"/>
      <c r="F902" s="48"/>
      <c r="G902" s="223"/>
      <c r="H902" s="48"/>
      <c r="I902" s="241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s="18" customFormat="1" ht="15" customHeight="1">
      <c r="A903" s="80"/>
      <c r="B903" s="22"/>
      <c r="C903" s="15"/>
      <c r="D903" s="15"/>
      <c r="E903" s="15"/>
      <c r="F903" s="48"/>
      <c r="G903" s="223"/>
      <c r="H903" s="48"/>
      <c r="I903" s="241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s="18" customFormat="1" ht="15" customHeight="1">
      <c r="A904" s="80"/>
      <c r="B904" s="22"/>
      <c r="C904" s="15"/>
      <c r="D904" s="15"/>
      <c r="E904" s="15"/>
      <c r="F904" s="48"/>
      <c r="G904" s="223"/>
      <c r="H904" s="48"/>
      <c r="I904" s="241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s="18" customFormat="1" ht="15" customHeight="1">
      <c r="A905" s="80"/>
      <c r="B905" s="22"/>
      <c r="C905" s="15"/>
      <c r="D905" s="15"/>
      <c r="E905" s="15"/>
      <c r="F905" s="48"/>
      <c r="G905" s="223"/>
      <c r="H905" s="48"/>
      <c r="I905" s="241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s="18" customFormat="1" ht="15" customHeight="1">
      <c r="A906" s="80"/>
      <c r="B906" s="22"/>
      <c r="C906" s="15"/>
      <c r="D906" s="15"/>
      <c r="E906" s="15"/>
      <c r="F906" s="48"/>
      <c r="G906" s="223"/>
      <c r="H906" s="48"/>
      <c r="I906" s="241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s="18" customFormat="1" ht="15" customHeight="1">
      <c r="A907" s="80"/>
      <c r="B907" s="22"/>
      <c r="C907" s="15"/>
      <c r="D907" s="15"/>
      <c r="E907" s="15"/>
      <c r="F907" s="48"/>
      <c r="G907" s="223"/>
      <c r="H907" s="48"/>
      <c r="I907" s="241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s="18" customFormat="1" ht="15" customHeight="1">
      <c r="A908" s="80"/>
      <c r="B908" s="22"/>
      <c r="C908" s="15"/>
      <c r="D908" s="15"/>
      <c r="E908" s="15"/>
      <c r="F908" s="48"/>
      <c r="G908" s="223"/>
      <c r="H908" s="48"/>
      <c r="I908" s="241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s="18" customFormat="1" ht="15" customHeight="1">
      <c r="A909" s="80"/>
      <c r="B909" s="22"/>
      <c r="C909" s="15"/>
      <c r="D909" s="15"/>
      <c r="E909" s="15"/>
      <c r="F909" s="48"/>
      <c r="G909" s="223"/>
      <c r="H909" s="48"/>
      <c r="I909" s="241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s="18" customFormat="1" ht="15" customHeight="1">
      <c r="A910" s="80"/>
      <c r="B910" s="22"/>
      <c r="C910" s="15"/>
      <c r="D910" s="15"/>
      <c r="E910" s="15"/>
      <c r="F910" s="48"/>
      <c r="G910" s="223"/>
      <c r="H910" s="48"/>
      <c r="I910" s="241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s="18" customFormat="1" ht="15" customHeight="1">
      <c r="A911" s="80"/>
      <c r="B911" s="22"/>
      <c r="C911" s="15"/>
      <c r="D911" s="15"/>
      <c r="E911" s="15"/>
      <c r="F911" s="48"/>
      <c r="G911" s="223"/>
      <c r="H911" s="48"/>
      <c r="I911" s="241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s="18" customFormat="1" ht="15" customHeight="1">
      <c r="A912" s="80"/>
      <c r="B912" s="22"/>
      <c r="C912" s="15"/>
      <c r="D912" s="15"/>
      <c r="E912" s="15"/>
      <c r="F912" s="48"/>
      <c r="G912" s="223"/>
      <c r="H912" s="48"/>
      <c r="I912" s="241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s="18" customFormat="1" ht="15" customHeight="1">
      <c r="A913" s="80"/>
      <c r="B913" s="22"/>
      <c r="C913" s="15"/>
      <c r="D913" s="15"/>
      <c r="E913" s="15"/>
      <c r="F913" s="48"/>
      <c r="G913" s="223"/>
      <c r="H913" s="48"/>
      <c r="I913" s="241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s="18" customFormat="1" ht="15" customHeight="1">
      <c r="A914" s="80"/>
      <c r="B914" s="22"/>
      <c r="C914" s="15"/>
      <c r="D914" s="15"/>
      <c r="E914" s="15"/>
      <c r="F914" s="48"/>
      <c r="G914" s="223"/>
      <c r="H914" s="48"/>
      <c r="I914" s="241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s="18" customFormat="1" ht="15" customHeight="1">
      <c r="A915" s="80"/>
      <c r="B915" s="22"/>
      <c r="C915" s="15"/>
      <c r="D915" s="15"/>
      <c r="E915" s="15"/>
      <c r="F915" s="48"/>
      <c r="G915" s="223"/>
      <c r="H915" s="48"/>
      <c r="I915" s="241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s="18" customFormat="1" ht="15" customHeight="1">
      <c r="A916" s="80"/>
      <c r="B916" s="22"/>
      <c r="C916" s="15"/>
      <c r="D916" s="15"/>
      <c r="E916" s="15"/>
      <c r="F916" s="48"/>
      <c r="G916" s="223"/>
      <c r="H916" s="48"/>
      <c r="I916" s="241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s="18" customFormat="1" ht="15" customHeight="1">
      <c r="A917" s="80"/>
      <c r="B917" s="22"/>
      <c r="C917" s="15"/>
      <c r="D917" s="15"/>
      <c r="E917" s="15"/>
      <c r="F917" s="48"/>
      <c r="G917" s="223"/>
      <c r="H917" s="48"/>
      <c r="I917" s="241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s="18" customFormat="1" ht="15" customHeight="1">
      <c r="A918" s="80"/>
      <c r="B918" s="22"/>
      <c r="C918" s="15"/>
      <c r="D918" s="15"/>
      <c r="E918" s="15"/>
      <c r="F918" s="48"/>
      <c r="G918" s="223"/>
      <c r="H918" s="48"/>
      <c r="I918" s="241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s="18" customFormat="1" ht="15" customHeight="1">
      <c r="A919" s="80"/>
      <c r="B919" s="22"/>
      <c r="C919" s="15"/>
      <c r="D919" s="15"/>
      <c r="E919" s="15"/>
      <c r="F919" s="48"/>
      <c r="G919" s="223"/>
      <c r="H919" s="48"/>
      <c r="I919" s="241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s="18" customFormat="1" ht="15" customHeight="1">
      <c r="A920" s="80"/>
      <c r="B920" s="22"/>
      <c r="C920" s="15"/>
      <c r="D920" s="15"/>
      <c r="E920" s="15"/>
      <c r="F920" s="48"/>
      <c r="G920" s="223"/>
      <c r="H920" s="48"/>
      <c r="I920" s="241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s="18" customFormat="1" ht="15" customHeight="1">
      <c r="A921" s="80"/>
      <c r="B921" s="22"/>
      <c r="C921" s="15"/>
      <c r="D921" s="15"/>
      <c r="E921" s="15"/>
      <c r="F921" s="48"/>
      <c r="G921" s="223"/>
      <c r="H921" s="48"/>
      <c r="I921" s="241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s="18" customFormat="1" ht="15" customHeight="1">
      <c r="A922" s="80"/>
      <c r="B922" s="22"/>
      <c r="C922" s="15"/>
      <c r="D922" s="15"/>
      <c r="E922" s="15"/>
      <c r="F922" s="48"/>
      <c r="G922" s="223"/>
      <c r="H922" s="48"/>
      <c r="I922" s="241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s="18" customFormat="1" ht="15" customHeight="1">
      <c r="A923" s="80"/>
      <c r="B923" s="22"/>
      <c r="C923" s="15"/>
      <c r="D923" s="15"/>
      <c r="E923" s="15"/>
      <c r="F923" s="48"/>
      <c r="G923" s="223"/>
      <c r="H923" s="48"/>
      <c r="I923" s="241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s="18" customFormat="1" ht="15" customHeight="1">
      <c r="A924" s="80"/>
      <c r="B924" s="22"/>
      <c r="C924" s="15"/>
      <c r="D924" s="15"/>
      <c r="E924" s="15"/>
      <c r="F924" s="48"/>
      <c r="G924" s="223"/>
      <c r="H924" s="48"/>
      <c r="I924" s="241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s="18" customFormat="1" ht="15" customHeight="1">
      <c r="A925" s="80"/>
      <c r="B925" s="22"/>
      <c r="C925" s="15"/>
      <c r="D925" s="15"/>
      <c r="E925" s="15"/>
      <c r="F925" s="48"/>
      <c r="G925" s="223"/>
      <c r="H925" s="48"/>
      <c r="I925" s="241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s="18" customFormat="1" ht="15" customHeight="1">
      <c r="A926" s="80"/>
      <c r="B926" s="22"/>
      <c r="C926" s="15"/>
      <c r="D926" s="15"/>
      <c r="E926" s="15"/>
      <c r="F926" s="48"/>
      <c r="G926" s="223"/>
      <c r="H926" s="48"/>
      <c r="I926" s="241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s="18" customFormat="1" ht="15" customHeight="1">
      <c r="A927" s="80"/>
      <c r="B927" s="22"/>
      <c r="C927" s="15"/>
      <c r="D927" s="15"/>
      <c r="E927" s="15"/>
      <c r="F927" s="48"/>
      <c r="G927" s="223"/>
      <c r="H927" s="48"/>
      <c r="I927" s="241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s="18" customFormat="1" ht="15" customHeight="1">
      <c r="A928" s="80"/>
      <c r="B928" s="22"/>
      <c r="C928" s="15"/>
      <c r="D928" s="15"/>
      <c r="E928" s="15"/>
      <c r="F928" s="48"/>
      <c r="G928" s="223"/>
      <c r="H928" s="48"/>
      <c r="I928" s="241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s="18" customFormat="1" ht="15" customHeight="1">
      <c r="A929" s="80"/>
      <c r="B929" s="22"/>
      <c r="C929" s="15"/>
      <c r="D929" s="15"/>
      <c r="E929" s="15"/>
      <c r="F929" s="48"/>
      <c r="G929" s="223"/>
      <c r="H929" s="48"/>
      <c r="I929" s="241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s="18" customFormat="1" ht="15" customHeight="1">
      <c r="A930" s="80"/>
      <c r="B930" s="22"/>
      <c r="C930" s="15"/>
      <c r="D930" s="15"/>
      <c r="E930" s="15"/>
      <c r="F930" s="48"/>
      <c r="G930" s="223"/>
      <c r="H930" s="48"/>
      <c r="I930" s="241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s="18" customFormat="1" ht="15" customHeight="1">
      <c r="A931" s="80"/>
      <c r="B931" s="22"/>
      <c r="C931" s="15"/>
      <c r="D931" s="15"/>
      <c r="E931" s="15"/>
      <c r="F931" s="48"/>
      <c r="G931" s="223"/>
      <c r="H931" s="48"/>
      <c r="I931" s="241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s="18" customFormat="1" ht="15" customHeight="1">
      <c r="A932" s="80"/>
      <c r="B932" s="22"/>
      <c r="C932" s="15"/>
      <c r="D932" s="15"/>
      <c r="E932" s="15"/>
      <c r="F932" s="48"/>
      <c r="G932" s="223"/>
      <c r="H932" s="48"/>
      <c r="I932" s="241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s="18" customFormat="1" ht="15" customHeight="1">
      <c r="A933" s="80"/>
      <c r="B933" s="22"/>
      <c r="C933" s="15"/>
      <c r="D933" s="15"/>
      <c r="E933" s="15"/>
      <c r="F933" s="48"/>
      <c r="G933" s="223"/>
      <c r="H933" s="48"/>
      <c r="I933" s="241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s="18" customFormat="1" ht="15" customHeight="1">
      <c r="A934" s="80"/>
      <c r="B934" s="22"/>
      <c r="C934" s="15"/>
      <c r="D934" s="15"/>
      <c r="E934" s="15"/>
      <c r="F934" s="48"/>
      <c r="G934" s="223"/>
      <c r="H934" s="48"/>
      <c r="I934" s="241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s="18" customFormat="1" ht="15" customHeight="1">
      <c r="A935" s="80"/>
      <c r="B935" s="22"/>
      <c r="C935" s="15"/>
      <c r="D935" s="15"/>
      <c r="E935" s="15"/>
      <c r="F935" s="48"/>
      <c r="G935" s="223"/>
      <c r="H935" s="48"/>
      <c r="I935" s="241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s="18" customFormat="1" ht="15" customHeight="1">
      <c r="A936" s="80"/>
      <c r="B936" s="22"/>
      <c r="C936" s="15"/>
      <c r="D936" s="15"/>
      <c r="E936" s="15"/>
      <c r="F936" s="48"/>
      <c r="G936" s="223"/>
      <c r="H936" s="48"/>
      <c r="I936" s="241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s="18" customFormat="1" ht="15" customHeight="1">
      <c r="A937" s="80"/>
      <c r="B937" s="22"/>
      <c r="C937" s="15"/>
      <c r="D937" s="15"/>
      <c r="E937" s="15"/>
      <c r="F937" s="48"/>
      <c r="G937" s="223"/>
      <c r="H937" s="48"/>
      <c r="I937" s="241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s="18" customFormat="1" ht="15" customHeight="1">
      <c r="A938" s="80"/>
      <c r="B938" s="22"/>
      <c r="C938" s="15"/>
      <c r="D938" s="15"/>
      <c r="E938" s="15"/>
      <c r="F938" s="48"/>
      <c r="G938" s="223"/>
      <c r="H938" s="48"/>
      <c r="I938" s="241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s="18" customFormat="1" ht="15" customHeight="1">
      <c r="A939" s="80"/>
      <c r="B939" s="22"/>
      <c r="C939" s="15"/>
      <c r="D939" s="15"/>
      <c r="E939" s="15"/>
      <c r="F939" s="48"/>
      <c r="G939" s="223"/>
      <c r="H939" s="48"/>
      <c r="I939" s="241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s="18" customFormat="1" ht="15" customHeight="1">
      <c r="A940" s="80"/>
      <c r="B940" s="22"/>
      <c r="C940" s="15"/>
      <c r="D940" s="15"/>
      <c r="E940" s="15"/>
      <c r="F940" s="48"/>
      <c r="G940" s="223"/>
      <c r="H940" s="48"/>
      <c r="I940" s="241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s="18" customFormat="1" ht="15" customHeight="1">
      <c r="A941" s="80"/>
      <c r="B941" s="22"/>
      <c r="C941" s="15"/>
      <c r="D941" s="15"/>
      <c r="E941" s="15"/>
      <c r="F941" s="48"/>
      <c r="G941" s="223"/>
      <c r="H941" s="48"/>
      <c r="I941" s="241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s="18" customFormat="1" ht="15" customHeight="1">
      <c r="A942" s="80"/>
      <c r="B942" s="22"/>
      <c r="C942" s="15"/>
      <c r="D942" s="15"/>
      <c r="E942" s="15"/>
      <c r="F942" s="48"/>
      <c r="G942" s="223"/>
      <c r="H942" s="48"/>
      <c r="I942" s="241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s="18" customFormat="1" ht="15" customHeight="1">
      <c r="A943" s="80"/>
      <c r="B943" s="22"/>
      <c r="C943" s="15"/>
      <c r="D943" s="15"/>
      <c r="E943" s="15"/>
      <c r="F943" s="48"/>
      <c r="G943" s="223"/>
      <c r="H943" s="48"/>
      <c r="I943" s="241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s="18" customFormat="1" ht="15" customHeight="1">
      <c r="A944" s="80"/>
      <c r="B944" s="22"/>
      <c r="C944" s="15"/>
      <c r="D944" s="15"/>
      <c r="E944" s="15"/>
      <c r="F944" s="48"/>
      <c r="G944" s="223"/>
      <c r="H944" s="48"/>
      <c r="I944" s="241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s="18" customFormat="1" ht="15" customHeight="1">
      <c r="A945" s="80"/>
      <c r="B945" s="22"/>
      <c r="C945" s="15"/>
      <c r="D945" s="15"/>
      <c r="E945" s="15"/>
      <c r="F945" s="48"/>
      <c r="G945" s="223"/>
      <c r="H945" s="48"/>
      <c r="I945" s="241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s="18" customFormat="1" ht="15" customHeight="1">
      <c r="A946" s="80"/>
      <c r="B946" s="22"/>
      <c r="C946" s="15"/>
      <c r="D946" s="15"/>
      <c r="E946" s="15"/>
      <c r="F946" s="48"/>
      <c r="G946" s="223"/>
      <c r="H946" s="48"/>
      <c r="I946" s="241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s="18" customFormat="1" ht="15" customHeight="1">
      <c r="A947" s="80"/>
      <c r="B947" s="22"/>
      <c r="C947" s="15"/>
      <c r="D947" s="15"/>
      <c r="E947" s="15"/>
      <c r="F947" s="48"/>
      <c r="G947" s="223"/>
      <c r="H947" s="48"/>
      <c r="I947" s="241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s="18" customFormat="1" ht="15" customHeight="1">
      <c r="A948" s="80"/>
      <c r="B948" s="22"/>
      <c r="C948" s="15"/>
      <c r="D948" s="15"/>
      <c r="E948" s="15"/>
      <c r="F948" s="48"/>
      <c r="G948" s="223"/>
      <c r="H948" s="48"/>
      <c r="I948" s="241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s="18" customFormat="1" ht="15" customHeight="1">
      <c r="A949" s="80"/>
      <c r="B949" s="22"/>
      <c r="C949" s="15"/>
      <c r="D949" s="15"/>
      <c r="E949" s="15"/>
      <c r="F949" s="48"/>
      <c r="G949" s="223"/>
      <c r="H949" s="48"/>
      <c r="I949" s="241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s="18" customFormat="1" ht="15" customHeight="1">
      <c r="A950" s="80"/>
      <c r="B950" s="22"/>
      <c r="C950" s="15"/>
      <c r="D950" s="15"/>
      <c r="E950" s="15"/>
      <c r="F950" s="48"/>
      <c r="G950" s="223"/>
      <c r="H950" s="48"/>
      <c r="I950" s="241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s="18" customFormat="1" ht="15" customHeight="1">
      <c r="A951" s="80"/>
      <c r="B951" s="22"/>
      <c r="C951" s="15"/>
      <c r="D951" s="15"/>
      <c r="E951" s="15"/>
      <c r="F951" s="48"/>
      <c r="G951" s="223"/>
      <c r="H951" s="48"/>
      <c r="I951" s="241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s="18" customFormat="1" ht="15" customHeight="1">
      <c r="A952" s="80"/>
      <c r="B952" s="22"/>
      <c r="C952" s="15"/>
      <c r="D952" s="15"/>
      <c r="E952" s="15"/>
      <c r="F952" s="48"/>
      <c r="G952" s="223"/>
      <c r="H952" s="48"/>
      <c r="I952" s="241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s="18" customFormat="1" ht="15" customHeight="1">
      <c r="A953" s="80"/>
      <c r="B953" s="22"/>
      <c r="C953" s="15"/>
      <c r="D953" s="15"/>
      <c r="E953" s="15"/>
      <c r="F953" s="48"/>
      <c r="G953" s="223"/>
      <c r="H953" s="48"/>
      <c r="I953" s="241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s="18" customFormat="1" ht="15" customHeight="1">
      <c r="A954" s="80"/>
      <c r="B954" s="22"/>
      <c r="C954" s="15"/>
      <c r="D954" s="15"/>
      <c r="E954" s="15"/>
      <c r="F954" s="48"/>
      <c r="G954" s="223"/>
      <c r="H954" s="48"/>
      <c r="I954" s="241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s="18" customFormat="1" ht="15" customHeight="1">
      <c r="A955" s="80"/>
      <c r="B955" s="22"/>
      <c r="C955" s="15"/>
      <c r="D955" s="15"/>
      <c r="E955" s="15"/>
      <c r="F955" s="48"/>
      <c r="G955" s="223"/>
      <c r="H955" s="48"/>
      <c r="I955" s="241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s="18" customFormat="1" ht="15" customHeight="1">
      <c r="A956" s="80"/>
      <c r="B956" s="22"/>
      <c r="C956" s="15"/>
      <c r="D956" s="15"/>
      <c r="E956" s="15"/>
      <c r="F956" s="48"/>
      <c r="G956" s="223"/>
      <c r="H956" s="48"/>
      <c r="I956" s="241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s="18" customFormat="1" ht="15" customHeight="1">
      <c r="A957" s="80"/>
      <c r="B957" s="22"/>
      <c r="C957" s="15"/>
      <c r="D957" s="15"/>
      <c r="E957" s="15"/>
      <c r="F957" s="48"/>
      <c r="G957" s="223"/>
      <c r="H957" s="48"/>
      <c r="I957" s="241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s="18" customFormat="1" ht="15" customHeight="1">
      <c r="A958" s="80"/>
      <c r="B958" s="22"/>
      <c r="C958" s="15"/>
      <c r="D958" s="15"/>
      <c r="E958" s="15"/>
      <c r="F958" s="48"/>
      <c r="G958" s="223"/>
      <c r="H958" s="48"/>
      <c r="I958" s="241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s="18" customFormat="1" ht="15" customHeight="1">
      <c r="A959" s="80"/>
      <c r="B959" s="22"/>
      <c r="C959" s="15"/>
      <c r="D959" s="15"/>
      <c r="E959" s="15"/>
      <c r="F959" s="48"/>
      <c r="G959" s="223"/>
      <c r="H959" s="48"/>
      <c r="I959" s="241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s="18" customFormat="1" ht="15" customHeight="1">
      <c r="A960" s="80"/>
      <c r="B960" s="22"/>
      <c r="C960" s="15"/>
      <c r="D960" s="15"/>
      <c r="E960" s="15"/>
      <c r="F960" s="48"/>
      <c r="G960" s="223"/>
      <c r="H960" s="48"/>
      <c r="I960" s="241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s="18" customFormat="1" ht="15" customHeight="1">
      <c r="A961" s="80"/>
      <c r="B961" s="22"/>
      <c r="C961" s="15"/>
      <c r="D961" s="15"/>
      <c r="E961" s="15"/>
      <c r="F961" s="48"/>
      <c r="G961" s="223"/>
      <c r="H961" s="48"/>
      <c r="I961" s="241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spans="1:23" s="18" customFormat="1" ht="15" customHeight="1">
      <c r="A962" s="80"/>
      <c r="B962" s="22"/>
      <c r="C962" s="15"/>
      <c r="D962" s="15"/>
      <c r="E962" s="15"/>
      <c r="F962" s="48"/>
      <c r="G962" s="223"/>
      <c r="H962" s="48"/>
      <c r="I962" s="241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1:23" s="18" customFormat="1" ht="15" customHeight="1">
      <c r="A963" s="80"/>
      <c r="B963" s="22"/>
      <c r="C963" s="15"/>
      <c r="D963" s="15"/>
      <c r="E963" s="15"/>
      <c r="F963" s="48"/>
      <c r="G963" s="223"/>
      <c r="H963" s="48"/>
      <c r="I963" s="241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spans="1:23" s="18" customFormat="1" ht="15" customHeight="1">
      <c r="A964" s="80"/>
      <c r="B964" s="22"/>
      <c r="C964" s="15"/>
      <c r="D964" s="15"/>
      <c r="E964" s="15"/>
      <c r="F964" s="48"/>
      <c r="G964" s="223"/>
      <c r="H964" s="48"/>
      <c r="I964" s="241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spans="1:23" s="18" customFormat="1" ht="15" customHeight="1">
      <c r="A965" s="80"/>
      <c r="B965" s="22"/>
      <c r="C965" s="15"/>
      <c r="D965" s="15"/>
      <c r="E965" s="15"/>
      <c r="F965" s="48"/>
      <c r="G965" s="223"/>
      <c r="H965" s="48"/>
      <c r="I965" s="241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 s="18" customFormat="1" ht="15" customHeight="1">
      <c r="A966" s="80"/>
      <c r="B966" s="22"/>
      <c r="C966" s="15"/>
      <c r="D966" s="15"/>
      <c r="E966" s="15"/>
      <c r="F966" s="48"/>
      <c r="G966" s="223"/>
      <c r="H966" s="48"/>
      <c r="I966" s="241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spans="1:23" s="18" customFormat="1" ht="15" customHeight="1">
      <c r="A967" s="80"/>
      <c r="B967" s="22"/>
      <c r="C967" s="15"/>
      <c r="D967" s="15"/>
      <c r="E967" s="15"/>
      <c r="F967" s="48"/>
      <c r="G967" s="223"/>
      <c r="H967" s="48"/>
      <c r="I967" s="241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spans="1:23" s="18" customFormat="1" ht="15" customHeight="1">
      <c r="A968" s="80"/>
      <c r="B968" s="22"/>
      <c r="C968" s="15"/>
      <c r="D968" s="15"/>
      <c r="E968" s="15"/>
      <c r="F968" s="48"/>
      <c r="G968" s="223"/>
      <c r="H968" s="48"/>
      <c r="I968" s="241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spans="1:23" s="18" customFormat="1" ht="15" customHeight="1">
      <c r="A969" s="80"/>
      <c r="B969" s="22"/>
      <c r="C969" s="15"/>
      <c r="D969" s="15"/>
      <c r="E969" s="15"/>
      <c r="F969" s="48"/>
      <c r="G969" s="223"/>
      <c r="H969" s="48"/>
      <c r="I969" s="241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spans="1:23" s="18" customFormat="1" ht="15" customHeight="1">
      <c r="A970" s="80"/>
      <c r="B970" s="22"/>
      <c r="C970" s="15"/>
      <c r="D970" s="15"/>
      <c r="E970" s="15"/>
      <c r="F970" s="48"/>
      <c r="G970" s="223"/>
      <c r="H970" s="48"/>
      <c r="I970" s="241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spans="1:23" s="18" customFormat="1" ht="15" customHeight="1">
      <c r="A971" s="80"/>
      <c r="B971" s="22"/>
      <c r="C971" s="15"/>
      <c r="D971" s="15"/>
      <c r="E971" s="15"/>
      <c r="F971" s="48"/>
      <c r="G971" s="223"/>
      <c r="H971" s="48"/>
      <c r="I971" s="241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spans="1:23" s="18" customFormat="1" ht="15" customHeight="1">
      <c r="A972" s="80"/>
      <c r="B972" s="22"/>
      <c r="C972" s="15"/>
      <c r="D972" s="15"/>
      <c r="E972" s="15"/>
      <c r="F972" s="48"/>
      <c r="G972" s="223"/>
      <c r="H972" s="48"/>
      <c r="I972" s="241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spans="1:23" s="18" customFormat="1" ht="15" customHeight="1">
      <c r="A973" s="80"/>
      <c r="B973" s="22"/>
      <c r="C973" s="15"/>
      <c r="D973" s="15"/>
      <c r="E973" s="15"/>
      <c r="F973" s="48"/>
      <c r="G973" s="223"/>
      <c r="H973" s="48"/>
      <c r="I973" s="241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spans="1:23" s="18" customFormat="1" ht="15" customHeight="1">
      <c r="A974" s="80"/>
      <c r="B974" s="22"/>
      <c r="C974" s="15"/>
      <c r="D974" s="15"/>
      <c r="E974" s="15"/>
      <c r="F974" s="48"/>
      <c r="G974" s="223"/>
      <c r="H974" s="48"/>
      <c r="I974" s="241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spans="1:23" s="18" customFormat="1" ht="15" customHeight="1">
      <c r="A975" s="80"/>
      <c r="B975" s="22"/>
      <c r="C975" s="15"/>
      <c r="D975" s="15"/>
      <c r="E975" s="15"/>
      <c r="F975" s="48"/>
      <c r="G975" s="223"/>
      <c r="H975" s="48"/>
      <c r="I975" s="241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 s="18" customFormat="1" ht="15" customHeight="1">
      <c r="A976" s="80"/>
      <c r="B976" s="22"/>
      <c r="C976" s="15"/>
      <c r="D976" s="15"/>
      <c r="E976" s="15"/>
      <c r="F976" s="48"/>
      <c r="G976" s="223"/>
      <c r="H976" s="48"/>
      <c r="I976" s="241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spans="1:23" s="18" customFormat="1" ht="15" customHeight="1">
      <c r="A977" s="80"/>
      <c r="B977" s="22"/>
      <c r="C977" s="15"/>
      <c r="D977" s="15"/>
      <c r="E977" s="15"/>
      <c r="F977" s="48"/>
      <c r="G977" s="223"/>
      <c r="H977" s="48"/>
      <c r="I977" s="241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spans="1:23" s="18" customFormat="1" ht="15" customHeight="1">
      <c r="A978" s="80"/>
      <c r="B978" s="22"/>
      <c r="C978" s="15"/>
      <c r="D978" s="15"/>
      <c r="E978" s="15"/>
      <c r="F978" s="48"/>
      <c r="G978" s="223"/>
      <c r="H978" s="48"/>
      <c r="I978" s="241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spans="1:23" s="18" customFormat="1" ht="15" customHeight="1">
      <c r="A979" s="80"/>
      <c r="B979" s="22"/>
      <c r="C979" s="15"/>
      <c r="D979" s="15"/>
      <c r="E979" s="15"/>
      <c r="F979" s="48"/>
      <c r="G979" s="223"/>
      <c r="H979" s="48"/>
      <c r="I979" s="241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 s="18" customFormat="1" ht="15" customHeight="1">
      <c r="A980" s="80"/>
      <c r="B980" s="22"/>
      <c r="C980" s="15"/>
      <c r="D980" s="15"/>
      <c r="E980" s="15"/>
      <c r="F980" s="48"/>
      <c r="G980" s="223"/>
      <c r="H980" s="48"/>
      <c r="I980" s="241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spans="1:23" s="18" customFormat="1" ht="15" customHeight="1">
      <c r="A981" s="80"/>
      <c r="B981" s="22"/>
      <c r="C981" s="15"/>
      <c r="D981" s="15"/>
      <c r="E981" s="15"/>
      <c r="F981" s="48"/>
      <c r="G981" s="223"/>
      <c r="H981" s="48"/>
      <c r="I981" s="241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spans="1:23" s="18" customFormat="1" ht="15" customHeight="1">
      <c r="A982" s="80"/>
      <c r="B982" s="22"/>
      <c r="C982" s="15"/>
      <c r="D982" s="15"/>
      <c r="E982" s="15"/>
      <c r="F982" s="48"/>
      <c r="G982" s="223"/>
      <c r="H982" s="48"/>
      <c r="I982" s="241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spans="1:23" s="18" customFormat="1" ht="15" customHeight="1">
      <c r="A983" s="80"/>
      <c r="B983" s="22"/>
      <c r="C983" s="15"/>
      <c r="D983" s="15"/>
      <c r="E983" s="15"/>
      <c r="F983" s="48"/>
      <c r="G983" s="223"/>
      <c r="H983" s="48"/>
      <c r="I983" s="241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spans="1:23" s="18" customFormat="1" ht="15" customHeight="1">
      <c r="A984" s="80"/>
      <c r="B984" s="22"/>
      <c r="C984" s="15"/>
      <c r="D984" s="15"/>
      <c r="E984" s="15"/>
      <c r="F984" s="48"/>
      <c r="G984" s="223"/>
      <c r="H984" s="48"/>
      <c r="I984" s="241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</sheetData>
  <mergeCells count="2">
    <mergeCell ref="B1:E1"/>
    <mergeCell ref="B491:E4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3" workbookViewId="0">
      <selection activeCell="E121" sqref="E121"/>
    </sheetView>
  </sheetViews>
  <sheetFormatPr defaultRowHeight="15.6"/>
  <cols>
    <col min="1" max="1" width="12.44140625" style="345" customWidth="1"/>
    <col min="2" max="2" width="25.33203125" style="359" customWidth="1"/>
    <col min="3" max="3" width="16" style="359" customWidth="1"/>
    <col min="4" max="4" width="13.5546875" style="359" customWidth="1"/>
    <col min="5" max="5" width="13.77734375" style="359" customWidth="1"/>
    <col min="6" max="6" width="11" style="360" customWidth="1"/>
    <col min="7" max="7" width="12.44140625" style="356" customWidth="1"/>
    <col min="8" max="8" width="13.33203125" style="356" customWidth="1"/>
    <col min="9" max="9" width="17.88671875" style="361" customWidth="1"/>
    <col min="10" max="16384" width="8.88671875" style="345"/>
  </cols>
  <sheetData>
    <row r="1" spans="1:9">
      <c r="A1" s="340"/>
      <c r="B1" s="341"/>
      <c r="C1" s="341"/>
      <c r="D1" s="341"/>
      <c r="E1" s="341"/>
      <c r="F1" s="342"/>
      <c r="G1" s="343"/>
      <c r="H1" s="343"/>
      <c r="I1" s="344"/>
    </row>
    <row r="2" spans="1:9" ht="35.4" customHeight="1">
      <c r="A2" s="262" t="s">
        <v>725</v>
      </c>
      <c r="B2" s="587" t="s">
        <v>726</v>
      </c>
      <c r="C2" s="587"/>
      <c r="D2" s="587"/>
      <c r="E2" s="587"/>
      <c r="F2" s="587" t="s">
        <v>2</v>
      </c>
      <c r="G2" s="262" t="s">
        <v>727</v>
      </c>
      <c r="H2" s="346" t="s">
        <v>728</v>
      </c>
      <c r="I2" s="347" t="s">
        <v>729</v>
      </c>
    </row>
    <row r="3" spans="1:9" s="348" customFormat="1" ht="21" customHeight="1">
      <c r="A3" s="265"/>
      <c r="B3" s="263"/>
      <c r="C3" s="263"/>
      <c r="D3" s="263"/>
      <c r="E3" s="263"/>
      <c r="F3" s="264"/>
      <c r="G3" s="6"/>
      <c r="H3" s="266"/>
      <c r="I3" s="389"/>
    </row>
    <row r="4" spans="1:9" s="348" customFormat="1" ht="21" customHeight="1">
      <c r="A4" s="362"/>
      <c r="B4" s="6"/>
      <c r="C4" s="6"/>
      <c r="D4" s="6"/>
      <c r="E4" s="6"/>
      <c r="F4" s="370"/>
      <c r="G4" s="6"/>
      <c r="H4" s="383"/>
      <c r="I4" s="390"/>
    </row>
    <row r="5" spans="1:9" s="348" customFormat="1" ht="21" customHeight="1">
      <c r="A5" s="362"/>
      <c r="B5" s="14" t="str">
        <f>'Elevated water tank'!B4</f>
        <v>PROPOSED BOREHOLE REHABILITATION</v>
      </c>
      <c r="C5" s="6"/>
      <c r="D5" s="6"/>
      <c r="E5" s="6"/>
      <c r="F5" s="370"/>
      <c r="G5" s="6"/>
      <c r="H5" s="383"/>
      <c r="I5" s="390"/>
    </row>
    <row r="6" spans="1:9" s="348" customFormat="1" ht="21" customHeight="1">
      <c r="A6" s="362"/>
      <c r="B6" s="14" t="str">
        <f>'Elevated water tank'!B5</f>
        <v>BALANBAL DISTRICT</v>
      </c>
      <c r="C6" s="6"/>
      <c r="D6" s="6"/>
      <c r="E6" s="6"/>
      <c r="F6" s="370"/>
      <c r="G6" s="6"/>
      <c r="H6" s="383"/>
      <c r="I6" s="390"/>
    </row>
    <row r="7" spans="1:9" s="348" customFormat="1" ht="21" customHeight="1">
      <c r="A7" s="362"/>
      <c r="B7" s="14"/>
      <c r="C7" s="6"/>
      <c r="D7" s="6"/>
      <c r="E7" s="6"/>
      <c r="F7" s="370"/>
      <c r="G7" s="6"/>
      <c r="H7" s="383"/>
      <c r="I7" s="390"/>
    </row>
    <row r="8" spans="1:9" s="348" customFormat="1" ht="21" customHeight="1">
      <c r="A8" s="362"/>
      <c r="B8" s="14" t="s">
        <v>973</v>
      </c>
      <c r="C8" s="6"/>
      <c r="D8" s="6"/>
      <c r="E8" s="6"/>
      <c r="F8" s="370"/>
      <c r="G8" s="6"/>
      <c r="H8" s="383"/>
      <c r="I8" s="390"/>
    </row>
    <row r="9" spans="1:9" ht="19.95" customHeight="1">
      <c r="A9" s="363"/>
      <c r="B9" s="349"/>
      <c r="C9" s="349"/>
      <c r="D9" s="349"/>
      <c r="E9" s="349"/>
      <c r="F9" s="371"/>
      <c r="G9" s="350"/>
      <c r="H9" s="384"/>
      <c r="I9" s="391"/>
    </row>
    <row r="10" spans="1:9" ht="19.95" customHeight="1">
      <c r="A10" s="364"/>
      <c r="B10" s="14" t="s">
        <v>730</v>
      </c>
      <c r="C10" s="251"/>
      <c r="D10" s="251"/>
      <c r="E10" s="251"/>
      <c r="F10" s="244"/>
      <c r="G10" s="351"/>
      <c r="H10" s="243"/>
      <c r="I10" s="392"/>
    </row>
    <row r="11" spans="1:9" ht="19.95" customHeight="1">
      <c r="A11" s="364"/>
      <c r="B11" s="251"/>
      <c r="C11" s="251"/>
      <c r="D11" s="251"/>
      <c r="E11" s="251"/>
      <c r="F11" s="244"/>
      <c r="G11" s="351"/>
      <c r="H11" s="243"/>
      <c r="I11" s="392"/>
    </row>
    <row r="12" spans="1:9" ht="19.95" customHeight="1">
      <c r="A12" s="364"/>
      <c r="B12" s="14" t="s">
        <v>792</v>
      </c>
      <c r="C12" s="341"/>
      <c r="D12" s="341"/>
      <c r="E12" s="341"/>
      <c r="F12" s="244"/>
      <c r="G12" s="351"/>
      <c r="H12" s="243"/>
      <c r="I12" s="392"/>
    </row>
    <row r="13" spans="1:9" ht="19.95" customHeight="1">
      <c r="A13" s="364"/>
      <c r="B13" s="14" t="s">
        <v>731</v>
      </c>
      <c r="C13" s="341"/>
      <c r="D13" s="341"/>
      <c r="E13" s="341"/>
      <c r="F13" s="244"/>
      <c r="G13" s="351"/>
      <c r="H13" s="243"/>
      <c r="I13" s="392"/>
    </row>
    <row r="14" spans="1:9" ht="19.95" customHeight="1">
      <c r="A14" s="364"/>
      <c r="B14" s="251"/>
      <c r="C14" s="251"/>
      <c r="D14" s="251"/>
      <c r="E14" s="251"/>
      <c r="F14" s="244"/>
      <c r="G14" s="351"/>
      <c r="H14" s="243"/>
      <c r="I14" s="392"/>
    </row>
    <row r="15" spans="1:9" ht="19.95" customHeight="1">
      <c r="A15" s="364"/>
      <c r="B15" s="341"/>
      <c r="C15" s="341"/>
      <c r="D15" s="341"/>
      <c r="E15" s="341"/>
      <c r="F15" s="244"/>
      <c r="G15" s="351"/>
      <c r="H15" s="243"/>
      <c r="I15" s="392"/>
    </row>
    <row r="16" spans="1:9" ht="19.95" customHeight="1">
      <c r="A16" s="13" t="s">
        <v>20</v>
      </c>
      <c r="B16" s="22" t="s">
        <v>732</v>
      </c>
      <c r="C16" s="22"/>
      <c r="D16" s="22"/>
      <c r="E16" s="22"/>
      <c r="F16" s="244"/>
      <c r="G16" s="351"/>
      <c r="H16" s="243"/>
      <c r="I16" s="392"/>
    </row>
    <row r="17" spans="1:9" ht="19.95" customHeight="1">
      <c r="A17" s="364"/>
      <c r="B17" s="22" t="s">
        <v>733</v>
      </c>
      <c r="C17" s="22"/>
      <c r="D17" s="22"/>
      <c r="E17" s="22"/>
      <c r="F17" s="244"/>
      <c r="G17" s="351"/>
      <c r="H17" s="243"/>
      <c r="I17" s="392"/>
    </row>
    <row r="18" spans="1:9" ht="19.95" customHeight="1">
      <c r="A18" s="364"/>
      <c r="B18" s="22" t="s">
        <v>734</v>
      </c>
      <c r="C18" s="22"/>
      <c r="D18" s="22"/>
      <c r="E18" s="22"/>
      <c r="F18" s="244"/>
      <c r="G18" s="351"/>
      <c r="H18" s="243"/>
      <c r="I18" s="392"/>
    </row>
    <row r="19" spans="1:9" ht="19.95" customHeight="1">
      <c r="A19" s="364"/>
      <c r="B19" s="22" t="s">
        <v>735</v>
      </c>
      <c r="C19" s="22"/>
      <c r="D19" s="22"/>
      <c r="E19" s="22"/>
      <c r="F19" s="244"/>
      <c r="G19" s="351"/>
      <c r="H19" s="243"/>
      <c r="I19" s="392"/>
    </row>
    <row r="20" spans="1:9" ht="19.95" customHeight="1">
      <c r="A20" s="364"/>
      <c r="B20" s="22" t="s">
        <v>736</v>
      </c>
      <c r="C20" s="22"/>
      <c r="D20" s="22"/>
      <c r="E20" s="22"/>
      <c r="F20" s="244"/>
      <c r="G20" s="351"/>
      <c r="H20" s="243"/>
      <c r="I20" s="392"/>
    </row>
    <row r="21" spans="1:9" ht="19.95" customHeight="1">
      <c r="A21" s="364"/>
      <c r="B21" s="22" t="s">
        <v>737</v>
      </c>
      <c r="C21" s="22"/>
      <c r="D21" s="22"/>
      <c r="E21" s="22"/>
      <c r="F21" s="167" t="s">
        <v>5</v>
      </c>
      <c r="G21" s="223">
        <v>1</v>
      </c>
      <c r="H21" s="16"/>
      <c r="I21" s="197"/>
    </row>
    <row r="22" spans="1:9" ht="19.95" customHeight="1">
      <c r="A22" s="364"/>
      <c r="B22" s="352"/>
      <c r="C22" s="352"/>
      <c r="D22" s="352"/>
      <c r="E22" s="352"/>
      <c r="F22" s="244"/>
      <c r="G22" s="351"/>
      <c r="H22" s="243"/>
      <c r="I22" s="392"/>
    </row>
    <row r="23" spans="1:9" ht="19.95" customHeight="1">
      <c r="A23" s="364"/>
      <c r="B23" s="352"/>
      <c r="C23" s="352"/>
      <c r="D23" s="352"/>
      <c r="E23" s="352"/>
      <c r="F23" s="244"/>
      <c r="G23" s="351"/>
      <c r="H23" s="243"/>
      <c r="I23" s="392"/>
    </row>
    <row r="24" spans="1:9" ht="19.95" customHeight="1">
      <c r="A24" s="364"/>
      <c r="B24" s="352"/>
      <c r="C24" s="352"/>
      <c r="D24" s="352"/>
      <c r="E24" s="352"/>
      <c r="F24" s="244"/>
      <c r="G24" s="351"/>
      <c r="H24" s="243"/>
      <c r="I24" s="392"/>
    </row>
    <row r="25" spans="1:9" ht="19.95" customHeight="1">
      <c r="A25" s="364"/>
      <c r="B25" s="352"/>
      <c r="C25" s="352"/>
      <c r="D25" s="352"/>
      <c r="E25" s="352"/>
      <c r="F25" s="244"/>
      <c r="G25" s="351"/>
      <c r="H25" s="243"/>
      <c r="I25" s="392"/>
    </row>
    <row r="26" spans="1:9" ht="19.95" customHeight="1">
      <c r="A26" s="364"/>
      <c r="B26" s="352"/>
      <c r="C26" s="352"/>
      <c r="D26" s="352"/>
      <c r="E26" s="352"/>
      <c r="F26" s="244"/>
      <c r="G26" s="351"/>
      <c r="H26" s="243"/>
      <c r="I26" s="392"/>
    </row>
    <row r="27" spans="1:9" ht="19.95" customHeight="1">
      <c r="A27" s="364"/>
      <c r="B27" s="352"/>
      <c r="C27" s="352"/>
      <c r="D27" s="352"/>
      <c r="E27" s="352"/>
      <c r="F27" s="244"/>
      <c r="G27" s="351"/>
      <c r="H27" s="243"/>
      <c r="I27" s="392"/>
    </row>
    <row r="28" spans="1:9" ht="19.95" customHeight="1">
      <c r="A28" s="364"/>
      <c r="B28" s="352"/>
      <c r="C28" s="352"/>
      <c r="D28" s="352"/>
      <c r="E28" s="352"/>
      <c r="F28" s="244"/>
      <c r="G28" s="351"/>
      <c r="H28" s="243"/>
      <c r="I28" s="392"/>
    </row>
    <row r="29" spans="1:9" ht="19.95" customHeight="1">
      <c r="A29" s="364"/>
      <c r="B29" s="352"/>
      <c r="C29" s="352"/>
      <c r="D29" s="352"/>
      <c r="E29" s="352"/>
      <c r="F29" s="244"/>
      <c r="G29" s="351"/>
      <c r="H29" s="243"/>
      <c r="I29" s="392"/>
    </row>
    <row r="30" spans="1:9" ht="19.95" customHeight="1">
      <c r="A30" s="364"/>
      <c r="B30" s="20" t="s">
        <v>48</v>
      </c>
      <c r="C30" s="250"/>
      <c r="D30" s="250"/>
      <c r="E30" s="250"/>
      <c r="F30" s="373"/>
      <c r="G30" s="345"/>
      <c r="H30" s="246"/>
      <c r="I30" s="267"/>
    </row>
    <row r="31" spans="1:9" ht="19.95" customHeight="1">
      <c r="A31" s="364"/>
      <c r="B31" s="20"/>
      <c r="C31" s="250"/>
      <c r="D31" s="250"/>
      <c r="E31" s="250"/>
      <c r="F31" s="373"/>
      <c r="G31" s="345"/>
      <c r="H31" s="246"/>
      <c r="I31" s="267"/>
    </row>
    <row r="32" spans="1:9" ht="19.95" customHeight="1">
      <c r="A32" s="364"/>
      <c r="B32" s="20"/>
      <c r="C32" s="250"/>
      <c r="D32" s="250"/>
      <c r="E32" s="250"/>
      <c r="F32" s="373"/>
      <c r="G32" s="345"/>
      <c r="H32" s="246"/>
      <c r="I32" s="267"/>
    </row>
    <row r="33" spans="1:9" ht="19.95" customHeight="1">
      <c r="A33" s="364"/>
      <c r="B33" s="20" t="str">
        <f>B5</f>
        <v>PROPOSED BOREHOLE REHABILITATION</v>
      </c>
      <c r="C33" s="250"/>
      <c r="D33" s="250"/>
      <c r="E33" s="250"/>
      <c r="F33" s="373"/>
      <c r="G33" s="345"/>
      <c r="H33" s="246"/>
      <c r="I33" s="267"/>
    </row>
    <row r="34" spans="1:9" ht="19.95" customHeight="1">
      <c r="A34" s="364"/>
      <c r="B34" s="20" t="str">
        <f>B6</f>
        <v>BALANBAL DISTRICT</v>
      </c>
      <c r="C34" s="250"/>
      <c r="D34" s="250"/>
      <c r="E34" s="250"/>
      <c r="F34" s="373"/>
      <c r="G34" s="345"/>
      <c r="H34" s="246"/>
      <c r="I34" s="267"/>
    </row>
    <row r="35" spans="1:9" ht="19.95" customHeight="1">
      <c r="A35" s="364"/>
      <c r="B35" s="20"/>
      <c r="C35" s="250"/>
      <c r="D35" s="250"/>
      <c r="E35" s="250"/>
      <c r="F35" s="373"/>
      <c r="G35" s="345"/>
      <c r="H35" s="246"/>
      <c r="I35" s="267"/>
    </row>
    <row r="36" spans="1:9" ht="19.95" customHeight="1">
      <c r="A36" s="364"/>
      <c r="B36" s="20" t="str">
        <f>B8</f>
        <v>SECTION 4: GENERATOR INSTALLATION</v>
      </c>
      <c r="C36" s="250"/>
      <c r="D36" s="250"/>
      <c r="E36" s="250"/>
      <c r="F36" s="373"/>
      <c r="G36" s="345"/>
      <c r="H36" s="246"/>
      <c r="I36" s="267"/>
    </row>
    <row r="37" spans="1:9" ht="19.95" customHeight="1">
      <c r="A37" s="364"/>
      <c r="B37" s="250"/>
      <c r="C37" s="250"/>
      <c r="D37" s="250"/>
      <c r="E37" s="250"/>
      <c r="F37" s="373"/>
      <c r="G37" s="345"/>
      <c r="H37" s="246"/>
      <c r="I37" s="393"/>
    </row>
    <row r="38" spans="1:9" ht="19.95" customHeight="1">
      <c r="A38" s="364"/>
      <c r="B38" s="14" t="s">
        <v>738</v>
      </c>
      <c r="C38" s="353"/>
      <c r="D38" s="353"/>
      <c r="E38" s="353"/>
      <c r="F38" s="244"/>
      <c r="G38" s="351"/>
      <c r="H38" s="243"/>
      <c r="I38" s="392"/>
    </row>
    <row r="39" spans="1:9" ht="19.95" customHeight="1">
      <c r="A39" s="364"/>
      <c r="B39" s="341"/>
      <c r="C39" s="341"/>
      <c r="D39" s="341"/>
      <c r="E39" s="341"/>
      <c r="F39" s="244"/>
      <c r="G39" s="351"/>
      <c r="H39" s="243"/>
      <c r="I39" s="392"/>
    </row>
    <row r="40" spans="1:9" ht="19.95" customHeight="1">
      <c r="A40" s="364"/>
      <c r="B40" s="14" t="s">
        <v>739</v>
      </c>
      <c r="C40" s="247"/>
      <c r="D40" s="247"/>
      <c r="E40" s="247"/>
      <c r="F40" s="244"/>
      <c r="G40" s="351"/>
      <c r="H40" s="243"/>
      <c r="I40" s="392"/>
    </row>
    <row r="41" spans="1:9" ht="19.95" customHeight="1">
      <c r="A41" s="364"/>
      <c r="B41" s="14" t="s">
        <v>740</v>
      </c>
      <c r="C41" s="247"/>
      <c r="D41" s="247"/>
      <c r="E41" s="247"/>
      <c r="F41" s="244"/>
      <c r="G41" s="351"/>
      <c r="H41" s="243"/>
      <c r="I41" s="392"/>
    </row>
    <row r="42" spans="1:9" ht="19.95" customHeight="1">
      <c r="A42" s="364"/>
      <c r="B42" s="14" t="s">
        <v>741</v>
      </c>
      <c r="C42" s="247"/>
      <c r="D42" s="247"/>
      <c r="E42" s="247"/>
      <c r="F42" s="244"/>
      <c r="G42" s="351"/>
      <c r="H42" s="243"/>
      <c r="I42" s="392"/>
    </row>
    <row r="43" spans="1:9" ht="19.95" customHeight="1">
      <c r="A43" s="364"/>
      <c r="B43" s="14" t="s">
        <v>742</v>
      </c>
      <c r="C43" s="247"/>
      <c r="D43" s="247"/>
      <c r="E43" s="247"/>
      <c r="F43" s="244"/>
      <c r="G43" s="351"/>
      <c r="H43" s="243"/>
      <c r="I43" s="392"/>
    </row>
    <row r="44" spans="1:9" ht="19.95" customHeight="1">
      <c r="A44" s="364"/>
      <c r="B44" s="14" t="s">
        <v>743</v>
      </c>
      <c r="C44" s="247"/>
      <c r="D44" s="247"/>
      <c r="E44" s="247"/>
      <c r="F44" s="244"/>
      <c r="G44" s="351"/>
      <c r="H44" s="243"/>
      <c r="I44" s="392"/>
    </row>
    <row r="45" spans="1:9" ht="19.95" customHeight="1">
      <c r="A45" s="364"/>
      <c r="B45" s="341"/>
      <c r="C45" s="341"/>
      <c r="D45" s="341"/>
      <c r="E45" s="341"/>
      <c r="F45" s="244"/>
      <c r="G45" s="351"/>
      <c r="H45" s="243"/>
      <c r="I45" s="392"/>
    </row>
    <row r="46" spans="1:9" s="348" customFormat="1" ht="19.95" customHeight="1">
      <c r="A46" s="365"/>
      <c r="B46" s="248"/>
      <c r="C46" s="248"/>
      <c r="D46" s="248"/>
      <c r="E46" s="248"/>
      <c r="F46" s="374"/>
      <c r="G46" s="354"/>
      <c r="H46" s="385"/>
      <c r="I46" s="394"/>
    </row>
    <row r="47" spans="1:9" s="348" customFormat="1" ht="19.95" customHeight="1">
      <c r="A47" s="13" t="s">
        <v>20</v>
      </c>
      <c r="B47" s="22" t="s">
        <v>744</v>
      </c>
      <c r="C47" s="249"/>
      <c r="D47" s="249"/>
      <c r="E47" s="249"/>
      <c r="F47" s="374"/>
      <c r="G47" s="354"/>
      <c r="H47" s="385"/>
      <c r="I47" s="394"/>
    </row>
    <row r="48" spans="1:9" s="348" customFormat="1" ht="19.95" customHeight="1">
      <c r="A48" s="365"/>
      <c r="B48" s="22" t="s">
        <v>745</v>
      </c>
      <c r="C48" s="249"/>
      <c r="D48" s="249"/>
      <c r="E48" s="249"/>
      <c r="F48" s="374"/>
      <c r="G48" s="354"/>
      <c r="H48" s="385"/>
      <c r="I48" s="394"/>
    </row>
    <row r="49" spans="1:9" s="348" customFormat="1" ht="19.95" customHeight="1">
      <c r="A49" s="365"/>
      <c r="B49" s="22" t="s">
        <v>746</v>
      </c>
      <c r="C49" s="249"/>
      <c r="D49" s="249"/>
      <c r="E49" s="249"/>
      <c r="F49" s="374"/>
      <c r="G49" s="354"/>
      <c r="H49" s="385"/>
      <c r="I49" s="394"/>
    </row>
    <row r="50" spans="1:9" s="348" customFormat="1" ht="19.95" customHeight="1">
      <c r="A50" s="365"/>
      <c r="B50" s="22" t="s">
        <v>747</v>
      </c>
      <c r="C50" s="249"/>
      <c r="D50" s="249"/>
      <c r="E50" s="249"/>
      <c r="F50" s="374"/>
      <c r="G50" s="354"/>
      <c r="H50" s="385"/>
      <c r="I50" s="394"/>
    </row>
    <row r="51" spans="1:9" s="348" customFormat="1" ht="19.95" customHeight="1">
      <c r="A51" s="365"/>
      <c r="B51" s="22" t="s">
        <v>748</v>
      </c>
      <c r="C51" s="249"/>
      <c r="D51" s="249"/>
      <c r="E51" s="249"/>
      <c r="F51" s="374"/>
      <c r="G51" s="354"/>
      <c r="H51" s="385"/>
      <c r="I51" s="394"/>
    </row>
    <row r="52" spans="1:9" s="348" customFormat="1" ht="19.95" customHeight="1">
      <c r="A52" s="365"/>
      <c r="B52" s="22" t="s">
        <v>749</v>
      </c>
      <c r="C52" s="249"/>
      <c r="D52" s="249"/>
      <c r="E52" s="249"/>
      <c r="F52" s="167" t="s">
        <v>508</v>
      </c>
      <c r="G52" s="48">
        <v>1</v>
      </c>
      <c r="H52" s="16"/>
      <c r="I52" s="197"/>
    </row>
    <row r="53" spans="1:9" s="348" customFormat="1" ht="19.95" customHeight="1">
      <c r="A53" s="365"/>
      <c r="B53" s="22"/>
      <c r="C53" s="249"/>
      <c r="D53" s="249"/>
      <c r="E53" s="249"/>
      <c r="F53" s="167"/>
      <c r="G53" s="48"/>
      <c r="H53" s="16"/>
      <c r="I53" s="197"/>
    </row>
    <row r="54" spans="1:9" s="348" customFormat="1" ht="19.95" customHeight="1">
      <c r="A54" s="365"/>
      <c r="B54" s="22"/>
      <c r="C54" s="249"/>
      <c r="D54" s="249"/>
      <c r="E54" s="249"/>
      <c r="F54" s="167"/>
      <c r="G54" s="48"/>
      <c r="H54" s="16"/>
      <c r="I54" s="197"/>
    </row>
    <row r="55" spans="1:9" s="348" customFormat="1" ht="19.95" customHeight="1">
      <c r="A55" s="365"/>
      <c r="B55" s="22"/>
      <c r="C55" s="249"/>
      <c r="D55" s="249"/>
      <c r="E55" s="249"/>
      <c r="F55" s="167"/>
      <c r="G55" s="48"/>
      <c r="H55" s="16"/>
      <c r="I55" s="197"/>
    </row>
    <row r="56" spans="1:9" s="348" customFormat="1" ht="19.95" customHeight="1">
      <c r="A56" s="365"/>
      <c r="B56" s="22"/>
      <c r="C56" s="249"/>
      <c r="D56" s="249"/>
      <c r="E56" s="249"/>
      <c r="F56" s="167"/>
      <c r="G56" s="48"/>
      <c r="H56" s="16"/>
      <c r="I56" s="197"/>
    </row>
    <row r="57" spans="1:9" s="348" customFormat="1" ht="19.95" customHeight="1">
      <c r="A57" s="365"/>
      <c r="B57" s="22"/>
      <c r="C57" s="249"/>
      <c r="D57" s="249"/>
      <c r="E57" s="249"/>
      <c r="F57" s="167"/>
      <c r="G57" s="48"/>
      <c r="H57" s="16"/>
      <c r="I57" s="197"/>
    </row>
    <row r="58" spans="1:9" s="348" customFormat="1" ht="19.95" customHeight="1">
      <c r="A58" s="365"/>
      <c r="B58" s="248"/>
      <c r="C58" s="248"/>
      <c r="D58" s="248"/>
      <c r="E58" s="248"/>
      <c r="F58" s="374"/>
      <c r="G58" s="354"/>
      <c r="H58" s="385"/>
      <c r="I58" s="392"/>
    </row>
    <row r="59" spans="1:9" s="348" customFormat="1" ht="19.95" customHeight="1">
      <c r="A59" s="365"/>
      <c r="B59" s="248"/>
      <c r="C59" s="248"/>
      <c r="D59" s="248"/>
      <c r="E59" s="248"/>
      <c r="F59" s="374"/>
      <c r="G59" s="354"/>
      <c r="H59" s="385"/>
      <c r="I59" s="392"/>
    </row>
    <row r="60" spans="1:9" s="348" customFormat="1" ht="19.95" customHeight="1">
      <c r="A60" s="365"/>
      <c r="B60" s="20" t="s">
        <v>48</v>
      </c>
      <c r="C60" s="21"/>
      <c r="D60" s="15"/>
      <c r="E60" s="15"/>
      <c r="F60" s="167"/>
      <c r="G60" s="345"/>
      <c r="H60" s="246"/>
      <c r="I60" s="267"/>
    </row>
    <row r="61" spans="1:9" s="348" customFormat="1" ht="19.95" customHeight="1">
      <c r="A61" s="365"/>
      <c r="B61" s="250"/>
      <c r="C61" s="250"/>
      <c r="D61" s="250"/>
      <c r="E61" s="250"/>
      <c r="F61" s="373"/>
      <c r="G61" s="345"/>
      <c r="H61" s="246"/>
      <c r="I61" s="393"/>
    </row>
    <row r="62" spans="1:9" s="348" customFormat="1" ht="19.95" customHeight="1">
      <c r="A62" s="365"/>
      <c r="B62" s="250"/>
      <c r="C62" s="250"/>
      <c r="D62" s="250"/>
      <c r="E62" s="250"/>
      <c r="F62" s="373"/>
      <c r="G62" s="345"/>
      <c r="H62" s="246"/>
      <c r="I62" s="393"/>
    </row>
    <row r="63" spans="1:9" s="348" customFormat="1" ht="19.95" customHeight="1">
      <c r="A63" s="365"/>
      <c r="B63" s="14" t="str">
        <f>B5</f>
        <v>PROPOSED BOREHOLE REHABILITATION</v>
      </c>
      <c r="C63" s="250"/>
      <c r="D63" s="250"/>
      <c r="E63" s="250"/>
      <c r="F63" s="373"/>
      <c r="G63" s="345"/>
      <c r="H63" s="246"/>
      <c r="I63" s="393"/>
    </row>
    <row r="64" spans="1:9" s="348" customFormat="1" ht="19.95" customHeight="1">
      <c r="A64" s="365"/>
      <c r="B64" s="14" t="str">
        <f>B6</f>
        <v>BALANBAL DISTRICT</v>
      </c>
      <c r="C64" s="250"/>
      <c r="D64" s="250"/>
      <c r="E64" s="250"/>
      <c r="F64" s="373"/>
      <c r="G64" s="345"/>
      <c r="H64" s="246"/>
      <c r="I64" s="393"/>
    </row>
    <row r="65" spans="1:9" s="348" customFormat="1" ht="19.95" customHeight="1">
      <c r="A65" s="365"/>
      <c r="B65" s="14"/>
      <c r="C65" s="250"/>
      <c r="D65" s="250"/>
      <c r="E65" s="250"/>
      <c r="F65" s="373"/>
      <c r="G65" s="345"/>
      <c r="H65" s="246"/>
      <c r="I65" s="393"/>
    </row>
    <row r="66" spans="1:9" s="348" customFormat="1" ht="19.95" customHeight="1">
      <c r="A66" s="365"/>
      <c r="B66" s="14" t="str">
        <f>B8</f>
        <v>SECTION 4: GENERATOR INSTALLATION</v>
      </c>
      <c r="C66" s="250"/>
      <c r="D66" s="250"/>
      <c r="E66" s="250"/>
      <c r="F66" s="373"/>
      <c r="G66" s="345"/>
      <c r="H66" s="246"/>
      <c r="I66" s="393"/>
    </row>
    <row r="67" spans="1:9" s="348" customFormat="1" ht="19.95" customHeight="1">
      <c r="A67" s="365"/>
      <c r="B67" s="248"/>
      <c r="C67" s="248"/>
      <c r="D67" s="248"/>
      <c r="E67" s="248"/>
      <c r="F67" s="374"/>
      <c r="G67" s="354"/>
      <c r="H67" s="385"/>
      <c r="I67" s="394"/>
    </row>
    <row r="68" spans="1:9" ht="19.95" customHeight="1">
      <c r="A68" s="366"/>
      <c r="B68" s="14" t="s">
        <v>750</v>
      </c>
      <c r="C68" s="251"/>
      <c r="D68" s="251"/>
      <c r="E68" s="251"/>
      <c r="F68" s="244"/>
      <c r="G68" s="351"/>
      <c r="H68" s="243"/>
      <c r="I68" s="392"/>
    </row>
    <row r="69" spans="1:9" ht="19.95" customHeight="1">
      <c r="A69" s="366"/>
      <c r="B69" s="251"/>
      <c r="C69" s="251"/>
      <c r="D69" s="251"/>
      <c r="E69" s="251"/>
      <c r="F69" s="244"/>
      <c r="G69" s="351"/>
      <c r="H69" s="243"/>
      <c r="I69" s="392"/>
    </row>
    <row r="70" spans="1:9" ht="19.95" customHeight="1">
      <c r="A70" s="366"/>
      <c r="B70" s="24" t="s">
        <v>751</v>
      </c>
      <c r="C70" s="252"/>
      <c r="D70" s="252"/>
      <c r="E70" s="252"/>
      <c r="F70" s="244"/>
      <c r="G70" s="351"/>
      <c r="H70" s="243"/>
      <c r="I70" s="392"/>
    </row>
    <row r="71" spans="1:9" ht="19.95" customHeight="1">
      <c r="A71" s="13" t="s">
        <v>20</v>
      </c>
      <c r="B71" s="22" t="s">
        <v>752</v>
      </c>
      <c r="C71" s="249"/>
      <c r="D71" s="249"/>
      <c r="E71" s="249"/>
      <c r="F71" s="244"/>
      <c r="G71" s="351"/>
      <c r="H71" s="243"/>
      <c r="I71" s="392"/>
    </row>
    <row r="72" spans="1:9" ht="19.95" customHeight="1">
      <c r="A72" s="366"/>
      <c r="B72" s="22" t="s">
        <v>753</v>
      </c>
      <c r="C72" s="249"/>
      <c r="D72" s="249"/>
      <c r="E72" s="249"/>
      <c r="F72" s="167" t="s">
        <v>96</v>
      </c>
      <c r="G72" s="48">
        <v>50</v>
      </c>
      <c r="H72" s="16"/>
      <c r="I72" s="197"/>
    </row>
    <row r="73" spans="1:9" ht="19.95" customHeight="1">
      <c r="A73" s="366"/>
      <c r="B73" s="249"/>
      <c r="C73" s="249"/>
      <c r="D73" s="249"/>
      <c r="E73" s="249"/>
      <c r="F73" s="244"/>
      <c r="G73" s="351"/>
      <c r="H73" s="243"/>
      <c r="I73" s="392"/>
    </row>
    <row r="74" spans="1:9" ht="19.95" customHeight="1">
      <c r="A74" s="366"/>
      <c r="B74" s="24" t="s">
        <v>754</v>
      </c>
      <c r="C74" s="253"/>
      <c r="D74" s="253"/>
      <c r="E74" s="253"/>
      <c r="F74" s="244"/>
      <c r="G74" s="351"/>
      <c r="H74" s="243"/>
      <c r="I74" s="392"/>
    </row>
    <row r="75" spans="1:9" ht="19.95" customHeight="1">
      <c r="A75" s="13" t="s">
        <v>3</v>
      </c>
      <c r="B75" s="22" t="s">
        <v>755</v>
      </c>
      <c r="C75" s="249"/>
      <c r="D75" s="249"/>
      <c r="E75" s="249"/>
      <c r="F75" s="244"/>
      <c r="G75" s="351"/>
      <c r="H75" s="243"/>
      <c r="I75" s="392"/>
    </row>
    <row r="76" spans="1:9" ht="19.95" customHeight="1">
      <c r="A76" s="366"/>
      <c r="B76" s="22" t="s">
        <v>756</v>
      </c>
      <c r="C76" s="249"/>
      <c r="D76" s="249"/>
      <c r="E76" s="249"/>
      <c r="F76" s="244"/>
      <c r="G76" s="351"/>
      <c r="H76" s="243"/>
      <c r="I76" s="392"/>
    </row>
    <row r="77" spans="1:9" ht="19.95" customHeight="1">
      <c r="A77" s="366"/>
      <c r="B77" s="22" t="s">
        <v>757</v>
      </c>
      <c r="C77" s="249"/>
      <c r="D77" s="249"/>
      <c r="E77" s="249"/>
      <c r="F77" s="167" t="s">
        <v>15</v>
      </c>
      <c r="G77" s="48">
        <v>50</v>
      </c>
      <c r="H77" s="16"/>
      <c r="I77" s="197"/>
    </row>
    <row r="78" spans="1:9" ht="19.95" customHeight="1">
      <c r="A78" s="366"/>
      <c r="B78" s="22"/>
      <c r="C78" s="249"/>
      <c r="D78" s="249"/>
      <c r="E78" s="249"/>
      <c r="F78" s="244"/>
      <c r="G78" s="351"/>
      <c r="H78" s="243"/>
      <c r="I78" s="392"/>
    </row>
    <row r="79" spans="1:9" ht="19.95" customHeight="1">
      <c r="A79" s="366"/>
      <c r="B79" s="22"/>
      <c r="C79" s="249"/>
      <c r="D79" s="249"/>
      <c r="E79" s="249"/>
      <c r="F79" s="244"/>
      <c r="G79" s="351"/>
      <c r="H79" s="243"/>
      <c r="I79" s="392"/>
    </row>
    <row r="80" spans="1:9" ht="19.95" customHeight="1">
      <c r="A80" s="366"/>
      <c r="B80" s="22"/>
      <c r="C80" s="249"/>
      <c r="D80" s="249"/>
      <c r="E80" s="249"/>
      <c r="F80" s="244"/>
      <c r="G80" s="351"/>
      <c r="H80" s="243"/>
      <c r="I80" s="392"/>
    </row>
    <row r="81" spans="1:9" ht="19.95" customHeight="1">
      <c r="A81" s="366"/>
      <c r="B81" s="249"/>
      <c r="C81" s="249"/>
      <c r="D81" s="249"/>
      <c r="E81" s="249"/>
      <c r="F81" s="244"/>
      <c r="G81" s="351"/>
      <c r="H81" s="243"/>
      <c r="I81" s="392"/>
    </row>
    <row r="82" spans="1:9" ht="19.95" customHeight="1">
      <c r="A82" s="366"/>
      <c r="B82" s="249"/>
      <c r="C82" s="249"/>
      <c r="D82" s="249"/>
      <c r="E82" s="249"/>
      <c r="F82" s="244"/>
      <c r="G82" s="351"/>
      <c r="H82" s="243"/>
      <c r="I82" s="392"/>
    </row>
    <row r="83" spans="1:9" ht="19.95" customHeight="1">
      <c r="A83" s="366"/>
      <c r="B83" s="249"/>
      <c r="C83" s="249"/>
      <c r="D83" s="249"/>
      <c r="E83" s="249"/>
      <c r="F83" s="244"/>
      <c r="G83" s="351"/>
      <c r="H83" s="243"/>
      <c r="I83" s="392"/>
    </row>
    <row r="84" spans="1:9" ht="19.95" customHeight="1">
      <c r="A84" s="366"/>
      <c r="B84" s="20" t="s">
        <v>48</v>
      </c>
      <c r="C84" s="250"/>
      <c r="D84" s="250"/>
      <c r="E84" s="250"/>
      <c r="F84" s="373"/>
      <c r="G84" s="345"/>
      <c r="H84" s="246"/>
      <c r="I84" s="267"/>
    </row>
    <row r="85" spans="1:9" ht="19.95" customHeight="1">
      <c r="A85" s="366"/>
      <c r="B85" s="20"/>
      <c r="C85" s="250"/>
      <c r="D85" s="250"/>
      <c r="E85" s="250"/>
      <c r="F85" s="373"/>
      <c r="G85" s="345"/>
      <c r="H85" s="246"/>
      <c r="I85" s="267"/>
    </row>
    <row r="86" spans="1:9" ht="19.95" customHeight="1">
      <c r="A86" s="366"/>
      <c r="B86" s="20"/>
      <c r="C86" s="250"/>
      <c r="D86" s="250"/>
      <c r="E86" s="250"/>
      <c r="F86" s="373"/>
      <c r="G86" s="345"/>
      <c r="H86" s="246"/>
      <c r="I86" s="267"/>
    </row>
    <row r="87" spans="1:9" ht="19.95" customHeight="1">
      <c r="A87" s="366"/>
      <c r="B87" s="14" t="str">
        <f>B5</f>
        <v>PROPOSED BOREHOLE REHABILITATION</v>
      </c>
      <c r="C87" s="250"/>
      <c r="D87" s="250"/>
      <c r="E87" s="250"/>
      <c r="F87" s="373"/>
      <c r="G87" s="345"/>
      <c r="H87" s="246"/>
      <c r="I87" s="267"/>
    </row>
    <row r="88" spans="1:9" ht="19.95" customHeight="1">
      <c r="A88" s="366"/>
      <c r="B88" s="14" t="str">
        <f>B6</f>
        <v>BALANBAL DISTRICT</v>
      </c>
      <c r="C88" s="250"/>
      <c r="D88" s="250"/>
      <c r="E88" s="250"/>
      <c r="F88" s="373"/>
      <c r="G88" s="345"/>
      <c r="H88" s="246"/>
      <c r="I88" s="267"/>
    </row>
    <row r="89" spans="1:9" ht="19.95" customHeight="1">
      <c r="A89" s="366"/>
      <c r="B89" s="14"/>
      <c r="C89" s="250"/>
      <c r="D89" s="250"/>
      <c r="E89" s="250"/>
      <c r="F89" s="373"/>
      <c r="G89" s="345"/>
      <c r="H89" s="246"/>
      <c r="I89" s="267"/>
    </row>
    <row r="90" spans="1:9" ht="19.95" customHeight="1">
      <c r="A90" s="366"/>
      <c r="B90" s="14" t="str">
        <f>B8</f>
        <v>SECTION 4: GENERATOR INSTALLATION</v>
      </c>
      <c r="C90" s="250"/>
      <c r="D90" s="250"/>
      <c r="E90" s="250"/>
      <c r="F90" s="373"/>
      <c r="G90" s="345"/>
      <c r="H90" s="246"/>
      <c r="I90" s="267"/>
    </row>
    <row r="91" spans="1:9" ht="19.95" customHeight="1">
      <c r="A91" s="366"/>
      <c r="B91" s="250"/>
      <c r="C91" s="250"/>
      <c r="D91" s="250"/>
      <c r="E91" s="250"/>
      <c r="F91" s="373"/>
      <c r="G91" s="345"/>
      <c r="H91" s="246"/>
      <c r="I91" s="393"/>
    </row>
    <row r="92" spans="1:9" ht="19.95" customHeight="1">
      <c r="A92" s="366"/>
      <c r="B92" s="14" t="s">
        <v>758</v>
      </c>
      <c r="C92" s="251"/>
      <c r="D92" s="251"/>
      <c r="E92" s="251"/>
      <c r="F92" s="244"/>
      <c r="G92" s="351"/>
      <c r="H92" s="243"/>
      <c r="I92" s="392"/>
    </row>
    <row r="93" spans="1:9" ht="19.95" customHeight="1">
      <c r="A93" s="366"/>
      <c r="B93" s="251"/>
      <c r="C93" s="251"/>
      <c r="D93" s="251"/>
      <c r="E93" s="251"/>
      <c r="F93" s="244"/>
      <c r="G93" s="351"/>
      <c r="H93" s="243"/>
      <c r="I93" s="392"/>
    </row>
    <row r="94" spans="1:9" ht="19.95" customHeight="1">
      <c r="A94" s="13" t="s">
        <v>20</v>
      </c>
      <c r="B94" s="22" t="s">
        <v>759</v>
      </c>
      <c r="C94" s="249"/>
      <c r="D94" s="249"/>
      <c r="E94" s="249"/>
      <c r="F94" s="167" t="s">
        <v>760</v>
      </c>
      <c r="G94" s="48">
        <v>2</v>
      </c>
      <c r="H94" s="16"/>
      <c r="I94" s="197"/>
    </row>
    <row r="95" spans="1:9" ht="19.95" customHeight="1">
      <c r="A95" s="13" t="s">
        <v>3</v>
      </c>
      <c r="B95" s="22" t="s">
        <v>761</v>
      </c>
      <c r="C95" s="249"/>
      <c r="D95" s="249"/>
      <c r="E95" s="249"/>
      <c r="F95" s="167" t="s">
        <v>4</v>
      </c>
      <c r="G95" s="48">
        <v>80</v>
      </c>
      <c r="H95" s="16"/>
      <c r="I95" s="197"/>
    </row>
    <row r="96" spans="1:9" ht="19.95" customHeight="1">
      <c r="A96" s="13" t="s">
        <v>6</v>
      </c>
      <c r="B96" s="22" t="s">
        <v>762</v>
      </c>
      <c r="C96" s="249"/>
      <c r="D96" s="249"/>
      <c r="E96" s="249"/>
      <c r="F96" s="167" t="s">
        <v>760</v>
      </c>
      <c r="G96" s="48">
        <v>4</v>
      </c>
      <c r="H96" s="16"/>
      <c r="I96" s="197"/>
    </row>
    <row r="97" spans="1:9" ht="19.95" customHeight="1">
      <c r="A97" s="13" t="s">
        <v>7</v>
      </c>
      <c r="B97" s="22" t="s">
        <v>763</v>
      </c>
      <c r="C97" s="249"/>
      <c r="D97" s="249"/>
      <c r="E97" s="249"/>
      <c r="F97" s="167" t="s">
        <v>764</v>
      </c>
      <c r="G97" s="48">
        <v>3</v>
      </c>
      <c r="H97" s="16"/>
      <c r="I97" s="197"/>
    </row>
    <row r="98" spans="1:9" ht="19.95" customHeight="1">
      <c r="A98" s="13" t="s">
        <v>8</v>
      </c>
      <c r="B98" s="22" t="s">
        <v>765</v>
      </c>
      <c r="C98" s="249"/>
      <c r="D98" s="249"/>
      <c r="E98" s="249"/>
      <c r="F98" s="167" t="s">
        <v>760</v>
      </c>
      <c r="G98" s="48">
        <v>1</v>
      </c>
      <c r="H98" s="16"/>
      <c r="I98" s="197"/>
    </row>
    <row r="99" spans="1:9" ht="19.95" customHeight="1">
      <c r="A99" s="13" t="s">
        <v>10</v>
      </c>
      <c r="B99" s="22" t="s">
        <v>766</v>
      </c>
      <c r="C99" s="249"/>
      <c r="D99" s="249"/>
      <c r="E99" s="249"/>
      <c r="F99" s="167" t="s">
        <v>760</v>
      </c>
      <c r="G99" s="48">
        <v>1</v>
      </c>
      <c r="H99" s="16"/>
      <c r="I99" s="197"/>
    </row>
    <row r="100" spans="1:9" ht="19.95" customHeight="1">
      <c r="A100" s="13" t="s">
        <v>21</v>
      </c>
      <c r="B100" s="22" t="s">
        <v>767</v>
      </c>
      <c r="C100" s="249"/>
      <c r="D100" s="249"/>
      <c r="E100" s="249"/>
      <c r="F100" s="167" t="s">
        <v>760</v>
      </c>
      <c r="G100" s="48">
        <v>12</v>
      </c>
      <c r="H100" s="16"/>
      <c r="I100" s="197"/>
    </row>
    <row r="101" spans="1:9" ht="19.95" customHeight="1">
      <c r="A101" s="13" t="s">
        <v>9</v>
      </c>
      <c r="B101" s="22" t="s">
        <v>768</v>
      </c>
      <c r="C101" s="249"/>
      <c r="D101" s="249"/>
      <c r="E101" s="249"/>
      <c r="F101" s="167" t="s">
        <v>760</v>
      </c>
      <c r="G101" s="48">
        <v>12</v>
      </c>
      <c r="H101" s="16"/>
      <c r="I101" s="197"/>
    </row>
    <row r="102" spans="1:9" ht="19.95" customHeight="1">
      <c r="A102" s="13" t="s">
        <v>11</v>
      </c>
      <c r="B102" s="22" t="s">
        <v>769</v>
      </c>
      <c r="C102" s="249"/>
      <c r="D102" s="249"/>
      <c r="E102" s="249"/>
      <c r="F102" s="167" t="s">
        <v>770</v>
      </c>
      <c r="G102" s="48">
        <v>2</v>
      </c>
      <c r="H102" s="16"/>
      <c r="I102" s="197"/>
    </row>
    <row r="103" spans="1:9" ht="19.95" customHeight="1">
      <c r="A103" s="13" t="s">
        <v>22</v>
      </c>
      <c r="B103" s="22" t="s">
        <v>771</v>
      </c>
      <c r="C103" s="249"/>
      <c r="D103" s="249"/>
      <c r="E103" s="249"/>
      <c r="F103" s="167" t="s">
        <v>760</v>
      </c>
      <c r="G103" s="48">
        <v>10</v>
      </c>
      <c r="H103" s="16"/>
      <c r="I103" s="197"/>
    </row>
    <row r="104" spans="1:9" ht="19.95" customHeight="1">
      <c r="A104" s="13" t="s">
        <v>23</v>
      </c>
      <c r="B104" s="22" t="s">
        <v>772</v>
      </c>
      <c r="C104" s="249"/>
      <c r="D104" s="249"/>
      <c r="E104" s="249"/>
      <c r="F104" s="167" t="s">
        <v>4</v>
      </c>
      <c r="G104" s="48">
        <v>9</v>
      </c>
      <c r="H104" s="16"/>
      <c r="I104" s="197"/>
    </row>
    <row r="105" spans="1:9" ht="19.95" customHeight="1">
      <c r="A105" s="13" t="s">
        <v>24</v>
      </c>
      <c r="B105" s="22" t="s">
        <v>773</v>
      </c>
      <c r="C105" s="249"/>
      <c r="D105" s="249"/>
      <c r="E105" s="249"/>
      <c r="F105" s="167" t="s">
        <v>774</v>
      </c>
      <c r="G105" s="48">
        <v>20</v>
      </c>
      <c r="H105" s="16"/>
      <c r="I105" s="197"/>
    </row>
    <row r="106" spans="1:9" ht="19.95" customHeight="1">
      <c r="A106" s="13" t="s">
        <v>4</v>
      </c>
      <c r="B106" s="22" t="s">
        <v>775</v>
      </c>
      <c r="C106" s="249"/>
      <c r="D106" s="249"/>
      <c r="E106" s="249"/>
      <c r="F106" s="167" t="s">
        <v>47</v>
      </c>
      <c r="G106" s="48">
        <v>1</v>
      </c>
      <c r="H106" s="16"/>
      <c r="I106" s="197"/>
    </row>
    <row r="107" spans="1:9" ht="19.95" customHeight="1">
      <c r="A107" s="13" t="s">
        <v>720</v>
      </c>
      <c r="B107" s="22" t="s">
        <v>776</v>
      </c>
      <c r="C107" s="249"/>
      <c r="D107" s="249"/>
      <c r="E107" s="249"/>
      <c r="F107" s="167"/>
      <c r="G107" s="48"/>
      <c r="H107" s="16"/>
      <c r="I107" s="197"/>
    </row>
    <row r="108" spans="1:9" ht="19.95" customHeight="1">
      <c r="A108" s="366"/>
      <c r="B108" s="22" t="s">
        <v>777</v>
      </c>
      <c r="C108" s="249"/>
      <c r="D108" s="249"/>
      <c r="E108" s="249"/>
      <c r="F108" s="167" t="s">
        <v>47</v>
      </c>
      <c r="G108" s="48">
        <v>1</v>
      </c>
      <c r="H108" s="16"/>
      <c r="I108" s="197"/>
    </row>
    <row r="109" spans="1:9" ht="19.95" customHeight="1">
      <c r="A109" s="366"/>
      <c r="B109" s="22"/>
      <c r="C109" s="249"/>
      <c r="D109" s="249"/>
      <c r="E109" s="249"/>
      <c r="F109" s="167"/>
      <c r="G109" s="48"/>
      <c r="H109" s="16"/>
      <c r="I109" s="197"/>
    </row>
    <row r="110" spans="1:9" ht="19.95" customHeight="1">
      <c r="A110" s="366"/>
      <c r="B110" s="22"/>
      <c r="C110" s="249"/>
      <c r="D110" s="249"/>
      <c r="E110" s="249"/>
      <c r="F110" s="167"/>
      <c r="G110" s="48"/>
      <c r="H110" s="16"/>
      <c r="I110" s="197"/>
    </row>
    <row r="111" spans="1:9" ht="19.95" customHeight="1">
      <c r="A111" s="366"/>
      <c r="B111" s="22"/>
      <c r="C111" s="249"/>
      <c r="D111" s="249"/>
      <c r="E111" s="249"/>
      <c r="F111" s="167"/>
      <c r="G111" s="48"/>
      <c r="H111" s="16"/>
      <c r="I111" s="197"/>
    </row>
    <row r="112" spans="1:9" ht="19.95" customHeight="1">
      <c r="A112" s="366"/>
      <c r="B112" s="22"/>
      <c r="C112" s="249"/>
      <c r="D112" s="249"/>
      <c r="E112" s="249"/>
      <c r="F112" s="167"/>
      <c r="G112" s="48"/>
      <c r="H112" s="16"/>
      <c r="I112" s="197"/>
    </row>
    <row r="113" spans="1:9" ht="19.95" customHeight="1">
      <c r="A113" s="366"/>
      <c r="B113" s="249"/>
      <c r="C113" s="249"/>
      <c r="D113" s="249"/>
      <c r="E113" s="249"/>
      <c r="F113" s="376"/>
      <c r="G113" s="355"/>
      <c r="H113" s="246"/>
      <c r="I113" s="395"/>
    </row>
    <row r="114" spans="1:9" ht="19.95" customHeight="1">
      <c r="A114" s="366"/>
      <c r="B114" s="249"/>
      <c r="C114" s="249"/>
      <c r="D114" s="249"/>
      <c r="E114" s="249"/>
      <c r="F114" s="376"/>
      <c r="G114" s="355"/>
      <c r="H114" s="246"/>
      <c r="I114" s="395"/>
    </row>
    <row r="115" spans="1:9" ht="19.95" customHeight="1">
      <c r="A115" s="245"/>
      <c r="B115" s="20" t="s">
        <v>48</v>
      </c>
      <c r="C115" s="250"/>
      <c r="D115" s="250"/>
      <c r="E115" s="250"/>
      <c r="F115" s="373"/>
      <c r="G115" s="345"/>
      <c r="H115" s="246"/>
      <c r="I115" s="267"/>
    </row>
    <row r="116" spans="1:9" ht="19.95" customHeight="1">
      <c r="A116" s="245"/>
      <c r="B116" s="250"/>
      <c r="C116" s="250"/>
      <c r="D116" s="250"/>
      <c r="E116" s="250"/>
      <c r="F116" s="373"/>
      <c r="G116" s="345"/>
      <c r="H116" s="246"/>
      <c r="I116" s="395"/>
    </row>
    <row r="117" spans="1:9" ht="19.95" customHeight="1">
      <c r="A117" s="245"/>
      <c r="B117" s="250"/>
      <c r="C117" s="250"/>
      <c r="D117" s="250"/>
      <c r="E117" s="250"/>
      <c r="F117" s="373"/>
      <c r="G117" s="345"/>
      <c r="H117" s="246"/>
      <c r="I117" s="395"/>
    </row>
    <row r="118" spans="1:9" ht="19.95" customHeight="1">
      <c r="A118" s="245"/>
      <c r="B118" s="250"/>
      <c r="C118" s="250"/>
      <c r="D118" s="250"/>
      <c r="E118" s="250"/>
      <c r="F118" s="373"/>
      <c r="G118" s="345"/>
      <c r="H118" s="246"/>
      <c r="I118" s="395"/>
    </row>
    <row r="119" spans="1:9" ht="19.95" customHeight="1">
      <c r="A119" s="245"/>
      <c r="B119" s="250"/>
      <c r="C119" s="250"/>
      <c r="D119" s="250"/>
      <c r="E119" s="250"/>
      <c r="F119" s="373"/>
      <c r="G119" s="345"/>
      <c r="H119" s="246"/>
      <c r="I119" s="395"/>
    </row>
    <row r="120" spans="1:9" ht="19.95" customHeight="1">
      <c r="A120" s="245"/>
      <c r="B120" s="250"/>
      <c r="C120" s="250"/>
      <c r="D120" s="250"/>
      <c r="E120" s="250"/>
      <c r="F120" s="373"/>
      <c r="G120" s="345"/>
      <c r="H120" s="246"/>
      <c r="I120" s="395"/>
    </row>
    <row r="121" spans="1:9" ht="19.95" customHeight="1">
      <c r="A121" s="245"/>
      <c r="B121" s="253"/>
      <c r="C121" s="253"/>
      <c r="D121" s="253"/>
      <c r="E121" s="253"/>
      <c r="F121" s="373"/>
      <c r="G121" s="345"/>
      <c r="H121" s="246"/>
      <c r="I121" s="395"/>
    </row>
    <row r="122" spans="1:9" ht="19.95" customHeight="1">
      <c r="A122" s="245"/>
      <c r="B122" s="253"/>
      <c r="C122" s="253"/>
      <c r="D122" s="253"/>
      <c r="E122" s="253"/>
      <c r="F122" s="373"/>
      <c r="G122" s="345"/>
      <c r="H122" s="246"/>
      <c r="I122" s="395"/>
    </row>
    <row r="123" spans="1:9" ht="19.95" customHeight="1">
      <c r="A123" s="14" t="s">
        <v>778</v>
      </c>
      <c r="B123" s="21" t="s">
        <v>158</v>
      </c>
      <c r="D123" s="15"/>
      <c r="E123" s="47"/>
      <c r="G123" s="217" t="s">
        <v>159</v>
      </c>
      <c r="H123" s="16"/>
      <c r="I123" s="569" t="s">
        <v>936</v>
      </c>
    </row>
    <row r="124" spans="1:9" ht="19.95" customHeight="1">
      <c r="A124" s="367"/>
      <c r="B124" s="14"/>
      <c r="C124" s="247"/>
      <c r="D124" s="247"/>
      <c r="E124" s="247"/>
      <c r="F124" s="377"/>
      <c r="H124" s="246"/>
      <c r="I124" s="367"/>
    </row>
    <row r="125" spans="1:9" ht="19.95" customHeight="1">
      <c r="A125" s="13">
        <v>1</v>
      </c>
      <c r="B125" s="22" t="str">
        <f>B10</f>
        <v>ELEMENT No. 1 : GENERATOR</v>
      </c>
      <c r="C125" s="253"/>
      <c r="D125" s="253"/>
      <c r="E125" s="253"/>
      <c r="F125" s="373"/>
      <c r="H125" s="246"/>
      <c r="I125" s="197"/>
    </row>
    <row r="126" spans="1:9" ht="19.95" customHeight="1">
      <c r="A126" s="13"/>
      <c r="B126" s="22"/>
      <c r="C126" s="253"/>
      <c r="D126" s="253"/>
      <c r="E126" s="253"/>
      <c r="F126" s="373"/>
      <c r="H126" s="246"/>
      <c r="I126" s="197"/>
    </row>
    <row r="127" spans="1:9" ht="19.95" customHeight="1">
      <c r="A127" s="13">
        <v>2</v>
      </c>
      <c r="B127" s="22" t="str">
        <f>B38</f>
        <v>ELEMENT No. 2 : GENERATOR INSTALLATION</v>
      </c>
      <c r="C127" s="253"/>
      <c r="D127" s="253"/>
      <c r="E127" s="253"/>
      <c r="F127" s="373"/>
      <c r="H127" s="246"/>
      <c r="I127" s="197"/>
    </row>
    <row r="128" spans="1:9" ht="19.95" customHeight="1">
      <c r="A128" s="13"/>
      <c r="B128" s="22"/>
      <c r="C128" s="253"/>
      <c r="D128" s="253"/>
      <c r="E128" s="253"/>
      <c r="F128" s="373"/>
      <c r="H128" s="246"/>
      <c r="I128" s="197"/>
    </row>
    <row r="129" spans="1:9" ht="19.95" customHeight="1">
      <c r="A129" s="13">
        <v>3</v>
      </c>
      <c r="B129" s="22" t="str">
        <f>B68</f>
        <v>ELEMENT No. 3 : ELECTRICAL SUPPLY</v>
      </c>
      <c r="C129" s="253"/>
      <c r="D129" s="253"/>
      <c r="E129" s="253"/>
      <c r="F129" s="373"/>
      <c r="H129" s="246"/>
      <c r="I129" s="197"/>
    </row>
    <row r="130" spans="1:9" ht="19.95" customHeight="1">
      <c r="A130" s="13"/>
      <c r="B130" s="22"/>
      <c r="C130" s="253"/>
      <c r="D130" s="253"/>
      <c r="E130" s="253"/>
      <c r="F130" s="373"/>
      <c r="H130" s="246"/>
      <c r="I130" s="197"/>
    </row>
    <row r="131" spans="1:9" ht="19.95" customHeight="1">
      <c r="A131" s="13">
        <v>4</v>
      </c>
      <c r="B131" s="22" t="str">
        <f>B92</f>
        <v>ELEMENT No. 4 : ACCESSORIES</v>
      </c>
      <c r="C131" s="253"/>
      <c r="D131" s="253"/>
      <c r="E131" s="253"/>
      <c r="F131" s="373"/>
      <c r="H131" s="246"/>
      <c r="I131" s="197"/>
    </row>
    <row r="132" spans="1:9" ht="19.95" customHeight="1">
      <c r="A132" s="287"/>
      <c r="B132" s="22"/>
      <c r="C132" s="253"/>
      <c r="D132" s="253"/>
      <c r="E132" s="253"/>
      <c r="F132" s="373"/>
      <c r="H132" s="246"/>
      <c r="I132" s="396"/>
    </row>
    <row r="133" spans="1:9" ht="19.95" customHeight="1">
      <c r="A133" s="245"/>
      <c r="B133" s="253"/>
      <c r="C133" s="253"/>
      <c r="D133" s="253"/>
      <c r="E133" s="253"/>
      <c r="F133" s="373"/>
      <c r="H133" s="246"/>
      <c r="I133" s="397"/>
    </row>
    <row r="134" spans="1:9" ht="19.95" customHeight="1">
      <c r="A134" s="245"/>
      <c r="B134" s="20" t="s">
        <v>779</v>
      </c>
      <c r="C134" s="247"/>
      <c r="D134" s="247"/>
      <c r="E134" s="247"/>
      <c r="F134" s="373"/>
      <c r="H134" s="246"/>
      <c r="I134" s="267"/>
    </row>
    <row r="135" spans="1:9" ht="19.95" customHeight="1">
      <c r="A135" s="245"/>
      <c r="B135" s="253"/>
      <c r="C135" s="253"/>
      <c r="D135" s="253"/>
      <c r="E135" s="253"/>
      <c r="F135" s="373"/>
      <c r="H135" s="246"/>
      <c r="I135" s="397"/>
    </row>
    <row r="136" spans="1:9" ht="19.95" customHeight="1">
      <c r="A136" s="245"/>
      <c r="B136" s="14" t="s">
        <v>780</v>
      </c>
      <c r="C136" s="254"/>
      <c r="D136" s="254"/>
      <c r="E136" s="254"/>
      <c r="F136" s="373"/>
      <c r="H136" s="246"/>
      <c r="I136" s="397"/>
    </row>
    <row r="137" spans="1:9" ht="19.95" customHeight="1">
      <c r="A137" s="368" t="s">
        <v>20</v>
      </c>
      <c r="B137" s="22" t="s">
        <v>781</v>
      </c>
      <c r="C137" s="249"/>
      <c r="D137" s="249"/>
      <c r="E137" s="249"/>
      <c r="F137" s="376"/>
      <c r="H137" s="246"/>
      <c r="I137" s="197"/>
    </row>
    <row r="138" spans="1:9" ht="19.95" customHeight="1">
      <c r="A138" s="245"/>
      <c r="B138" s="253"/>
      <c r="C138" s="253"/>
      <c r="D138" s="253"/>
      <c r="E138" s="253"/>
      <c r="F138" s="373"/>
      <c r="H138" s="246"/>
      <c r="I138" s="397"/>
    </row>
    <row r="139" spans="1:9" ht="19.95" customHeight="1">
      <c r="A139" s="245"/>
      <c r="B139" s="253"/>
      <c r="C139" s="253"/>
      <c r="D139" s="253"/>
      <c r="E139" s="253"/>
      <c r="F139" s="373"/>
      <c r="H139" s="246"/>
      <c r="I139" s="397"/>
    </row>
    <row r="140" spans="1:9" ht="19.95" customHeight="1" thickBot="1">
      <c r="A140" s="245"/>
      <c r="B140" s="20" t="s">
        <v>782</v>
      </c>
      <c r="C140" s="247"/>
      <c r="D140" s="247"/>
      <c r="E140" s="247"/>
      <c r="F140" s="373"/>
      <c r="H140" s="246"/>
      <c r="I140" s="401"/>
    </row>
    <row r="141" spans="1:9" ht="19.95" customHeight="1" thickTop="1">
      <c r="A141" s="245"/>
      <c r="B141" s="253"/>
      <c r="C141" s="253"/>
      <c r="D141" s="253"/>
      <c r="E141" s="253"/>
      <c r="F141" s="373"/>
      <c r="G141" s="345"/>
      <c r="H141" s="246"/>
      <c r="I141" s="395"/>
    </row>
    <row r="142" spans="1:9" ht="19.95" customHeight="1">
      <c r="A142" s="245"/>
      <c r="B142" s="253"/>
      <c r="C142" s="253"/>
      <c r="D142" s="253"/>
      <c r="E142" s="253"/>
      <c r="F142" s="373"/>
      <c r="G142" s="345"/>
      <c r="H142" s="246"/>
      <c r="I142" s="395"/>
    </row>
    <row r="143" spans="1:9" ht="19.95" customHeight="1">
      <c r="A143" s="245"/>
      <c r="B143" s="250"/>
      <c r="C143" s="250"/>
      <c r="D143" s="250"/>
      <c r="E143" s="250"/>
      <c r="F143" s="373"/>
      <c r="G143" s="345"/>
      <c r="H143" s="246"/>
      <c r="I143" s="395"/>
    </row>
    <row r="144" spans="1:9" ht="19.95" customHeight="1">
      <c r="A144" s="245"/>
      <c r="F144" s="378"/>
      <c r="H144" s="386"/>
      <c r="I144" s="398"/>
    </row>
    <row r="145" spans="1:9" ht="33" customHeight="1" thickBot="1">
      <c r="A145" s="382"/>
      <c r="B145" s="585" t="s">
        <v>168</v>
      </c>
      <c r="C145" s="585"/>
      <c r="D145" s="585"/>
      <c r="E145" s="585"/>
      <c r="F145" s="244"/>
      <c r="H145" s="243"/>
      <c r="I145" s="401"/>
    </row>
    <row r="146" spans="1:9" ht="1.5" customHeight="1" thickTop="1">
      <c r="A146" s="382"/>
      <c r="B146" s="255"/>
      <c r="C146" s="255"/>
      <c r="D146" s="255"/>
      <c r="E146" s="255"/>
      <c r="F146" s="379"/>
      <c r="G146" s="256"/>
      <c r="H146" s="387"/>
      <c r="I146" s="399"/>
    </row>
    <row r="147" spans="1:9" ht="14.4">
      <c r="A147" s="382"/>
      <c r="B147" s="255"/>
      <c r="C147" s="255"/>
      <c r="D147" s="255"/>
      <c r="E147" s="255"/>
      <c r="F147" s="379"/>
      <c r="G147" s="256"/>
      <c r="H147" s="387"/>
      <c r="I147" s="399"/>
    </row>
    <row r="148" spans="1:9">
      <c r="A148" s="245"/>
      <c r="F148" s="378"/>
      <c r="H148" s="386"/>
      <c r="I148" s="398"/>
    </row>
    <row r="149" spans="1:9">
      <c r="A149" s="369"/>
      <c r="B149" s="380"/>
      <c r="C149" s="380"/>
      <c r="D149" s="380"/>
      <c r="E149" s="380"/>
      <c r="F149" s="381"/>
      <c r="G149" s="388"/>
      <c r="H149" s="388"/>
      <c r="I149" s="400"/>
    </row>
  </sheetData>
  <mergeCells count="2">
    <mergeCell ref="B2:F2"/>
    <mergeCell ref="B145:E14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opLeftCell="A47" workbookViewId="0">
      <selection activeCell="N47" sqref="N47"/>
    </sheetView>
  </sheetViews>
  <sheetFormatPr defaultRowHeight="14.4"/>
  <cols>
    <col min="1" max="1" width="8.88671875" style="345"/>
    <col min="2" max="2" width="17" style="345" customWidth="1"/>
    <col min="3" max="3" width="15.88671875" style="345" customWidth="1"/>
    <col min="4" max="4" width="15" style="345" customWidth="1"/>
    <col min="5" max="5" width="13.77734375" style="345" customWidth="1"/>
    <col min="6" max="6" width="15.33203125" style="345" customWidth="1"/>
    <col min="7" max="7" width="8.88671875" style="345"/>
    <col min="8" max="8" width="10.77734375" style="345" customWidth="1"/>
    <col min="9" max="9" width="12.21875" style="345" customWidth="1"/>
    <col min="10" max="10" width="16.88671875" style="345" customWidth="1"/>
    <col min="11" max="16384" width="8.88671875" style="345"/>
  </cols>
  <sheetData>
    <row r="2" spans="1:10" ht="30" customHeight="1">
      <c r="A2" s="309" t="s">
        <v>0</v>
      </c>
      <c r="B2" s="588" t="s">
        <v>1</v>
      </c>
      <c r="C2" s="588"/>
      <c r="D2" s="588"/>
      <c r="E2" s="588"/>
      <c r="F2" s="309"/>
      <c r="G2" s="309" t="s">
        <v>2</v>
      </c>
      <c r="H2" s="402" t="s">
        <v>502</v>
      </c>
      <c r="I2" s="403" t="s">
        <v>503</v>
      </c>
      <c r="J2" s="404" t="s">
        <v>504</v>
      </c>
    </row>
    <row r="3" spans="1:10" s="348" customFormat="1" ht="20.399999999999999" customHeight="1">
      <c r="A3" s="13"/>
      <c r="B3" s="201"/>
      <c r="C3" s="201"/>
      <c r="D3" s="201"/>
      <c r="E3" s="201"/>
      <c r="F3" s="201"/>
      <c r="G3" s="75"/>
      <c r="H3" s="227"/>
      <c r="I3" s="413"/>
      <c r="J3" s="227"/>
    </row>
    <row r="4" spans="1:10" s="348" customFormat="1" ht="20.399999999999999" customHeight="1">
      <c r="A4" s="13"/>
      <c r="B4" s="14" t="str">
        <f>'Elevated water tank'!B4</f>
        <v>PROPOSED BOREHOLE REHABILITATION</v>
      </c>
      <c r="C4" s="201"/>
      <c r="D4" s="201"/>
      <c r="E4" s="201"/>
      <c r="F4" s="201"/>
      <c r="G4" s="75"/>
      <c r="H4" s="227"/>
      <c r="I4" s="413"/>
      <c r="J4" s="227"/>
    </row>
    <row r="5" spans="1:10" s="348" customFormat="1" ht="20.399999999999999" customHeight="1">
      <c r="A5" s="13"/>
      <c r="B5" s="14" t="str">
        <f>'Elevated water tank'!B5</f>
        <v>BALANBAL DISTRICT</v>
      </c>
      <c r="C5" s="201"/>
      <c r="D5" s="201"/>
      <c r="E5" s="201"/>
      <c r="F5" s="201"/>
      <c r="G5" s="75"/>
      <c r="H5" s="227"/>
      <c r="I5" s="413"/>
      <c r="J5" s="227"/>
    </row>
    <row r="6" spans="1:10" s="348" customFormat="1" ht="20.399999999999999" customHeight="1">
      <c r="A6" s="13"/>
      <c r="B6" s="14"/>
      <c r="C6" s="201"/>
      <c r="D6" s="201"/>
      <c r="E6" s="201"/>
      <c r="F6" s="201"/>
      <c r="G6" s="75"/>
      <c r="H6" s="227"/>
      <c r="I6" s="413"/>
      <c r="J6" s="227"/>
    </row>
    <row r="7" spans="1:10" s="348" customFormat="1" ht="20.399999999999999" customHeight="1">
      <c r="A7" s="13"/>
      <c r="B7" s="14" t="s">
        <v>974</v>
      </c>
      <c r="C7" s="201"/>
      <c r="D7" s="201"/>
      <c r="E7" s="201"/>
      <c r="F7" s="201"/>
      <c r="G7" s="75"/>
      <c r="H7" s="240"/>
      <c r="I7" s="414"/>
      <c r="J7" s="227"/>
    </row>
    <row r="8" spans="1:10" s="348" customFormat="1" ht="20.399999999999999" customHeight="1">
      <c r="A8" s="13"/>
      <c r="B8" s="14"/>
      <c r="C8" s="201"/>
      <c r="D8" s="201"/>
      <c r="E8" s="201"/>
      <c r="F8" s="201"/>
      <c r="G8" s="75"/>
      <c r="H8" s="227"/>
      <c r="I8" s="413"/>
      <c r="J8" s="227"/>
    </row>
    <row r="9" spans="1:10" s="348" customFormat="1" ht="20.399999999999999" customHeight="1">
      <c r="A9" s="13"/>
      <c r="B9" s="14" t="s">
        <v>975</v>
      </c>
      <c r="C9" s="201"/>
      <c r="D9" s="201"/>
      <c r="E9" s="201"/>
      <c r="F9" s="201"/>
      <c r="G9" s="75"/>
      <c r="H9" s="227"/>
      <c r="I9" s="413"/>
      <c r="J9" s="227"/>
    </row>
    <row r="10" spans="1:10" s="348" customFormat="1" ht="20.399999999999999" customHeight="1">
      <c r="A10" s="13"/>
      <c r="B10" s="201"/>
      <c r="C10" s="201"/>
      <c r="D10" s="201"/>
      <c r="E10" s="201"/>
      <c r="F10" s="201"/>
      <c r="G10" s="75"/>
      <c r="H10" s="245"/>
      <c r="I10" s="345"/>
      <c r="J10" s="227"/>
    </row>
    <row r="11" spans="1:10" s="348" customFormat="1" ht="16.8">
      <c r="A11" s="13">
        <v>1</v>
      </c>
      <c r="B11" s="22" t="s">
        <v>949</v>
      </c>
      <c r="C11" s="405"/>
      <c r="D11" s="405"/>
      <c r="E11" s="405"/>
      <c r="F11" s="405"/>
      <c r="G11" s="415"/>
      <c r="H11" s="227"/>
      <c r="I11" s="413"/>
      <c r="J11" s="227"/>
    </row>
    <row r="12" spans="1:10" s="348" customFormat="1" ht="16.8">
      <c r="A12" s="13"/>
      <c r="B12" s="22" t="s">
        <v>950</v>
      </c>
      <c r="C12" s="405"/>
      <c r="D12" s="405"/>
      <c r="E12" s="405"/>
      <c r="F12" s="405"/>
      <c r="G12" s="416" t="s">
        <v>945</v>
      </c>
      <c r="H12" s="227">
        <v>1</v>
      </c>
      <c r="I12" s="413"/>
      <c r="J12" s="227"/>
    </row>
    <row r="13" spans="1:10" ht="16.8">
      <c r="A13" s="13"/>
      <c r="B13" s="22"/>
      <c r="C13" s="406"/>
      <c r="D13" s="406"/>
      <c r="E13" s="406"/>
      <c r="F13" s="406"/>
      <c r="G13" s="416"/>
      <c r="H13" s="227"/>
      <c r="I13" s="413"/>
      <c r="J13" s="227"/>
    </row>
    <row r="14" spans="1:10" ht="16.8">
      <c r="A14" s="7" t="s">
        <v>946</v>
      </c>
      <c r="B14" s="22" t="s">
        <v>951</v>
      </c>
      <c r="C14" s="406"/>
      <c r="D14" s="406"/>
      <c r="E14" s="406"/>
      <c r="F14" s="406"/>
      <c r="G14" s="245"/>
      <c r="H14" s="227"/>
      <c r="I14" s="413"/>
      <c r="J14" s="227"/>
    </row>
    <row r="15" spans="1:10" ht="16.8">
      <c r="A15" s="13"/>
      <c r="B15" s="22" t="s">
        <v>952</v>
      </c>
      <c r="C15" s="406"/>
      <c r="D15" s="406"/>
      <c r="E15" s="406"/>
      <c r="F15" s="406"/>
      <c r="G15" s="416" t="s">
        <v>16</v>
      </c>
      <c r="H15" s="227">
        <v>38</v>
      </c>
      <c r="I15" s="413"/>
      <c r="J15" s="227"/>
    </row>
    <row r="16" spans="1:10" ht="16.8">
      <c r="A16" s="13"/>
      <c r="B16" s="22"/>
      <c r="C16" s="406"/>
      <c r="D16" s="406"/>
      <c r="E16" s="406"/>
      <c r="F16" s="406"/>
      <c r="G16" s="416"/>
      <c r="H16" s="227"/>
      <c r="I16" s="413"/>
      <c r="J16" s="227"/>
    </row>
    <row r="17" spans="1:10" ht="16.8">
      <c r="A17" s="13">
        <v>3</v>
      </c>
      <c r="B17" s="22" t="s">
        <v>953</v>
      </c>
      <c r="C17" s="406"/>
      <c r="D17" s="406"/>
      <c r="E17" s="406"/>
      <c r="F17" s="406"/>
      <c r="G17" s="245"/>
      <c r="H17" s="227"/>
      <c r="I17" s="413"/>
      <c r="J17" s="227"/>
    </row>
    <row r="18" spans="1:10" ht="16.8">
      <c r="A18" s="13"/>
      <c r="B18" s="22" t="s">
        <v>954</v>
      </c>
      <c r="C18" s="406"/>
      <c r="D18" s="406"/>
      <c r="E18" s="406"/>
      <c r="F18" s="406"/>
      <c r="G18" s="416" t="s">
        <v>16</v>
      </c>
      <c r="H18" s="227">
        <v>35</v>
      </c>
      <c r="I18" s="413"/>
      <c r="J18" s="227"/>
    </row>
    <row r="19" spans="1:10" ht="16.8">
      <c r="A19" s="13"/>
      <c r="B19" s="22"/>
      <c r="C19" s="406"/>
      <c r="D19" s="406"/>
      <c r="E19" s="406"/>
      <c r="F19" s="406"/>
      <c r="G19" s="416"/>
      <c r="H19" s="227"/>
      <c r="I19" s="413"/>
      <c r="J19" s="227"/>
    </row>
    <row r="20" spans="1:10" ht="16.8">
      <c r="A20" s="13" t="s">
        <v>947</v>
      </c>
      <c r="B20" s="22" t="s">
        <v>955</v>
      </c>
      <c r="C20" s="406"/>
      <c r="D20" s="406"/>
      <c r="E20" s="406"/>
      <c r="F20" s="406"/>
      <c r="G20" s="245"/>
      <c r="H20" s="227"/>
      <c r="I20" s="413"/>
      <c r="J20" s="227"/>
    </row>
    <row r="21" spans="1:10" ht="16.8">
      <c r="A21" s="13"/>
      <c r="B21" s="22" t="s">
        <v>956</v>
      </c>
      <c r="C21" s="406"/>
      <c r="D21" s="406"/>
      <c r="E21" s="406"/>
      <c r="F21" s="406"/>
      <c r="G21" s="416" t="s">
        <v>16</v>
      </c>
      <c r="H21" s="227">
        <v>20</v>
      </c>
      <c r="I21" s="227"/>
      <c r="J21" s="227"/>
    </row>
    <row r="22" spans="1:10" ht="16.8">
      <c r="A22" s="13"/>
      <c r="B22" s="22"/>
      <c r="C22" s="406"/>
      <c r="D22" s="406"/>
      <c r="E22" s="406"/>
      <c r="F22" s="406"/>
      <c r="G22" s="416"/>
      <c r="H22" s="227"/>
      <c r="I22" s="227"/>
      <c r="J22" s="227"/>
    </row>
    <row r="23" spans="1:10" ht="16.8">
      <c r="A23" s="13">
        <v>5</v>
      </c>
      <c r="B23" s="22" t="s">
        <v>948</v>
      </c>
      <c r="C23" s="406"/>
      <c r="D23" s="406"/>
      <c r="E23" s="406"/>
      <c r="F23" s="406"/>
      <c r="G23" s="416" t="s">
        <v>16</v>
      </c>
      <c r="H23" s="227">
        <v>42</v>
      </c>
      <c r="I23" s="227"/>
      <c r="J23" s="227"/>
    </row>
    <row r="24" spans="1:10" ht="15.6">
      <c r="A24" s="13"/>
      <c r="G24" s="245"/>
      <c r="H24" s="227"/>
      <c r="I24" s="227"/>
      <c r="J24" s="227"/>
    </row>
    <row r="25" spans="1:10" ht="15.6">
      <c r="A25" s="13"/>
      <c r="G25" s="245"/>
      <c r="H25" s="227"/>
      <c r="I25" s="227"/>
      <c r="J25" s="227"/>
    </row>
    <row r="26" spans="1:10" ht="15.6">
      <c r="A26" s="13">
        <v>6</v>
      </c>
      <c r="B26" s="22" t="s">
        <v>997</v>
      </c>
      <c r="G26" s="245"/>
      <c r="H26" s="245"/>
      <c r="I26" s="245"/>
      <c r="J26" s="227"/>
    </row>
    <row r="27" spans="1:10" ht="15.6">
      <c r="A27" s="13"/>
      <c r="B27" s="22" t="s">
        <v>998</v>
      </c>
      <c r="G27" s="416" t="s">
        <v>47</v>
      </c>
      <c r="H27" s="227">
        <v>1</v>
      </c>
      <c r="I27" s="227"/>
      <c r="J27" s="227"/>
    </row>
    <row r="28" spans="1:10" ht="15.6">
      <c r="A28" s="13"/>
      <c r="G28" s="245"/>
      <c r="H28" s="227"/>
      <c r="I28" s="227"/>
      <c r="J28" s="227"/>
    </row>
    <row r="29" spans="1:10" ht="15.6">
      <c r="A29" s="13"/>
      <c r="G29" s="245"/>
      <c r="H29" s="227"/>
      <c r="I29" s="227"/>
      <c r="J29" s="227"/>
    </row>
    <row r="30" spans="1:10" ht="15.6">
      <c r="A30" s="7"/>
      <c r="G30" s="245"/>
      <c r="H30" s="227"/>
      <c r="I30" s="227"/>
      <c r="J30" s="227"/>
    </row>
    <row r="31" spans="1:10" ht="15.6">
      <c r="A31" s="13"/>
      <c r="G31" s="245"/>
      <c r="H31" s="240"/>
      <c r="I31" s="240"/>
      <c r="J31" s="227"/>
    </row>
    <row r="32" spans="1:10" ht="15.6">
      <c r="A32" s="13"/>
      <c r="B32" s="20" t="s">
        <v>48</v>
      </c>
      <c r="C32" s="21"/>
      <c r="D32" s="15"/>
      <c r="E32" s="21"/>
      <c r="G32" s="29" t="s">
        <v>98</v>
      </c>
      <c r="H32" s="227"/>
      <c r="I32" s="227"/>
      <c r="J32" s="228"/>
    </row>
    <row r="33" spans="1:10" ht="15.6">
      <c r="A33" s="13"/>
      <c r="G33" s="245"/>
      <c r="H33" s="227"/>
      <c r="I33" s="227"/>
      <c r="J33" s="227"/>
    </row>
    <row r="34" spans="1:10" ht="15.6">
      <c r="A34" s="13"/>
      <c r="G34" s="245"/>
      <c r="H34" s="245"/>
      <c r="I34" s="245"/>
      <c r="J34" s="227"/>
    </row>
    <row r="35" spans="1:10" ht="15.6">
      <c r="A35" s="13"/>
      <c r="G35" s="245"/>
      <c r="H35" s="227"/>
      <c r="I35" s="227"/>
      <c r="J35" s="227"/>
    </row>
    <row r="36" spans="1:10" ht="15.6">
      <c r="A36" s="13"/>
      <c r="G36" s="245"/>
      <c r="H36" s="227"/>
      <c r="I36" s="227"/>
      <c r="J36" s="227"/>
    </row>
    <row r="37" spans="1:10" ht="15.6">
      <c r="A37" s="13"/>
      <c r="B37" s="63" t="str">
        <f>B4</f>
        <v>PROPOSED BOREHOLE REHABILITATION</v>
      </c>
      <c r="C37" s="21"/>
      <c r="D37" s="21"/>
      <c r="E37" s="15"/>
      <c r="F37" s="81"/>
      <c r="G37" s="67"/>
      <c r="H37" s="227"/>
      <c r="I37" s="227"/>
      <c r="J37" s="227"/>
    </row>
    <row r="38" spans="1:10" ht="15.6">
      <c r="A38" s="13"/>
      <c r="B38" s="63" t="str">
        <f>B5</f>
        <v>BALANBAL DISTRICT</v>
      </c>
      <c r="C38" s="21"/>
      <c r="D38" s="21"/>
      <c r="E38" s="15"/>
      <c r="F38" s="81"/>
      <c r="G38" s="67"/>
      <c r="H38" s="227"/>
      <c r="I38" s="227"/>
      <c r="J38" s="227"/>
    </row>
    <row r="39" spans="1:10" ht="15.6">
      <c r="A39" s="13"/>
      <c r="B39" s="63"/>
      <c r="C39" s="21"/>
      <c r="D39" s="21"/>
      <c r="E39" s="15"/>
      <c r="F39" s="81"/>
      <c r="G39" s="67"/>
      <c r="H39" s="227"/>
      <c r="I39" s="227"/>
      <c r="J39" s="227"/>
    </row>
    <row r="40" spans="1:10" ht="15.6">
      <c r="A40" s="13"/>
      <c r="B40" s="63" t="str">
        <f>B7</f>
        <v>SECTION 5: BOREHOLE REHABILITATION</v>
      </c>
      <c r="C40" s="21"/>
      <c r="D40" s="21"/>
      <c r="E40" s="15"/>
      <c r="F40" s="81"/>
      <c r="G40" s="67"/>
      <c r="H40" s="227"/>
      <c r="I40" s="227"/>
      <c r="J40" s="227"/>
    </row>
    <row r="41" spans="1:10" ht="15.6">
      <c r="A41" s="13"/>
      <c r="B41" s="63"/>
      <c r="C41" s="21"/>
      <c r="D41" s="21"/>
      <c r="E41" s="15"/>
      <c r="F41" s="47"/>
      <c r="G41" s="67"/>
      <c r="H41" s="227"/>
      <c r="I41" s="227"/>
      <c r="J41" s="227"/>
    </row>
    <row r="42" spans="1:10" ht="15.6">
      <c r="A42" s="13"/>
      <c r="B42" s="14" t="s">
        <v>156</v>
      </c>
      <c r="C42" s="21"/>
      <c r="D42" s="21"/>
      <c r="E42" s="15"/>
      <c r="F42" s="81"/>
      <c r="G42" s="67"/>
      <c r="H42" s="227"/>
      <c r="I42" s="227"/>
      <c r="J42" s="227"/>
    </row>
    <row r="43" spans="1:10" ht="15.6">
      <c r="A43" s="13"/>
      <c r="B43" s="14"/>
      <c r="C43" s="21"/>
      <c r="D43" s="21"/>
      <c r="E43" s="15"/>
      <c r="F43" s="81"/>
      <c r="G43" s="67"/>
      <c r="H43" s="240"/>
      <c r="I43" s="227"/>
      <c r="J43" s="227"/>
    </row>
    <row r="44" spans="1:10" ht="15.6">
      <c r="A44" s="13"/>
      <c r="B44" s="14"/>
      <c r="C44" s="21"/>
      <c r="D44" s="15"/>
      <c r="E44" s="15"/>
      <c r="F44" s="81"/>
      <c r="G44" s="67"/>
      <c r="H44" s="411"/>
      <c r="I44" s="227"/>
      <c r="J44" s="227"/>
    </row>
    <row r="45" spans="1:10" ht="15.6">
      <c r="A45" s="13"/>
      <c r="B45" s="14" t="s">
        <v>157</v>
      </c>
      <c r="C45" s="21"/>
      <c r="D45" s="21" t="s">
        <v>158</v>
      </c>
      <c r="E45" s="15"/>
      <c r="F45" s="47"/>
      <c r="G45" s="217" t="s">
        <v>159</v>
      </c>
      <c r="H45" s="411"/>
      <c r="I45" s="240"/>
      <c r="J45" s="217" t="s">
        <v>936</v>
      </c>
    </row>
    <row r="46" spans="1:10" ht="15.6">
      <c r="A46" s="13"/>
      <c r="B46" s="72" t="s">
        <v>160</v>
      </c>
      <c r="C46" s="15"/>
      <c r="D46" s="15"/>
      <c r="E46" s="15"/>
      <c r="F46" s="47"/>
      <c r="G46" s="67"/>
      <c r="I46" s="227"/>
      <c r="J46" s="227"/>
    </row>
    <row r="47" spans="1:10" ht="15.6">
      <c r="A47" s="13"/>
      <c r="B47" s="14"/>
      <c r="C47" s="15"/>
      <c r="D47" s="15"/>
      <c r="E47" s="15"/>
      <c r="F47" s="47"/>
      <c r="G47" s="67"/>
      <c r="H47" s="411"/>
      <c r="I47" s="227"/>
      <c r="J47" s="227"/>
    </row>
    <row r="48" spans="1:10" ht="15.6">
      <c r="A48" s="13"/>
      <c r="B48" s="47">
        <v>1</v>
      </c>
      <c r="C48" s="15"/>
      <c r="D48" s="15" t="str">
        <f>B9</f>
        <v>ELEMENT 1: SUPPLIES</v>
      </c>
      <c r="E48" s="15"/>
      <c r="F48" s="47"/>
      <c r="G48" s="221" t="s">
        <v>161</v>
      </c>
      <c r="H48" s="27"/>
      <c r="I48" s="245"/>
      <c r="J48" s="227"/>
    </row>
    <row r="49" spans="1:10" ht="15.6">
      <c r="A49" s="13"/>
      <c r="B49" s="72"/>
      <c r="C49" s="15"/>
      <c r="D49" s="15"/>
      <c r="E49" s="15"/>
      <c r="F49" s="47"/>
      <c r="G49" s="67"/>
      <c r="H49" s="27"/>
      <c r="I49" s="245"/>
      <c r="J49" s="227"/>
    </row>
    <row r="50" spans="1:10" ht="15.6">
      <c r="A50" s="13"/>
      <c r="B50" s="47"/>
      <c r="C50" s="15"/>
      <c r="D50" s="15"/>
      <c r="E50" s="15"/>
      <c r="F50" s="47"/>
      <c r="G50" s="221"/>
      <c r="H50" s="27"/>
      <c r="I50" s="245"/>
      <c r="J50" s="227"/>
    </row>
    <row r="51" spans="1:10" ht="15.6">
      <c r="A51" s="13"/>
      <c r="B51" s="47"/>
      <c r="C51" s="15"/>
      <c r="D51" s="15"/>
      <c r="E51" s="15"/>
      <c r="F51" s="47"/>
      <c r="G51" s="221"/>
      <c r="H51" s="27"/>
      <c r="I51" s="245"/>
      <c r="J51" s="227"/>
    </row>
    <row r="52" spans="1:10" ht="15.6">
      <c r="A52" s="13"/>
      <c r="B52" s="47"/>
      <c r="C52" s="15"/>
      <c r="D52" s="15"/>
      <c r="E52" s="15"/>
      <c r="F52" s="47"/>
      <c r="G52" s="67"/>
      <c r="H52" s="412"/>
      <c r="I52" s="245"/>
      <c r="J52" s="227"/>
    </row>
    <row r="53" spans="1:10" ht="15.6">
      <c r="A53" s="13"/>
      <c r="B53" s="47"/>
      <c r="C53" s="15"/>
      <c r="D53" s="15"/>
      <c r="E53" s="15"/>
      <c r="F53" s="47"/>
      <c r="G53" s="221"/>
      <c r="H53" s="27"/>
      <c r="I53" s="245"/>
      <c r="J53" s="227"/>
    </row>
    <row r="54" spans="1:10" ht="15.6">
      <c r="A54" s="13"/>
      <c r="B54" s="20" t="s">
        <v>654</v>
      </c>
      <c r="C54" s="15"/>
      <c r="D54" s="15"/>
      <c r="E54" s="15"/>
      <c r="F54" s="47"/>
      <c r="G54" s="180"/>
      <c r="H54" s="16"/>
      <c r="J54" s="188"/>
    </row>
    <row r="55" spans="1:10" ht="15.6">
      <c r="A55" s="13"/>
      <c r="B55" s="47"/>
      <c r="C55" s="15"/>
      <c r="D55" s="15"/>
      <c r="E55" s="15"/>
      <c r="F55" s="47"/>
      <c r="G55" s="221"/>
      <c r="H55" s="16"/>
      <c r="J55" s="227"/>
    </row>
    <row r="56" spans="1:10" ht="15.6">
      <c r="A56" s="13"/>
      <c r="B56" s="47"/>
      <c r="C56" s="15"/>
      <c r="D56" s="15"/>
      <c r="E56" s="15"/>
      <c r="F56" s="47"/>
      <c r="G56" s="221"/>
      <c r="H56" s="16"/>
      <c r="J56" s="227"/>
    </row>
    <row r="57" spans="1:10" ht="15.6">
      <c r="A57" s="13"/>
      <c r="B57" s="22"/>
      <c r="C57" s="15"/>
      <c r="D57" s="15"/>
      <c r="E57" s="15"/>
      <c r="F57" s="47"/>
      <c r="G57" s="221"/>
      <c r="H57" s="16"/>
      <c r="J57" s="227"/>
    </row>
    <row r="58" spans="1:10" ht="15.6">
      <c r="A58" s="13"/>
      <c r="B58" s="22"/>
      <c r="C58" s="15"/>
      <c r="D58" s="15"/>
      <c r="E58" s="15"/>
      <c r="F58" s="47"/>
      <c r="G58" s="221"/>
      <c r="H58" s="16"/>
      <c r="J58" s="230"/>
    </row>
    <row r="59" spans="1:10" ht="15.6">
      <c r="A59" s="13"/>
      <c r="B59" s="22"/>
      <c r="C59" s="15"/>
      <c r="D59" s="15"/>
      <c r="E59" s="15"/>
      <c r="F59" s="47"/>
      <c r="G59" s="221"/>
      <c r="H59" s="16"/>
      <c r="J59" s="227"/>
    </row>
    <row r="60" spans="1:10" ht="15.6">
      <c r="A60" s="13"/>
      <c r="B60" s="73"/>
      <c r="C60" s="15"/>
      <c r="D60" s="74"/>
      <c r="E60" s="15"/>
      <c r="F60" s="47"/>
      <c r="G60" s="222"/>
      <c r="H60" s="16"/>
      <c r="J60" s="227"/>
    </row>
    <row r="61" spans="1:10" ht="15">
      <c r="A61" s="7"/>
      <c r="B61" s="585" t="s">
        <v>168</v>
      </c>
      <c r="C61" s="585"/>
      <c r="D61" s="585"/>
      <c r="E61" s="585"/>
      <c r="F61" s="12" t="s">
        <v>98</v>
      </c>
      <c r="G61" s="220"/>
      <c r="H61" s="11"/>
      <c r="J61" s="226"/>
    </row>
    <row r="62" spans="1:10" ht="15.6">
      <c r="A62" s="13"/>
      <c r="B62" s="14"/>
      <c r="C62" s="15"/>
      <c r="D62" s="26"/>
      <c r="E62" s="15"/>
      <c r="F62" s="276"/>
      <c r="G62" s="67"/>
      <c r="H62" s="16"/>
      <c r="J62" s="227"/>
    </row>
    <row r="63" spans="1:10" ht="15.6">
      <c r="A63" s="34"/>
      <c r="B63" s="417"/>
      <c r="C63" s="418"/>
      <c r="D63" s="418"/>
      <c r="E63" s="418"/>
      <c r="F63" s="419"/>
      <c r="G63" s="216"/>
      <c r="H63" s="37"/>
      <c r="I63" s="420"/>
      <c r="J63" s="231"/>
    </row>
    <row r="64" spans="1:10" ht="15.6">
      <c r="A64" s="160"/>
      <c r="B64" s="22"/>
      <c r="C64" s="15"/>
      <c r="D64" s="15"/>
      <c r="E64" s="15"/>
      <c r="F64" s="410"/>
      <c r="G64" s="408"/>
      <c r="H64" s="16"/>
      <c r="I64" s="227"/>
    </row>
  </sheetData>
  <mergeCells count="2">
    <mergeCell ref="B2:E2"/>
    <mergeCell ref="B61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8"/>
  <sheetViews>
    <sheetView topLeftCell="A99" workbookViewId="0">
      <selection activeCell="N109" sqref="N109"/>
    </sheetView>
  </sheetViews>
  <sheetFormatPr defaultRowHeight="14.4"/>
  <cols>
    <col min="1" max="1" width="8.88671875" style="358"/>
    <col min="2" max="2" width="24.77734375" style="358" customWidth="1"/>
    <col min="3" max="3" width="20" style="358" customWidth="1"/>
    <col min="4" max="4" width="18.88671875" style="358" customWidth="1"/>
    <col min="5" max="5" width="19.5546875" style="358" customWidth="1"/>
    <col min="6" max="6" width="12.77734375" style="358" customWidth="1"/>
    <col min="7" max="7" width="13" style="358" customWidth="1"/>
    <col min="8" max="8" width="15.44140625" style="358" customWidth="1"/>
    <col min="9" max="9" width="16.88671875" style="358" customWidth="1"/>
    <col min="10" max="16384" width="8.88671875" style="358"/>
  </cols>
  <sheetData>
    <row r="2" spans="1:9" ht="40.200000000000003" customHeight="1">
      <c r="A2" s="428" t="s">
        <v>0</v>
      </c>
      <c r="B2" s="589" t="s">
        <v>1</v>
      </c>
      <c r="C2" s="589"/>
      <c r="D2" s="589"/>
      <c r="E2" s="589"/>
      <c r="F2" s="428" t="s">
        <v>2</v>
      </c>
      <c r="G2" s="429" t="s">
        <v>17</v>
      </c>
      <c r="H2" s="430" t="s">
        <v>18</v>
      </c>
      <c r="I2" s="431" t="s">
        <v>19</v>
      </c>
    </row>
    <row r="3" spans="1:9" s="427" customFormat="1">
      <c r="A3" s="434"/>
      <c r="B3" s="441"/>
      <c r="C3" s="442"/>
      <c r="D3" s="442"/>
      <c r="E3" s="443"/>
      <c r="F3" s="457"/>
      <c r="G3" s="459"/>
      <c r="H3" s="434"/>
      <c r="I3" s="434"/>
    </row>
    <row r="4" spans="1:9" s="427" customFormat="1" ht="15.6">
      <c r="A4" s="269"/>
      <c r="B4" s="158" t="str">
        <f>'Elevated water tank'!B4</f>
        <v>PROPOSED BOREHOLE REHABILITATION</v>
      </c>
      <c r="C4" s="432"/>
      <c r="D4" s="432"/>
      <c r="E4" s="444"/>
      <c r="F4" s="268"/>
      <c r="G4" s="460"/>
      <c r="H4" s="269"/>
      <c r="I4" s="269"/>
    </row>
    <row r="5" spans="1:9" s="427" customFormat="1" ht="15.6">
      <c r="A5" s="269"/>
      <c r="B5" s="158" t="str">
        <f>'Elevated water tank'!B5</f>
        <v>BALANBAL DISTRICT</v>
      </c>
      <c r="C5" s="432"/>
      <c r="D5" s="432"/>
      <c r="E5" s="444"/>
      <c r="F5" s="268"/>
      <c r="G5" s="460"/>
      <c r="H5" s="269"/>
      <c r="I5" s="269"/>
    </row>
    <row r="6" spans="1:9" s="427" customFormat="1" ht="15.6">
      <c r="A6" s="269"/>
      <c r="B6" s="158"/>
      <c r="C6" s="432"/>
      <c r="D6" s="432"/>
      <c r="E6" s="444"/>
      <c r="F6" s="268"/>
      <c r="G6" s="460"/>
      <c r="H6" s="269"/>
      <c r="I6" s="269"/>
    </row>
    <row r="7" spans="1:9" s="427" customFormat="1" ht="15.6">
      <c r="A7" s="435"/>
      <c r="B7" s="158" t="s">
        <v>986</v>
      </c>
      <c r="C7" s="275"/>
      <c r="D7" s="275"/>
      <c r="E7" s="445"/>
      <c r="F7" s="1"/>
      <c r="G7" s="423"/>
      <c r="H7" s="270"/>
      <c r="I7" s="271"/>
    </row>
    <row r="8" spans="1:9" s="427" customFormat="1" ht="15.6">
      <c r="A8" s="435"/>
      <c r="B8" s="158"/>
      <c r="C8" s="275"/>
      <c r="D8" s="275"/>
      <c r="E8" s="445"/>
      <c r="F8" s="1"/>
      <c r="G8" s="423"/>
      <c r="H8" s="270"/>
      <c r="I8" s="271"/>
    </row>
    <row r="9" spans="1:9" s="427" customFormat="1" ht="15.6">
      <c r="A9" s="435"/>
      <c r="B9" s="158" t="s">
        <v>976</v>
      </c>
      <c r="C9" s="275"/>
      <c r="D9" s="275"/>
      <c r="E9" s="445"/>
      <c r="F9" s="1"/>
      <c r="G9" s="423"/>
      <c r="H9" s="270"/>
      <c r="I9" s="271"/>
    </row>
    <row r="10" spans="1:9" s="427" customFormat="1">
      <c r="A10" s="435"/>
      <c r="B10" s="446"/>
      <c r="C10" s="275"/>
      <c r="D10" s="275"/>
      <c r="E10" s="445"/>
      <c r="F10" s="1"/>
      <c r="G10" s="423"/>
      <c r="H10" s="270"/>
      <c r="I10" s="271"/>
    </row>
    <row r="11" spans="1:9">
      <c r="A11" s="436"/>
      <c r="B11" s="446"/>
      <c r="C11" s="275"/>
      <c r="D11" s="275"/>
      <c r="E11" s="445"/>
      <c r="F11" s="1"/>
      <c r="G11" s="423"/>
      <c r="H11" s="270"/>
      <c r="I11" s="271"/>
    </row>
    <row r="12" spans="1:9" ht="15.6">
      <c r="A12" s="437"/>
      <c r="B12" s="64" t="s">
        <v>693</v>
      </c>
      <c r="C12" s="433"/>
      <c r="D12" s="433"/>
      <c r="E12" s="447"/>
      <c r="F12" s="1"/>
      <c r="G12" s="423"/>
      <c r="H12" s="270"/>
      <c r="I12" s="272"/>
    </row>
    <row r="13" spans="1:9" ht="15.6">
      <c r="A13" s="437"/>
      <c r="B13" s="64" t="s">
        <v>694</v>
      </c>
      <c r="C13" s="433"/>
      <c r="D13" s="433"/>
      <c r="E13" s="447"/>
      <c r="F13" s="1"/>
      <c r="G13" s="423"/>
      <c r="H13" s="270"/>
      <c r="I13" s="272"/>
    </row>
    <row r="14" spans="1:9">
      <c r="A14" s="437"/>
      <c r="B14" s="448"/>
      <c r="C14" s="433"/>
      <c r="D14" s="433"/>
      <c r="E14" s="447"/>
      <c r="F14" s="1"/>
      <c r="G14" s="423"/>
      <c r="H14" s="270"/>
      <c r="I14" s="272"/>
    </row>
    <row r="15" spans="1:9" ht="15.6">
      <c r="A15" s="13" t="s">
        <v>20</v>
      </c>
      <c r="B15" s="372" t="s">
        <v>793</v>
      </c>
      <c r="C15" s="425"/>
      <c r="D15" s="425"/>
      <c r="E15" s="449"/>
      <c r="F15" s="397"/>
      <c r="G15" s="397"/>
      <c r="H15" s="397"/>
      <c r="I15" s="397"/>
    </row>
    <row r="16" spans="1:9" ht="16.2">
      <c r="A16" s="13"/>
      <c r="B16" s="372" t="s">
        <v>794</v>
      </c>
      <c r="C16" s="425"/>
      <c r="D16" s="425"/>
      <c r="E16" s="449"/>
      <c r="F16" s="16" t="s">
        <v>28</v>
      </c>
      <c r="G16" s="67">
        <f>300*0.5</f>
        <v>150</v>
      </c>
      <c r="H16" s="16"/>
      <c r="I16" s="227"/>
    </row>
    <row r="17" spans="1:9" ht="15.6">
      <c r="A17" s="13"/>
      <c r="B17" s="372"/>
      <c r="C17" s="425"/>
      <c r="D17" s="425"/>
      <c r="E17" s="449"/>
      <c r="F17" s="1"/>
      <c r="G17" s="424"/>
      <c r="H17" s="273"/>
      <c r="I17" s="272"/>
    </row>
    <row r="18" spans="1:9" ht="15.6">
      <c r="A18" s="13" t="s">
        <v>3</v>
      </c>
      <c r="B18" s="372" t="s">
        <v>795</v>
      </c>
      <c r="C18" s="425"/>
      <c r="D18" s="425"/>
      <c r="E18" s="449"/>
      <c r="F18" s="397"/>
      <c r="G18" s="397"/>
      <c r="H18" s="397"/>
      <c r="I18" s="397"/>
    </row>
    <row r="19" spans="1:9" ht="16.2">
      <c r="A19" s="13"/>
      <c r="B19" s="372" t="s">
        <v>796</v>
      </c>
      <c r="C19" s="425"/>
      <c r="D19" s="425"/>
      <c r="E19" s="449"/>
      <c r="F19" s="16" t="s">
        <v>31</v>
      </c>
      <c r="G19" s="67">
        <f>300*0.8*0.5</f>
        <v>120</v>
      </c>
      <c r="H19" s="16"/>
      <c r="I19" s="227"/>
    </row>
    <row r="20" spans="1:9" ht="15.6">
      <c r="A20" s="13"/>
      <c r="B20" s="372"/>
      <c r="C20" s="425"/>
      <c r="D20" s="425"/>
      <c r="E20" s="449"/>
      <c r="F20" s="1"/>
      <c r="G20" s="424"/>
      <c r="H20" s="273"/>
      <c r="I20" s="272"/>
    </row>
    <row r="21" spans="1:9" ht="16.2">
      <c r="A21" s="13" t="s">
        <v>7</v>
      </c>
      <c r="B21" s="372" t="s">
        <v>12</v>
      </c>
      <c r="C21" s="425"/>
      <c r="D21" s="425"/>
      <c r="E21" s="449"/>
      <c r="F21" s="16" t="s">
        <v>31</v>
      </c>
      <c r="G21" s="67">
        <f>G19*0.3</f>
        <v>36</v>
      </c>
      <c r="H21" s="16"/>
      <c r="I21" s="227"/>
    </row>
    <row r="22" spans="1:9" ht="15.6">
      <c r="A22" s="13"/>
      <c r="B22" s="372"/>
      <c r="C22" s="425"/>
      <c r="D22" s="425"/>
      <c r="E22" s="449"/>
      <c r="F22" s="16"/>
      <c r="G22" s="67"/>
      <c r="H22" s="16"/>
      <c r="I22" s="227"/>
    </row>
    <row r="23" spans="1:9" ht="15.6">
      <c r="A23" s="13"/>
      <c r="B23" s="372"/>
      <c r="C23" s="425"/>
      <c r="D23" s="425"/>
      <c r="E23" s="449"/>
      <c r="F23" s="16"/>
      <c r="G23" s="67"/>
      <c r="H23" s="16"/>
      <c r="I23" s="227"/>
    </row>
    <row r="24" spans="1:9" ht="15.6">
      <c r="A24" s="13"/>
      <c r="B24" s="372"/>
      <c r="C24" s="425"/>
      <c r="D24" s="425"/>
      <c r="E24" s="449"/>
      <c r="F24" s="16"/>
      <c r="G24" s="67"/>
      <c r="H24" s="16"/>
      <c r="I24" s="227"/>
    </row>
    <row r="25" spans="1:9" ht="15.6">
      <c r="A25" s="13"/>
      <c r="B25" s="372"/>
      <c r="C25" s="425"/>
      <c r="D25" s="425"/>
      <c r="E25" s="449"/>
      <c r="F25" s="16"/>
      <c r="G25" s="67"/>
      <c r="H25" s="16"/>
      <c r="I25" s="227"/>
    </row>
    <row r="26" spans="1:9" ht="15.6">
      <c r="A26" s="13"/>
      <c r="B26" s="372"/>
      <c r="C26" s="425"/>
      <c r="D26" s="425"/>
      <c r="E26" s="449"/>
      <c r="F26" s="16"/>
      <c r="G26" s="67"/>
      <c r="H26" s="16"/>
      <c r="I26" s="227"/>
    </row>
    <row r="27" spans="1:9" ht="15.6">
      <c r="A27" s="13"/>
      <c r="B27" s="372"/>
      <c r="C27" s="425"/>
      <c r="D27" s="425"/>
      <c r="E27" s="449"/>
      <c r="F27" s="16"/>
      <c r="G27" s="67"/>
      <c r="H27" s="16"/>
      <c r="I27" s="227"/>
    </row>
    <row r="28" spans="1:9" ht="15.6">
      <c r="A28" s="13"/>
      <c r="B28" s="372"/>
      <c r="C28" s="425"/>
      <c r="D28" s="425"/>
      <c r="E28" s="449"/>
      <c r="F28" s="16"/>
      <c r="G28" s="67"/>
      <c r="H28" s="16"/>
      <c r="I28" s="227"/>
    </row>
    <row r="29" spans="1:9" ht="15.6">
      <c r="A29" s="13"/>
      <c r="B29" s="372"/>
      <c r="C29" s="425"/>
      <c r="D29" s="425"/>
      <c r="E29" s="449"/>
      <c r="F29" s="16"/>
      <c r="G29" s="67"/>
      <c r="H29" s="16"/>
      <c r="I29" s="227"/>
    </row>
    <row r="30" spans="1:9" ht="15.6">
      <c r="A30" s="13"/>
      <c r="B30" s="450"/>
      <c r="C30" s="425"/>
      <c r="D30" s="425"/>
      <c r="E30" s="449"/>
      <c r="F30" s="1"/>
      <c r="G30" s="423"/>
      <c r="H30" s="273"/>
      <c r="I30" s="272"/>
    </row>
    <row r="31" spans="1:9" ht="15.6">
      <c r="A31" s="13"/>
      <c r="B31" s="450"/>
      <c r="C31" s="425"/>
      <c r="D31" s="425"/>
      <c r="E31" s="449"/>
      <c r="F31" s="1"/>
      <c r="G31" s="423"/>
      <c r="H31" s="273"/>
      <c r="I31" s="272"/>
    </row>
    <row r="32" spans="1:9" ht="15.6">
      <c r="A32" s="13"/>
      <c r="B32" s="450"/>
      <c r="C32" s="425"/>
      <c r="D32" s="425"/>
      <c r="E32" s="449"/>
      <c r="F32" s="1"/>
      <c r="G32" s="423"/>
      <c r="H32" s="273"/>
      <c r="I32" s="272"/>
    </row>
    <row r="33" spans="1:9" ht="15.6">
      <c r="A33" s="13"/>
      <c r="B33" s="162" t="s">
        <v>48</v>
      </c>
      <c r="C33" s="426"/>
      <c r="D33" s="426"/>
      <c r="E33" s="451"/>
      <c r="F33" s="1"/>
      <c r="G33" s="423"/>
      <c r="H33" s="273"/>
      <c r="I33" s="228"/>
    </row>
    <row r="34" spans="1:9" ht="15.6">
      <c r="A34" s="13"/>
      <c r="B34" s="162"/>
      <c r="C34" s="426"/>
      <c r="D34" s="426"/>
      <c r="E34" s="451"/>
      <c r="F34" s="1"/>
      <c r="G34" s="423"/>
      <c r="H34" s="273"/>
      <c r="I34" s="228"/>
    </row>
    <row r="35" spans="1:9" ht="15.6">
      <c r="A35" s="13"/>
      <c r="B35" s="162"/>
      <c r="C35" s="426"/>
      <c r="D35" s="426"/>
      <c r="E35" s="451"/>
      <c r="F35" s="1"/>
      <c r="G35" s="423"/>
      <c r="H35" s="273"/>
      <c r="I35" s="228"/>
    </row>
    <row r="36" spans="1:9" ht="15.6">
      <c r="A36" s="13"/>
      <c r="B36" s="162"/>
      <c r="C36" s="426"/>
      <c r="D36" s="426"/>
      <c r="E36" s="451"/>
      <c r="F36" s="1"/>
      <c r="G36" s="423"/>
      <c r="H36" s="273"/>
      <c r="I36" s="228"/>
    </row>
    <row r="37" spans="1:9" ht="15.6">
      <c r="A37" s="13"/>
      <c r="B37" s="158" t="str">
        <f>B4</f>
        <v>PROPOSED BOREHOLE REHABILITATION</v>
      </c>
      <c r="C37" s="426"/>
      <c r="D37" s="426"/>
      <c r="E37" s="451"/>
      <c r="F37" s="1"/>
      <c r="G37" s="423"/>
      <c r="H37" s="273"/>
      <c r="I37" s="228"/>
    </row>
    <row r="38" spans="1:9" ht="15.6">
      <c r="A38" s="13"/>
      <c r="B38" s="158" t="str">
        <f>B5</f>
        <v>BALANBAL DISTRICT</v>
      </c>
      <c r="C38" s="426"/>
      <c r="D38" s="426"/>
      <c r="E38" s="451"/>
      <c r="F38" s="1"/>
      <c r="G38" s="423"/>
      <c r="H38" s="273"/>
      <c r="I38" s="228"/>
    </row>
    <row r="39" spans="1:9" ht="15.6">
      <c r="A39" s="13"/>
      <c r="B39" s="162"/>
      <c r="C39" s="426"/>
      <c r="D39" s="426"/>
      <c r="E39" s="451"/>
      <c r="F39" s="1"/>
      <c r="G39" s="423"/>
      <c r="H39" s="273"/>
      <c r="I39" s="228"/>
    </row>
    <row r="40" spans="1:9" ht="15.6">
      <c r="A40" s="13"/>
      <c r="B40" s="158" t="str">
        <f>B7</f>
        <v>SECTION 6 : PIPELINE</v>
      </c>
      <c r="C40" s="426"/>
      <c r="D40" s="426"/>
      <c r="E40" s="451"/>
      <c r="F40" s="1"/>
      <c r="G40" s="423"/>
      <c r="H40" s="273"/>
      <c r="I40" s="228"/>
    </row>
    <row r="41" spans="1:9" ht="15.6">
      <c r="A41" s="13"/>
      <c r="B41" s="162"/>
      <c r="C41" s="426"/>
      <c r="D41" s="426"/>
      <c r="E41" s="451"/>
      <c r="F41" s="1"/>
      <c r="G41" s="423"/>
      <c r="H41" s="273"/>
      <c r="I41" s="228"/>
    </row>
    <row r="42" spans="1:9" ht="15.6">
      <c r="A42" s="13"/>
      <c r="B42" s="158" t="s">
        <v>977</v>
      </c>
      <c r="C42" s="425"/>
      <c r="D42" s="425"/>
      <c r="E42" s="449"/>
      <c r="F42" s="1"/>
      <c r="G42" s="423"/>
      <c r="H42" s="273"/>
      <c r="I42" s="272"/>
    </row>
    <row r="43" spans="1:9" ht="15.6">
      <c r="A43" s="13"/>
      <c r="B43" s="450"/>
      <c r="C43" s="425"/>
      <c r="D43" s="425"/>
      <c r="E43" s="449"/>
      <c r="F43" s="1"/>
      <c r="G43" s="423"/>
      <c r="H43" s="273"/>
      <c r="I43" s="272"/>
    </row>
    <row r="44" spans="1:9" ht="15.6">
      <c r="A44" s="13"/>
      <c r="B44" s="446"/>
      <c r="C44" s="275"/>
      <c r="D44" s="275"/>
      <c r="E44" s="445"/>
      <c r="F44" s="1"/>
      <c r="G44" s="423"/>
      <c r="H44" s="273"/>
      <c r="I44" s="272"/>
    </row>
    <row r="45" spans="1:9" ht="15.6">
      <c r="A45" s="13"/>
      <c r="B45" s="372" t="s">
        <v>804</v>
      </c>
      <c r="C45" s="425"/>
      <c r="D45" s="425"/>
      <c r="E45" s="449"/>
      <c r="F45" s="16" t="s">
        <v>96</v>
      </c>
      <c r="G45" s="67">
        <v>300</v>
      </c>
      <c r="H45" s="16"/>
      <c r="I45" s="227"/>
    </row>
    <row r="46" spans="1:9" ht="15.6">
      <c r="A46" s="13"/>
      <c r="B46" s="372" t="s">
        <v>805</v>
      </c>
      <c r="C46" s="425"/>
      <c r="D46" s="425"/>
      <c r="E46" s="449"/>
      <c r="F46" s="1"/>
      <c r="G46" s="424"/>
      <c r="H46" s="273"/>
      <c r="I46" s="272"/>
    </row>
    <row r="47" spans="1:9" ht="15.6">
      <c r="A47" s="13"/>
      <c r="B47" s="372" t="s">
        <v>806</v>
      </c>
      <c r="C47" s="425"/>
      <c r="D47" s="425"/>
      <c r="E47" s="449"/>
      <c r="F47" s="1"/>
      <c r="G47" s="424"/>
      <c r="H47" s="273"/>
      <c r="I47" s="272"/>
    </row>
    <row r="48" spans="1:9" ht="15.6">
      <c r="A48" s="13"/>
      <c r="B48" s="372" t="s">
        <v>807</v>
      </c>
      <c r="C48" s="425"/>
      <c r="D48" s="425"/>
      <c r="E48" s="449"/>
      <c r="F48" s="1"/>
      <c r="G48" s="424"/>
      <c r="H48" s="273"/>
      <c r="I48" s="272"/>
    </row>
    <row r="49" spans="1:9" ht="15.6">
      <c r="A49" s="13"/>
      <c r="B49" s="450"/>
      <c r="C49" s="425"/>
      <c r="D49" s="425"/>
      <c r="E49" s="449"/>
      <c r="F49" s="1"/>
      <c r="G49" s="423"/>
      <c r="H49" s="273"/>
      <c r="I49" s="272"/>
    </row>
    <row r="50" spans="1:9" ht="15.6">
      <c r="A50" s="13"/>
      <c r="B50" s="372" t="s">
        <v>808</v>
      </c>
      <c r="C50" s="425"/>
      <c r="D50" s="425"/>
      <c r="E50" s="449"/>
      <c r="F50" s="16" t="s">
        <v>47</v>
      </c>
      <c r="G50" s="67">
        <v>1</v>
      </c>
      <c r="H50" s="16"/>
      <c r="I50" s="227"/>
    </row>
    <row r="51" spans="1:9" ht="15.6">
      <c r="A51" s="13"/>
      <c r="B51" s="372" t="s">
        <v>809</v>
      </c>
      <c r="C51" s="425"/>
      <c r="D51" s="425"/>
      <c r="E51" s="449"/>
      <c r="F51" s="1"/>
      <c r="G51" s="424"/>
      <c r="H51" s="273"/>
      <c r="I51" s="272"/>
    </row>
    <row r="52" spans="1:9" ht="15.6">
      <c r="A52" s="13"/>
      <c r="B52" s="372" t="s">
        <v>810</v>
      </c>
      <c r="C52" s="425"/>
      <c r="D52" s="425"/>
      <c r="E52" s="449"/>
      <c r="F52" s="1"/>
      <c r="G52" s="424"/>
      <c r="H52" s="273"/>
      <c r="I52" s="272"/>
    </row>
    <row r="53" spans="1:9" ht="15.6">
      <c r="A53" s="13"/>
      <c r="B53" s="372" t="s">
        <v>811</v>
      </c>
      <c r="C53" s="425"/>
      <c r="D53" s="425"/>
      <c r="E53" s="449"/>
      <c r="F53" s="1"/>
      <c r="G53" s="423"/>
      <c r="H53" s="273"/>
      <c r="I53" s="272"/>
    </row>
    <row r="54" spans="1:9" ht="15.6">
      <c r="A54" s="13"/>
      <c r="B54" s="450"/>
      <c r="C54" s="425"/>
      <c r="D54" s="425"/>
      <c r="E54" s="449"/>
      <c r="F54" s="1"/>
      <c r="G54" s="423"/>
      <c r="H54" s="273"/>
      <c r="I54" s="272"/>
    </row>
    <row r="55" spans="1:9" ht="15.6">
      <c r="A55" s="13"/>
      <c r="B55" s="450"/>
      <c r="C55" s="425"/>
      <c r="D55" s="425"/>
      <c r="E55" s="449"/>
      <c r="F55" s="1"/>
      <c r="G55" s="423"/>
      <c r="H55" s="273"/>
      <c r="I55" s="272"/>
    </row>
    <row r="56" spans="1:9" ht="15.6">
      <c r="A56" s="13"/>
      <c r="B56" s="372" t="s">
        <v>873</v>
      </c>
      <c r="C56" s="425"/>
      <c r="D56" s="425"/>
      <c r="E56" s="449"/>
      <c r="F56" s="16" t="s">
        <v>5</v>
      </c>
      <c r="G56" s="67">
        <v>6</v>
      </c>
      <c r="H56" s="16"/>
      <c r="I56" s="227"/>
    </row>
    <row r="57" spans="1:9" ht="15.6">
      <c r="A57" s="13"/>
      <c r="B57" s="450"/>
      <c r="C57" s="425"/>
      <c r="D57" s="425"/>
      <c r="E57" s="449"/>
      <c r="F57" s="1"/>
      <c r="G57" s="423"/>
      <c r="H57" s="273"/>
      <c r="I57" s="272"/>
    </row>
    <row r="58" spans="1:9" ht="15.6">
      <c r="A58" s="13"/>
      <c r="B58" s="450"/>
      <c r="C58" s="425"/>
      <c r="D58" s="425"/>
      <c r="E58" s="449"/>
      <c r="F58" s="1"/>
      <c r="G58" s="423"/>
      <c r="H58" s="273"/>
      <c r="I58" s="272"/>
    </row>
    <row r="59" spans="1:9" ht="15.6">
      <c r="A59" s="13"/>
      <c r="B59" s="450"/>
      <c r="C59" s="425"/>
      <c r="D59" s="425"/>
      <c r="E59" s="449"/>
      <c r="F59" s="1"/>
      <c r="G59" s="423"/>
      <c r="H59" s="273"/>
      <c r="I59" s="272"/>
    </row>
    <row r="60" spans="1:9" ht="15.6">
      <c r="A60" s="13"/>
      <c r="B60" s="450"/>
      <c r="C60" s="425"/>
      <c r="D60" s="425"/>
      <c r="E60" s="449"/>
      <c r="F60" s="1"/>
      <c r="G60" s="423"/>
      <c r="H60" s="273"/>
      <c r="I60" s="272"/>
    </row>
    <row r="61" spans="1:9" ht="15.6">
      <c r="A61" s="13"/>
      <c r="B61" s="450"/>
      <c r="C61" s="425"/>
      <c r="D61" s="425"/>
      <c r="E61" s="449"/>
      <c r="F61" s="1"/>
      <c r="G61" s="423"/>
      <c r="H61" s="273"/>
      <c r="I61" s="272"/>
    </row>
    <row r="62" spans="1:9" ht="15.6">
      <c r="A62" s="13"/>
      <c r="B62" s="450"/>
      <c r="C62" s="425"/>
      <c r="D62" s="425"/>
      <c r="E62" s="449"/>
      <c r="F62" s="1"/>
      <c r="G62" s="423"/>
      <c r="H62" s="273"/>
      <c r="I62" s="272"/>
    </row>
    <row r="63" spans="1:9" ht="15.6">
      <c r="A63" s="13"/>
      <c r="B63" s="450"/>
      <c r="C63" s="425"/>
      <c r="D63" s="425"/>
      <c r="E63" s="449"/>
      <c r="F63" s="1"/>
      <c r="G63" s="423"/>
      <c r="H63" s="273"/>
      <c r="I63" s="272"/>
    </row>
    <row r="64" spans="1:9" ht="15.6">
      <c r="A64" s="13"/>
      <c r="B64" s="450"/>
      <c r="C64" s="425"/>
      <c r="D64" s="425"/>
      <c r="E64" s="449"/>
      <c r="F64" s="1"/>
      <c r="G64" s="423"/>
      <c r="H64" s="273"/>
      <c r="I64" s="272"/>
    </row>
    <row r="65" spans="1:9" ht="15.6">
      <c r="A65" s="13"/>
      <c r="B65" s="450"/>
      <c r="C65" s="425"/>
      <c r="D65" s="425"/>
      <c r="E65" s="449"/>
      <c r="F65" s="1"/>
      <c r="G65" s="423"/>
      <c r="H65" s="273"/>
      <c r="I65" s="272"/>
    </row>
    <row r="66" spans="1:9" ht="15.6">
      <c r="A66" s="13"/>
      <c r="B66" s="450"/>
      <c r="C66" s="425"/>
      <c r="D66" s="425"/>
      <c r="E66" s="449"/>
      <c r="F66" s="1"/>
      <c r="G66" s="423"/>
      <c r="H66" s="273"/>
      <c r="I66" s="272"/>
    </row>
    <row r="67" spans="1:9" ht="15.6">
      <c r="A67" s="13"/>
      <c r="B67" s="450"/>
      <c r="C67" s="425"/>
      <c r="D67" s="425"/>
      <c r="E67" s="449"/>
      <c r="F67" s="1"/>
      <c r="G67" s="423"/>
      <c r="H67" s="273"/>
      <c r="I67" s="272"/>
    </row>
    <row r="68" spans="1:9" ht="15.6">
      <c r="A68" s="13"/>
      <c r="B68" s="450"/>
      <c r="C68" s="425"/>
      <c r="D68" s="425"/>
      <c r="E68" s="449"/>
      <c r="F68" s="1"/>
      <c r="G68" s="423"/>
      <c r="H68" s="273"/>
      <c r="I68" s="272"/>
    </row>
    <row r="69" spans="1:9" ht="15.6">
      <c r="A69" s="13"/>
      <c r="B69" s="450"/>
      <c r="C69" s="425"/>
      <c r="D69" s="425"/>
      <c r="E69" s="449"/>
      <c r="F69" s="1"/>
      <c r="G69" s="423"/>
      <c r="H69" s="273"/>
      <c r="I69" s="272"/>
    </row>
    <row r="70" spans="1:9" ht="15.6">
      <c r="A70" s="13"/>
      <c r="B70" s="450"/>
      <c r="C70" s="425"/>
      <c r="D70" s="425"/>
      <c r="E70" s="449"/>
      <c r="F70" s="1"/>
      <c r="G70" s="423"/>
      <c r="H70" s="273"/>
      <c r="I70" s="272"/>
    </row>
    <row r="71" spans="1:9" ht="15.6">
      <c r="A71" s="13"/>
      <c r="B71" s="162" t="s">
        <v>48</v>
      </c>
      <c r="C71" s="426"/>
      <c r="D71" s="426"/>
      <c r="E71" s="451"/>
      <c r="F71" s="1"/>
      <c r="G71" s="423"/>
      <c r="H71" s="273"/>
      <c r="I71" s="228"/>
    </row>
    <row r="72" spans="1:9" ht="15.6">
      <c r="A72" s="13"/>
      <c r="B72" s="162"/>
      <c r="C72" s="426"/>
      <c r="D72" s="426"/>
      <c r="E72" s="451"/>
      <c r="F72" s="1"/>
      <c r="G72" s="423"/>
      <c r="H72" s="273"/>
      <c r="I72" s="228"/>
    </row>
    <row r="73" spans="1:9" ht="15.6">
      <c r="A73" s="13"/>
      <c r="B73" s="162"/>
      <c r="C73" s="426"/>
      <c r="D73" s="426"/>
      <c r="E73" s="451"/>
      <c r="F73" s="1"/>
      <c r="G73" s="423"/>
      <c r="H73" s="273"/>
      <c r="I73" s="228"/>
    </row>
    <row r="74" spans="1:9" ht="15.6">
      <c r="A74" s="13"/>
      <c r="B74" s="162"/>
      <c r="C74" s="426"/>
      <c r="D74" s="426"/>
      <c r="E74" s="451"/>
      <c r="F74" s="1"/>
      <c r="G74" s="423"/>
      <c r="H74" s="273"/>
      <c r="I74" s="228"/>
    </row>
    <row r="75" spans="1:9" ht="15.6">
      <c r="A75" s="13"/>
      <c r="B75" s="162"/>
      <c r="C75" s="426"/>
      <c r="D75" s="426"/>
      <c r="E75" s="451"/>
      <c r="F75" s="1"/>
      <c r="G75" s="423"/>
      <c r="H75" s="273"/>
      <c r="I75" s="228"/>
    </row>
    <row r="76" spans="1:9" ht="15.6">
      <c r="A76" s="13"/>
      <c r="B76" s="158" t="str">
        <f>B4</f>
        <v>PROPOSED BOREHOLE REHABILITATION</v>
      </c>
      <c r="C76" s="426"/>
      <c r="D76" s="426"/>
      <c r="E76" s="451"/>
      <c r="F76" s="1"/>
      <c r="G76" s="423"/>
      <c r="H76" s="273"/>
      <c r="I76" s="228"/>
    </row>
    <row r="77" spans="1:9" ht="15.6">
      <c r="A77" s="13"/>
      <c r="B77" s="158" t="str">
        <f>B5</f>
        <v>BALANBAL DISTRICT</v>
      </c>
      <c r="C77" s="426"/>
      <c r="D77" s="426"/>
      <c r="E77" s="451"/>
      <c r="F77" s="1"/>
      <c r="G77" s="423"/>
      <c r="H77" s="273"/>
      <c r="I77" s="228"/>
    </row>
    <row r="78" spans="1:9" ht="15.6">
      <c r="A78" s="13"/>
      <c r="B78" s="162"/>
      <c r="C78" s="426"/>
      <c r="D78" s="426"/>
      <c r="E78" s="451"/>
      <c r="F78" s="1"/>
      <c r="G78" s="423"/>
      <c r="H78" s="273"/>
      <c r="I78" s="228"/>
    </row>
    <row r="79" spans="1:9" ht="15.6">
      <c r="A79" s="13"/>
      <c r="B79" s="158" t="str">
        <f>B7</f>
        <v>SECTION 6 : PIPELINE</v>
      </c>
      <c r="C79" s="426"/>
      <c r="D79" s="426"/>
      <c r="E79" s="451"/>
      <c r="F79" s="1"/>
      <c r="G79" s="423"/>
      <c r="H79" s="273"/>
      <c r="I79" s="228"/>
    </row>
    <row r="80" spans="1:9" ht="15.6">
      <c r="A80" s="13"/>
      <c r="B80" s="162"/>
      <c r="C80" s="426"/>
      <c r="D80" s="426"/>
      <c r="E80" s="451"/>
      <c r="F80" s="1"/>
      <c r="G80" s="423"/>
      <c r="H80" s="273"/>
      <c r="I80" s="228"/>
    </row>
    <row r="81" spans="1:9" ht="15.6">
      <c r="A81" s="13"/>
      <c r="B81" s="158" t="s">
        <v>978</v>
      </c>
      <c r="C81" s="426"/>
      <c r="D81" s="426"/>
      <c r="E81" s="451"/>
      <c r="F81" s="1"/>
      <c r="G81" s="423"/>
      <c r="H81" s="273"/>
      <c r="I81" s="228"/>
    </row>
    <row r="82" spans="1:9" ht="15.6">
      <c r="A82" s="13"/>
      <c r="B82" s="450"/>
      <c r="C82" s="425"/>
      <c r="D82" s="425"/>
      <c r="E82" s="449"/>
      <c r="F82" s="1"/>
      <c r="G82" s="423"/>
      <c r="H82" s="273"/>
      <c r="I82" s="272"/>
    </row>
    <row r="83" spans="1:9" ht="15.6">
      <c r="A83" s="13"/>
      <c r="B83" s="158"/>
      <c r="C83" s="275"/>
      <c r="D83" s="275"/>
      <c r="E83" s="445"/>
      <c r="F83" s="1"/>
      <c r="G83" s="423"/>
      <c r="H83" s="273"/>
      <c r="I83" s="272"/>
    </row>
    <row r="84" spans="1:9" ht="16.2">
      <c r="A84" s="13" t="s">
        <v>8</v>
      </c>
      <c r="B84" s="372" t="s">
        <v>169</v>
      </c>
      <c r="C84" s="425"/>
      <c r="D84" s="425"/>
      <c r="E84" s="449"/>
      <c r="F84" s="16" t="s">
        <v>31</v>
      </c>
      <c r="G84" s="67">
        <f>G19-G21</f>
        <v>84</v>
      </c>
      <c r="H84" s="16"/>
      <c r="I84" s="227"/>
    </row>
    <row r="85" spans="1:9" ht="15.6">
      <c r="A85" s="13"/>
      <c r="B85" s="372"/>
      <c r="C85" s="425"/>
      <c r="D85" s="425"/>
      <c r="E85" s="449"/>
      <c r="F85" s="16"/>
      <c r="G85" s="67"/>
      <c r="H85" s="16"/>
      <c r="I85" s="227"/>
    </row>
    <row r="86" spans="1:9" ht="15.6">
      <c r="A86" s="13"/>
      <c r="B86" s="372"/>
      <c r="C86" s="425"/>
      <c r="D86" s="425"/>
      <c r="E86" s="449"/>
      <c r="F86" s="16"/>
      <c r="G86" s="67"/>
      <c r="H86" s="16"/>
      <c r="I86" s="227"/>
    </row>
    <row r="87" spans="1:9" ht="15.6">
      <c r="A87" s="13"/>
      <c r="B87" s="372"/>
      <c r="C87" s="425"/>
      <c r="D87" s="425"/>
      <c r="E87" s="449"/>
      <c r="F87" s="16"/>
      <c r="G87" s="67"/>
      <c r="H87" s="16"/>
      <c r="I87" s="227"/>
    </row>
    <row r="88" spans="1:9" ht="15.6">
      <c r="A88" s="13"/>
      <c r="B88" s="372"/>
      <c r="C88" s="425"/>
      <c r="D88" s="425"/>
      <c r="E88" s="449"/>
      <c r="F88" s="16"/>
      <c r="G88" s="67"/>
      <c r="H88" s="16"/>
      <c r="I88" s="227"/>
    </row>
    <row r="89" spans="1:9" ht="15.6">
      <c r="A89" s="13"/>
      <c r="B89" s="372"/>
      <c r="C89" s="425"/>
      <c r="D89" s="425"/>
      <c r="E89" s="449"/>
      <c r="F89" s="16"/>
      <c r="G89" s="67"/>
      <c r="H89" s="16"/>
      <c r="I89" s="227"/>
    </row>
    <row r="90" spans="1:9" ht="15.6">
      <c r="A90" s="13"/>
      <c r="B90" s="372"/>
      <c r="C90" s="425"/>
      <c r="D90" s="425"/>
      <c r="E90" s="449"/>
      <c r="F90" s="16"/>
      <c r="G90" s="67"/>
      <c r="H90" s="16"/>
      <c r="I90" s="227"/>
    </row>
    <row r="91" spans="1:9" ht="15.6">
      <c r="A91" s="13"/>
      <c r="B91" s="372"/>
      <c r="C91" s="425"/>
      <c r="D91" s="425"/>
      <c r="E91" s="449"/>
      <c r="F91" s="16"/>
      <c r="G91" s="67"/>
      <c r="H91" s="16"/>
      <c r="I91" s="227"/>
    </row>
    <row r="92" spans="1:9" ht="15.6">
      <c r="A92" s="13"/>
      <c r="B92" s="372"/>
      <c r="C92" s="425"/>
      <c r="D92" s="425"/>
      <c r="E92" s="449"/>
      <c r="F92" s="16"/>
      <c r="G92" s="67"/>
      <c r="H92" s="16"/>
      <c r="I92" s="227"/>
    </row>
    <row r="93" spans="1:9" ht="15.6">
      <c r="A93" s="13"/>
      <c r="B93" s="372"/>
      <c r="C93" s="425"/>
      <c r="D93" s="425"/>
      <c r="E93" s="449"/>
      <c r="F93" s="16"/>
      <c r="G93" s="67"/>
      <c r="H93" s="16"/>
      <c r="I93" s="227"/>
    </row>
    <row r="94" spans="1:9" ht="15.6">
      <c r="A94" s="437"/>
      <c r="B94" s="372"/>
      <c r="C94" s="425"/>
      <c r="D94" s="425"/>
      <c r="E94" s="449"/>
      <c r="F94" s="16"/>
      <c r="G94" s="67"/>
      <c r="H94" s="16"/>
      <c r="I94" s="227"/>
    </row>
    <row r="95" spans="1:9">
      <c r="A95" s="437"/>
      <c r="B95" s="450"/>
      <c r="C95" s="425"/>
      <c r="D95" s="425"/>
      <c r="E95" s="449"/>
      <c r="F95" s="1"/>
      <c r="G95" s="423"/>
      <c r="H95" s="273"/>
      <c r="I95" s="272"/>
    </row>
    <row r="96" spans="1:9" ht="15.6">
      <c r="A96" s="438"/>
      <c r="B96" s="162" t="s">
        <v>48</v>
      </c>
      <c r="C96" s="426"/>
      <c r="D96" s="426"/>
      <c r="E96" s="451"/>
      <c r="F96" s="458"/>
      <c r="G96" s="461"/>
      <c r="H96" s="462"/>
      <c r="I96" s="228"/>
    </row>
    <row r="97" spans="1:9" ht="15.6">
      <c r="A97" s="438"/>
      <c r="B97" s="162"/>
      <c r="C97" s="426"/>
      <c r="D97" s="426"/>
      <c r="E97" s="451"/>
      <c r="F97" s="458"/>
      <c r="G97" s="461"/>
      <c r="H97" s="462"/>
      <c r="I97" s="228"/>
    </row>
    <row r="98" spans="1:9" ht="15.6">
      <c r="A98" s="438"/>
      <c r="B98" s="162"/>
      <c r="C98" s="426"/>
      <c r="D98" s="426"/>
      <c r="E98" s="451"/>
      <c r="F98" s="458"/>
      <c r="G98" s="461"/>
      <c r="H98" s="462"/>
      <c r="I98" s="228"/>
    </row>
    <row r="99" spans="1:9" ht="15.6">
      <c r="A99" s="438"/>
      <c r="B99" s="162"/>
      <c r="C99" s="426"/>
      <c r="D99" s="426"/>
      <c r="E99" s="451"/>
      <c r="F99" s="458"/>
      <c r="G99" s="461"/>
      <c r="H99" s="462"/>
      <c r="I99" s="228"/>
    </row>
    <row r="100" spans="1:9" ht="15.6">
      <c r="A100" s="438"/>
      <c r="B100" s="158" t="str">
        <f>B4</f>
        <v>PROPOSED BOREHOLE REHABILITATION</v>
      </c>
      <c r="C100" s="426"/>
      <c r="D100" s="426"/>
      <c r="E100" s="451"/>
      <c r="F100" s="458"/>
      <c r="G100" s="461"/>
      <c r="H100" s="462"/>
      <c r="I100" s="228"/>
    </row>
    <row r="101" spans="1:9" ht="15.6">
      <c r="A101" s="438"/>
      <c r="B101" s="158" t="str">
        <f>B5</f>
        <v>BALANBAL DISTRICT</v>
      </c>
      <c r="C101" s="426"/>
      <c r="D101" s="426"/>
      <c r="E101" s="451"/>
      <c r="F101" s="458"/>
      <c r="G101" s="461"/>
      <c r="H101" s="462"/>
      <c r="I101" s="228"/>
    </row>
    <row r="102" spans="1:9" ht="15.6">
      <c r="A102" s="438"/>
      <c r="B102" s="158"/>
      <c r="C102" s="426"/>
      <c r="D102" s="426"/>
      <c r="E102" s="451"/>
      <c r="F102" s="458"/>
      <c r="G102" s="461"/>
      <c r="H102" s="462"/>
      <c r="I102" s="228"/>
    </row>
    <row r="103" spans="1:9" ht="15.6">
      <c r="A103" s="438"/>
      <c r="B103" s="158" t="str">
        <f>B7</f>
        <v>SECTION 6 : PIPELINE</v>
      </c>
      <c r="C103" s="426"/>
      <c r="D103" s="426"/>
      <c r="E103" s="451"/>
      <c r="F103" s="458"/>
      <c r="G103" s="461"/>
      <c r="H103" s="462"/>
      <c r="I103" s="228"/>
    </row>
    <row r="104" spans="1:9" ht="15.6">
      <c r="A104" s="438"/>
      <c r="B104" s="162"/>
      <c r="C104" s="426"/>
      <c r="D104" s="426"/>
      <c r="E104" s="451"/>
      <c r="F104" s="458"/>
      <c r="G104" s="461"/>
      <c r="H104" s="462"/>
      <c r="I104" s="228"/>
    </row>
    <row r="105" spans="1:9" ht="15.6">
      <c r="A105" s="438"/>
      <c r="B105" s="162"/>
      <c r="C105" s="426"/>
      <c r="D105" s="426"/>
      <c r="E105" s="451"/>
      <c r="F105" s="458"/>
      <c r="G105" s="461"/>
      <c r="H105" s="462"/>
      <c r="I105" s="228"/>
    </row>
    <row r="106" spans="1:9" ht="15.6">
      <c r="A106" s="438"/>
      <c r="B106" s="158" t="s">
        <v>156</v>
      </c>
      <c r="C106" s="21"/>
      <c r="D106" s="21"/>
      <c r="E106" s="161"/>
      <c r="F106" s="17"/>
      <c r="G106" s="16"/>
      <c r="H106" s="16"/>
      <c r="I106" s="228"/>
    </row>
    <row r="107" spans="1:9" ht="15.6">
      <c r="A107" s="438"/>
      <c r="B107" s="158"/>
      <c r="C107" s="21"/>
      <c r="D107" s="21"/>
      <c r="E107" s="161"/>
      <c r="F107" s="17"/>
      <c r="G107" s="16"/>
      <c r="H107" s="16"/>
      <c r="I107" s="228"/>
    </row>
    <row r="108" spans="1:9" ht="15.6">
      <c r="A108" s="438"/>
      <c r="B108" s="158"/>
      <c r="C108" s="21"/>
      <c r="D108" s="15"/>
      <c r="E108" s="161"/>
      <c r="F108" s="17"/>
      <c r="G108" s="16"/>
      <c r="H108" s="16"/>
      <c r="I108" s="274"/>
    </row>
    <row r="109" spans="1:9" ht="15.6">
      <c r="A109" s="438"/>
      <c r="B109" s="304" t="s">
        <v>5</v>
      </c>
      <c r="C109" s="14" t="s">
        <v>157</v>
      </c>
      <c r="D109" s="21" t="s">
        <v>158</v>
      </c>
      <c r="E109" s="161"/>
      <c r="F109" s="13"/>
      <c r="G109" s="39" t="s">
        <v>159</v>
      </c>
      <c r="H109" s="16"/>
      <c r="I109" s="39" t="s">
        <v>936</v>
      </c>
    </row>
    <row r="110" spans="1:9">
      <c r="A110" s="438"/>
      <c r="B110" s="452"/>
      <c r="C110" s="426"/>
      <c r="D110" s="426"/>
      <c r="E110" s="451"/>
      <c r="F110" s="458"/>
      <c r="G110" s="461"/>
      <c r="H110" s="462"/>
      <c r="I110" s="274"/>
    </row>
    <row r="111" spans="1:9">
      <c r="A111" s="438"/>
      <c r="B111" s="452"/>
      <c r="C111" s="426"/>
      <c r="D111" s="426"/>
      <c r="E111" s="451"/>
      <c r="F111" s="458"/>
      <c r="G111" s="461"/>
      <c r="H111" s="462"/>
      <c r="I111" s="274"/>
    </row>
    <row r="112" spans="1:9" ht="15.6">
      <c r="A112" s="438"/>
      <c r="B112" s="160">
        <v>1</v>
      </c>
      <c r="C112" s="22" t="str">
        <f>B9</f>
        <v>ELEMENT NO. 1: EXCAVATION</v>
      </c>
      <c r="D112" s="22"/>
      <c r="E112" s="453"/>
      <c r="F112" s="416"/>
      <c r="G112" s="416"/>
      <c r="H112" s="416"/>
      <c r="I112" s="227"/>
    </row>
    <row r="113" spans="1:9" ht="15.6">
      <c r="A113" s="438"/>
      <c r="B113" s="160"/>
      <c r="C113" s="22"/>
      <c r="D113" s="22"/>
      <c r="E113" s="453"/>
      <c r="F113" s="416"/>
      <c r="G113" s="416"/>
      <c r="H113" s="416"/>
      <c r="I113" s="227"/>
    </row>
    <row r="114" spans="1:9" ht="15.6">
      <c r="A114" s="438"/>
      <c r="B114" s="160">
        <v>2</v>
      </c>
      <c r="C114" s="22" t="str">
        <f>B42</f>
        <v>ELEMENT NO. 2: PIPELINE</v>
      </c>
      <c r="D114" s="22"/>
      <c r="E114" s="453"/>
      <c r="F114" s="416"/>
      <c r="G114" s="416"/>
      <c r="H114" s="416"/>
      <c r="I114" s="227"/>
    </row>
    <row r="115" spans="1:9" ht="15.6">
      <c r="A115" s="438"/>
      <c r="B115" s="160"/>
      <c r="C115" s="22"/>
      <c r="D115" s="22"/>
      <c r="E115" s="453"/>
      <c r="F115" s="416"/>
      <c r="G115" s="416"/>
      <c r="H115" s="416"/>
      <c r="I115" s="227"/>
    </row>
    <row r="116" spans="1:9" ht="15.6">
      <c r="A116" s="438"/>
      <c r="B116" s="160">
        <v>3</v>
      </c>
      <c r="C116" s="22" t="str">
        <f>B81</f>
        <v>ELEMENT NO. 3: BACKFILLING</v>
      </c>
      <c r="D116" s="22"/>
      <c r="E116" s="453"/>
      <c r="F116" s="416"/>
      <c r="G116" s="416"/>
      <c r="H116" s="416"/>
      <c r="I116" s="227"/>
    </row>
    <row r="117" spans="1:9" ht="15.6">
      <c r="A117" s="438"/>
      <c r="B117" s="160"/>
      <c r="C117" s="22"/>
      <c r="D117" s="22"/>
      <c r="E117" s="453"/>
      <c r="F117" s="416"/>
      <c r="G117" s="416"/>
      <c r="H117" s="416"/>
      <c r="I117" s="227"/>
    </row>
    <row r="118" spans="1:9" ht="15.6">
      <c r="A118" s="438"/>
      <c r="B118" s="160"/>
      <c r="C118" s="22"/>
      <c r="D118" s="22"/>
      <c r="E118" s="453"/>
      <c r="F118" s="416"/>
      <c r="G118" s="416"/>
      <c r="H118" s="416"/>
      <c r="I118" s="227"/>
    </row>
    <row r="119" spans="1:9" ht="15.6">
      <c r="A119" s="438"/>
      <c r="B119" s="162" t="s">
        <v>654</v>
      </c>
      <c r="C119" s="22"/>
      <c r="D119" s="22"/>
      <c r="E119" s="453"/>
      <c r="F119" s="416"/>
      <c r="G119" s="416"/>
      <c r="H119" s="416"/>
      <c r="I119" s="227"/>
    </row>
    <row r="120" spans="1:9" ht="15.6">
      <c r="A120" s="438"/>
      <c r="B120" s="160"/>
      <c r="C120" s="22"/>
      <c r="D120" s="22"/>
      <c r="E120" s="453"/>
      <c r="F120" s="416"/>
      <c r="G120" s="416"/>
      <c r="H120" s="416"/>
      <c r="I120" s="227"/>
    </row>
    <row r="121" spans="1:9" ht="15.6">
      <c r="A121" s="438"/>
      <c r="B121" s="160"/>
      <c r="C121" s="22"/>
      <c r="D121" s="22"/>
      <c r="E121" s="453"/>
      <c r="F121" s="416"/>
      <c r="G121" s="416"/>
      <c r="H121" s="416"/>
      <c r="I121" s="227"/>
    </row>
    <row r="122" spans="1:9">
      <c r="A122" s="438"/>
      <c r="B122" s="452"/>
      <c r="C122" s="426"/>
      <c r="D122" s="426"/>
      <c r="E122" s="451"/>
      <c r="F122" s="458"/>
      <c r="G122" s="461"/>
      <c r="H122" s="462"/>
      <c r="I122" s="274"/>
    </row>
    <row r="123" spans="1:9">
      <c r="A123" s="438"/>
      <c r="B123" s="452"/>
      <c r="C123" s="426"/>
      <c r="D123" s="426"/>
      <c r="E123" s="451"/>
      <c r="F123" s="458"/>
      <c r="G123" s="461"/>
      <c r="H123" s="462"/>
      <c r="I123" s="274"/>
    </row>
    <row r="124" spans="1:9">
      <c r="A124" s="438"/>
      <c r="B124" s="452"/>
      <c r="C124" s="426"/>
      <c r="D124" s="426"/>
      <c r="E124" s="451"/>
      <c r="F124" s="458"/>
      <c r="G124" s="461"/>
      <c r="H124" s="462"/>
      <c r="I124" s="274"/>
    </row>
    <row r="125" spans="1:9" ht="22.2" customHeight="1">
      <c r="A125" s="439"/>
      <c r="B125" s="158" t="s">
        <v>812</v>
      </c>
      <c r="C125" s="275"/>
      <c r="D125" s="275"/>
      <c r="E125" s="445"/>
      <c r="F125" s="1"/>
      <c r="G125" s="423"/>
      <c r="H125" s="270"/>
      <c r="I125" s="228"/>
    </row>
    <row r="126" spans="1:9">
      <c r="A126" s="397"/>
      <c r="B126" s="421"/>
      <c r="E126" s="422"/>
      <c r="F126" s="397"/>
      <c r="G126" s="397"/>
      <c r="H126" s="463"/>
      <c r="I126" s="397"/>
    </row>
    <row r="127" spans="1:9">
      <c r="A127" s="397"/>
      <c r="B127" s="421"/>
      <c r="E127" s="422"/>
      <c r="F127" s="397"/>
      <c r="G127" s="397"/>
      <c r="H127" s="397"/>
      <c r="I127" s="397"/>
    </row>
    <row r="128" spans="1:9">
      <c r="A128" s="440"/>
      <c r="B128" s="454"/>
      <c r="C128" s="455"/>
      <c r="D128" s="455"/>
      <c r="E128" s="456"/>
      <c r="F128" s="440"/>
      <c r="G128" s="440"/>
      <c r="H128" s="440"/>
      <c r="I128" s="440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1"/>
  <sheetViews>
    <sheetView topLeftCell="A448" workbookViewId="0">
      <selection activeCell="L441" sqref="L441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12" style="82" customWidth="1"/>
    <col min="7" max="7" width="15.33203125" style="82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280" t="s">
        <v>36</v>
      </c>
      <c r="B1" s="590" t="s">
        <v>1</v>
      </c>
      <c r="C1" s="591"/>
      <c r="D1" s="591"/>
      <c r="E1" s="592"/>
      <c r="F1" s="280" t="s">
        <v>37</v>
      </c>
      <c r="G1" s="281" t="s">
        <v>17</v>
      </c>
      <c r="H1" s="281" t="s">
        <v>38</v>
      </c>
      <c r="I1" s="282" t="s">
        <v>39</v>
      </c>
    </row>
    <row r="2" spans="1:10" s="9" customFormat="1">
      <c r="A2" s="7"/>
      <c r="B2" s="8"/>
      <c r="F2" s="10"/>
      <c r="G2" s="75"/>
      <c r="H2" s="11"/>
      <c r="I2" s="226"/>
      <c r="J2" s="12"/>
    </row>
    <row r="3" spans="1:10">
      <c r="A3" s="13"/>
      <c r="B3" s="14" t="s">
        <v>501</v>
      </c>
      <c r="F3" s="16"/>
      <c r="G3" s="16"/>
      <c r="H3" s="16"/>
      <c r="I3" s="227"/>
    </row>
    <row r="4" spans="1:10">
      <c r="A4" s="13"/>
      <c r="B4" s="14" t="str">
        <f>'Elevated water tank'!B5</f>
        <v>BALANBAL DISTRICT</v>
      </c>
      <c r="F4" s="16"/>
      <c r="G4" s="16"/>
      <c r="H4" s="16"/>
      <c r="I4" s="227"/>
    </row>
    <row r="5" spans="1:10">
      <c r="A5" s="13"/>
      <c r="B5" s="14"/>
      <c r="F5" s="16"/>
      <c r="G5" s="16"/>
      <c r="H5" s="16"/>
      <c r="I5" s="227"/>
    </row>
    <row r="6" spans="1:10">
      <c r="A6" s="13"/>
      <c r="B6" s="14" t="s">
        <v>987</v>
      </c>
      <c r="F6" s="16"/>
      <c r="G6" s="16"/>
      <c r="H6" s="16"/>
      <c r="I6" s="227"/>
    </row>
    <row r="7" spans="1:10">
      <c r="A7" s="13"/>
      <c r="B7" s="20"/>
      <c r="F7" s="16"/>
      <c r="G7" s="16"/>
      <c r="H7" s="16"/>
      <c r="I7" s="227"/>
    </row>
    <row r="8" spans="1:10">
      <c r="A8" s="13"/>
      <c r="B8" s="14" t="s">
        <v>985</v>
      </c>
      <c r="F8" s="16"/>
      <c r="G8" s="16"/>
      <c r="H8" s="16"/>
      <c r="I8" s="227"/>
    </row>
    <row r="9" spans="1:10">
      <c r="A9" s="13"/>
      <c r="B9" s="14"/>
      <c r="F9" s="16"/>
      <c r="G9" s="16"/>
      <c r="H9" s="16"/>
      <c r="I9" s="227"/>
    </row>
    <row r="10" spans="1:10">
      <c r="A10" s="13"/>
      <c r="B10" s="14"/>
      <c r="C10" s="21"/>
      <c r="F10" s="16"/>
      <c r="G10" s="16"/>
      <c r="H10" s="16"/>
      <c r="I10" s="227"/>
    </row>
    <row r="11" spans="1:10">
      <c r="A11" s="13" t="s">
        <v>20</v>
      </c>
      <c r="B11" s="22" t="s">
        <v>42</v>
      </c>
      <c r="C11" s="21"/>
      <c r="F11" s="16"/>
      <c r="G11" s="16"/>
      <c r="H11" s="16"/>
      <c r="I11" s="227"/>
    </row>
    <row r="12" spans="1:10">
      <c r="A12" s="13"/>
      <c r="B12" s="22" t="s">
        <v>43</v>
      </c>
      <c r="C12" s="21"/>
      <c r="F12" s="16" t="s">
        <v>62</v>
      </c>
      <c r="G12" s="16">
        <f>4.4*3.3</f>
        <v>14.52</v>
      </c>
      <c r="H12" s="16"/>
      <c r="I12" s="227"/>
    </row>
    <row r="13" spans="1:10">
      <c r="A13" s="13"/>
      <c r="C13" s="21"/>
      <c r="F13" s="16"/>
      <c r="G13" s="16"/>
      <c r="H13" s="16"/>
      <c r="I13" s="227"/>
    </row>
    <row r="14" spans="1:10">
      <c r="A14" s="13" t="s">
        <v>3</v>
      </c>
      <c r="B14" s="22" t="s">
        <v>44</v>
      </c>
      <c r="C14" s="21"/>
      <c r="F14" s="16"/>
      <c r="G14" s="16"/>
      <c r="H14" s="16"/>
      <c r="I14" s="227"/>
    </row>
    <row r="15" spans="1:10">
      <c r="A15" s="13"/>
      <c r="B15" s="22" t="s">
        <v>45</v>
      </c>
      <c r="C15" s="21"/>
      <c r="F15" s="16"/>
      <c r="G15" s="16"/>
      <c r="H15" s="16"/>
      <c r="I15" s="227"/>
    </row>
    <row r="16" spans="1:10">
      <c r="A16" s="13"/>
      <c r="B16" s="22" t="s">
        <v>46</v>
      </c>
      <c r="C16" s="21"/>
      <c r="F16" s="16" t="s">
        <v>47</v>
      </c>
      <c r="G16" s="16">
        <v>1</v>
      </c>
      <c r="H16" s="16"/>
      <c r="I16" s="227"/>
    </row>
    <row r="17" spans="1:9">
      <c r="A17" s="13"/>
      <c r="C17" s="21"/>
      <c r="F17" s="16"/>
      <c r="G17" s="16"/>
      <c r="H17" s="16"/>
      <c r="I17" s="227"/>
    </row>
    <row r="18" spans="1:9">
      <c r="A18" s="13"/>
      <c r="C18" s="21"/>
      <c r="F18" s="16"/>
      <c r="G18" s="16"/>
      <c r="H18" s="16"/>
      <c r="I18" s="227"/>
    </row>
    <row r="19" spans="1:9">
      <c r="A19" s="13"/>
      <c r="C19" s="21"/>
      <c r="F19" s="16"/>
      <c r="G19" s="16"/>
      <c r="H19" s="16"/>
      <c r="I19" s="227"/>
    </row>
    <row r="20" spans="1:9">
      <c r="A20" s="13"/>
      <c r="C20" s="21"/>
      <c r="F20" s="16"/>
      <c r="G20" s="16"/>
      <c r="H20" s="16"/>
      <c r="I20" s="227"/>
    </row>
    <row r="21" spans="1:9">
      <c r="A21" s="13"/>
      <c r="C21" s="21"/>
      <c r="F21" s="16"/>
      <c r="G21" s="16"/>
      <c r="H21" s="16"/>
      <c r="I21" s="227"/>
    </row>
    <row r="22" spans="1:9">
      <c r="A22" s="13"/>
      <c r="C22" s="21"/>
      <c r="F22" s="16"/>
      <c r="G22" s="16"/>
      <c r="H22" s="16"/>
      <c r="I22" s="227"/>
    </row>
    <row r="23" spans="1:9">
      <c r="A23" s="13"/>
      <c r="C23" s="21"/>
      <c r="F23" s="16"/>
      <c r="G23" s="16"/>
      <c r="H23" s="16"/>
      <c r="I23" s="227"/>
    </row>
    <row r="24" spans="1:9">
      <c r="A24" s="13"/>
      <c r="C24" s="21"/>
      <c r="F24" s="16"/>
      <c r="G24" s="16"/>
      <c r="H24" s="16"/>
      <c r="I24" s="227"/>
    </row>
    <row r="25" spans="1:9">
      <c r="A25" s="13"/>
      <c r="C25" s="21"/>
      <c r="F25" s="16"/>
      <c r="G25" s="16"/>
      <c r="H25" s="16"/>
      <c r="I25" s="227"/>
    </row>
    <row r="26" spans="1:9">
      <c r="A26" s="13"/>
      <c r="C26" s="21"/>
      <c r="F26" s="16"/>
      <c r="G26" s="16"/>
      <c r="H26" s="16"/>
      <c r="I26" s="197"/>
    </row>
    <row r="27" spans="1:9">
      <c r="A27" s="13"/>
      <c r="C27" s="21"/>
      <c r="F27" s="16"/>
      <c r="G27" s="16"/>
      <c r="H27" s="16"/>
      <c r="I27" s="227"/>
    </row>
    <row r="28" spans="1:9">
      <c r="A28" s="13"/>
      <c r="B28" s="20" t="s">
        <v>48</v>
      </c>
      <c r="C28" s="21"/>
      <c r="F28" s="29" t="s">
        <v>98</v>
      </c>
      <c r="G28" s="16"/>
      <c r="H28" s="16"/>
      <c r="I28" s="228"/>
    </row>
    <row r="29" spans="1:9">
      <c r="A29" s="13"/>
      <c r="B29" s="20"/>
      <c r="C29" s="21"/>
      <c r="F29" s="16"/>
      <c r="G29" s="16"/>
      <c r="H29" s="16"/>
      <c r="I29" s="228"/>
    </row>
    <row r="30" spans="1:9">
      <c r="A30" s="13"/>
      <c r="B30" s="20"/>
      <c r="C30" s="21"/>
      <c r="F30" s="16"/>
      <c r="G30" s="16"/>
      <c r="H30" s="16"/>
      <c r="I30" s="228"/>
    </row>
    <row r="31" spans="1:9">
      <c r="A31" s="13"/>
      <c r="B31" s="20"/>
      <c r="C31" s="21"/>
      <c r="F31" s="16"/>
      <c r="G31" s="16"/>
      <c r="H31" s="16"/>
      <c r="I31" s="228"/>
    </row>
    <row r="32" spans="1:9">
      <c r="A32" s="13"/>
      <c r="B32" s="14" t="str">
        <f>B3</f>
        <v>PROPOSED AFMADHOW BOREHOLE REHABILITATION</v>
      </c>
      <c r="C32" s="21"/>
      <c r="F32" s="16"/>
      <c r="G32" s="16"/>
      <c r="H32" s="16"/>
      <c r="I32" s="228"/>
    </row>
    <row r="33" spans="1:10">
      <c r="A33" s="13"/>
      <c r="B33" s="14" t="str">
        <f>B4</f>
        <v>BALANBAL DISTRICT</v>
      </c>
      <c r="C33" s="21"/>
      <c r="F33" s="16"/>
      <c r="G33" s="16"/>
      <c r="H33" s="16"/>
      <c r="I33" s="228"/>
    </row>
    <row r="34" spans="1:10">
      <c r="A34" s="13"/>
      <c r="B34" s="14"/>
      <c r="C34" s="21"/>
      <c r="F34" s="16"/>
      <c r="G34" s="16"/>
      <c r="H34" s="16"/>
      <c r="I34" s="228"/>
    </row>
    <row r="35" spans="1:10">
      <c r="A35" s="13"/>
      <c r="B35" s="14" t="str">
        <f>B6</f>
        <v>SECTION 7: CARETAKERS ROOM</v>
      </c>
      <c r="C35" s="21"/>
      <c r="F35" s="16"/>
      <c r="G35" s="16"/>
      <c r="H35" s="16"/>
      <c r="I35" s="228"/>
    </row>
    <row r="36" spans="1:10">
      <c r="A36" s="13"/>
      <c r="B36" s="20"/>
      <c r="C36" s="21"/>
      <c r="F36" s="16"/>
      <c r="G36" s="16"/>
      <c r="H36" s="16"/>
      <c r="I36" s="228"/>
    </row>
    <row r="37" spans="1:10">
      <c r="A37" s="13"/>
      <c r="B37" s="14" t="s">
        <v>980</v>
      </c>
      <c r="C37" s="21"/>
      <c r="F37" s="16"/>
      <c r="G37" s="16"/>
      <c r="H37" s="16"/>
      <c r="I37" s="227"/>
    </row>
    <row r="38" spans="1:10">
      <c r="A38" s="13"/>
      <c r="B38" s="14"/>
      <c r="C38" s="21"/>
      <c r="F38" s="16"/>
      <c r="G38" s="16"/>
      <c r="H38" s="16"/>
      <c r="I38" s="227"/>
    </row>
    <row r="39" spans="1:10">
      <c r="A39" s="13"/>
      <c r="B39" s="14"/>
      <c r="C39" s="21"/>
      <c r="F39" s="16"/>
      <c r="G39" s="16"/>
      <c r="H39" s="16"/>
      <c r="I39" s="227"/>
    </row>
    <row r="40" spans="1:10">
      <c r="A40" s="13"/>
      <c r="B40" s="24" t="s">
        <v>51</v>
      </c>
      <c r="F40" s="16"/>
      <c r="G40" s="16"/>
      <c r="H40" s="16"/>
      <c r="I40" s="227"/>
    </row>
    <row r="41" spans="1:10">
      <c r="A41" s="13"/>
      <c r="B41" s="24" t="s">
        <v>52</v>
      </c>
      <c r="F41" s="16"/>
      <c r="G41" s="16"/>
      <c r="H41" s="16"/>
      <c r="I41" s="227"/>
    </row>
    <row r="42" spans="1:10">
      <c r="A42" s="13"/>
      <c r="B42" s="24"/>
      <c r="F42" s="16"/>
      <c r="G42" s="16"/>
      <c r="H42" s="16"/>
      <c r="I42" s="227"/>
    </row>
    <row r="43" spans="1:10">
      <c r="A43" s="13" t="s">
        <v>20</v>
      </c>
      <c r="B43" s="22" t="s">
        <v>813</v>
      </c>
      <c r="F43" s="16" t="s">
        <v>55</v>
      </c>
      <c r="G43" s="16">
        <f>15.4*0.2</f>
        <v>3.08</v>
      </c>
      <c r="H43" s="16"/>
      <c r="I43" s="227"/>
    </row>
    <row r="44" spans="1:10">
      <c r="A44" s="13"/>
      <c r="B44" s="24"/>
      <c r="F44" s="16"/>
      <c r="G44" s="16"/>
      <c r="H44" s="16"/>
      <c r="I44" s="227"/>
    </row>
    <row r="45" spans="1:10">
      <c r="A45" s="13"/>
      <c r="B45" s="25"/>
      <c r="F45" s="16"/>
      <c r="G45" s="16"/>
      <c r="H45" s="16"/>
      <c r="I45" s="227"/>
    </row>
    <row r="46" spans="1:10">
      <c r="A46" s="13" t="s">
        <v>3</v>
      </c>
      <c r="B46" s="22" t="s">
        <v>53</v>
      </c>
      <c r="F46" s="16"/>
      <c r="G46" s="16"/>
      <c r="H46" s="16"/>
      <c r="I46" s="227"/>
    </row>
    <row r="47" spans="1:10">
      <c r="A47" s="13"/>
      <c r="B47" s="22" t="s">
        <v>54</v>
      </c>
      <c r="F47" s="16" t="s">
        <v>55</v>
      </c>
      <c r="G47" s="16">
        <f>15.4*0.6*1</f>
        <v>9.24</v>
      </c>
      <c r="H47" s="16"/>
      <c r="I47" s="227"/>
      <c r="J47" s="19"/>
    </row>
    <row r="48" spans="1:10">
      <c r="A48" s="13"/>
      <c r="F48" s="16"/>
      <c r="G48" s="16"/>
      <c r="H48" s="16"/>
      <c r="I48" s="227"/>
      <c r="J48" s="19"/>
    </row>
    <row r="49" spans="1:10">
      <c r="A49" s="13"/>
      <c r="F49" s="16"/>
      <c r="G49" s="16"/>
      <c r="H49" s="16"/>
      <c r="I49" s="227"/>
      <c r="J49" s="19"/>
    </row>
    <row r="50" spans="1:10">
      <c r="A50" s="13"/>
      <c r="B50" s="24" t="s">
        <v>56</v>
      </c>
      <c r="F50" s="16"/>
      <c r="G50" s="16"/>
      <c r="H50" s="16"/>
      <c r="I50" s="227"/>
      <c r="J50" s="19"/>
    </row>
    <row r="51" spans="1:10">
      <c r="A51" s="13"/>
      <c r="F51" s="16"/>
      <c r="G51" s="16"/>
      <c r="H51" s="16"/>
      <c r="I51" s="227"/>
      <c r="J51" s="19"/>
    </row>
    <row r="52" spans="1:10">
      <c r="A52" s="13" t="s">
        <v>6</v>
      </c>
      <c r="B52" s="22" t="s">
        <v>57</v>
      </c>
      <c r="F52" s="16"/>
      <c r="G52" s="16"/>
      <c r="H52" s="16"/>
      <c r="I52" s="227"/>
      <c r="J52" s="19"/>
    </row>
    <row r="53" spans="1:10">
      <c r="A53" s="13"/>
      <c r="B53" s="22" t="s">
        <v>58</v>
      </c>
      <c r="F53" s="16" t="s">
        <v>55</v>
      </c>
      <c r="G53" s="16">
        <f>0.4*1*15.4</f>
        <v>6.16</v>
      </c>
      <c r="H53" s="16"/>
      <c r="I53" s="227"/>
      <c r="J53" s="19"/>
    </row>
    <row r="54" spans="1:10">
      <c r="A54" s="13"/>
      <c r="F54" s="16"/>
      <c r="G54" s="16"/>
      <c r="H54" s="16"/>
      <c r="I54" s="227"/>
      <c r="J54" s="19"/>
    </row>
    <row r="55" spans="1:10">
      <c r="A55" s="13" t="s">
        <v>7</v>
      </c>
      <c r="B55" s="22" t="s">
        <v>44</v>
      </c>
      <c r="F55" s="16"/>
      <c r="G55" s="16"/>
      <c r="H55" s="16"/>
      <c r="I55" s="227"/>
      <c r="J55" s="19"/>
    </row>
    <row r="56" spans="1:10">
      <c r="A56" s="13"/>
      <c r="B56" s="22" t="s">
        <v>45</v>
      </c>
      <c r="F56" s="16"/>
      <c r="G56" s="16"/>
      <c r="H56" s="16"/>
      <c r="I56" s="227"/>
      <c r="J56" s="19"/>
    </row>
    <row r="57" spans="1:10">
      <c r="A57" s="13"/>
      <c r="B57" s="22" t="s">
        <v>46</v>
      </c>
      <c r="F57" s="16" t="s">
        <v>55</v>
      </c>
      <c r="G57" s="16">
        <f>G47-G53</f>
        <v>3.08</v>
      </c>
      <c r="H57" s="16"/>
      <c r="I57" s="227"/>
      <c r="J57" s="19"/>
    </row>
    <row r="58" spans="1:10">
      <c r="A58" s="13"/>
      <c r="F58" s="16"/>
      <c r="G58" s="16"/>
      <c r="H58" s="16"/>
      <c r="I58" s="227"/>
      <c r="J58" s="19"/>
    </row>
    <row r="59" spans="1:10">
      <c r="A59" s="13"/>
      <c r="B59" s="24" t="s">
        <v>59</v>
      </c>
      <c r="F59" s="16"/>
      <c r="G59" s="16"/>
      <c r="H59" s="16"/>
      <c r="I59" s="227"/>
      <c r="J59" s="19"/>
    </row>
    <row r="60" spans="1:10">
      <c r="A60" s="13"/>
      <c r="B60" s="25"/>
      <c r="F60" s="16"/>
      <c r="G60" s="16"/>
      <c r="H60" s="16"/>
      <c r="I60" s="227"/>
      <c r="J60" s="19"/>
    </row>
    <row r="61" spans="1:10">
      <c r="A61" s="13" t="s">
        <v>8</v>
      </c>
      <c r="B61" s="22" t="s">
        <v>60</v>
      </c>
      <c r="F61" s="16"/>
      <c r="G61" s="16"/>
      <c r="H61" s="16"/>
      <c r="I61" s="227"/>
      <c r="J61" s="19"/>
    </row>
    <row r="62" spans="1:10">
      <c r="A62" s="13"/>
      <c r="B62" s="22" t="s">
        <v>61</v>
      </c>
      <c r="F62" s="16" t="s">
        <v>55</v>
      </c>
      <c r="G62" s="16">
        <f>14.5*0.3</f>
        <v>4.3499999999999996</v>
      </c>
      <c r="H62" s="16"/>
      <c r="I62" s="227"/>
      <c r="J62" s="19"/>
    </row>
    <row r="63" spans="1:10">
      <c r="A63" s="13"/>
      <c r="F63" s="16"/>
      <c r="G63" s="16" t="s">
        <v>63</v>
      </c>
      <c r="H63" s="16"/>
      <c r="I63" s="227"/>
      <c r="J63" s="19"/>
    </row>
    <row r="64" spans="1:10">
      <c r="A64" s="13"/>
      <c r="B64" s="24" t="s">
        <v>64</v>
      </c>
      <c r="F64" s="16"/>
      <c r="G64" s="16"/>
      <c r="H64" s="16"/>
      <c r="I64" s="227"/>
      <c r="J64" s="19"/>
    </row>
    <row r="65" spans="1:10">
      <c r="A65" s="13"/>
      <c r="B65" s="25"/>
      <c r="F65" s="16"/>
      <c r="G65" s="16"/>
      <c r="H65" s="16"/>
      <c r="I65" s="227"/>
      <c r="J65" s="19"/>
    </row>
    <row r="66" spans="1:10">
      <c r="A66" s="13" t="s">
        <v>10</v>
      </c>
      <c r="B66" s="22" t="s">
        <v>65</v>
      </c>
      <c r="F66" s="16"/>
      <c r="G66" s="16"/>
      <c r="H66" s="16"/>
      <c r="I66" s="227"/>
      <c r="J66" s="19"/>
    </row>
    <row r="67" spans="1:10">
      <c r="A67" s="13"/>
      <c r="B67" s="22" t="s">
        <v>66</v>
      </c>
      <c r="F67" s="16"/>
      <c r="G67" s="16"/>
      <c r="H67" s="16"/>
      <c r="I67" s="227"/>
      <c r="J67" s="19"/>
    </row>
    <row r="68" spans="1:10">
      <c r="A68" s="13"/>
      <c r="B68" s="22" t="s">
        <v>67</v>
      </c>
      <c r="F68" s="16" t="s">
        <v>62</v>
      </c>
      <c r="G68" s="16">
        <f>G62</f>
        <v>4.3499999999999996</v>
      </c>
      <c r="H68" s="16"/>
      <c r="I68" s="227"/>
      <c r="J68" s="19"/>
    </row>
    <row r="69" spans="1:10">
      <c r="A69" s="13"/>
      <c r="F69" s="16"/>
      <c r="G69" s="16"/>
      <c r="H69" s="16"/>
      <c r="I69" s="227"/>
      <c r="J69" s="19"/>
    </row>
    <row r="70" spans="1:10">
      <c r="A70" s="13"/>
      <c r="B70" s="24" t="s">
        <v>68</v>
      </c>
      <c r="C70" s="26"/>
      <c r="F70" s="16"/>
      <c r="G70" s="29"/>
      <c r="H70" s="16"/>
      <c r="I70" s="227"/>
      <c r="J70" s="19"/>
    </row>
    <row r="71" spans="1:10">
      <c r="A71" s="13"/>
      <c r="F71" s="16"/>
      <c r="G71" s="16"/>
      <c r="H71" s="16"/>
      <c r="I71" s="227"/>
      <c r="J71" s="19"/>
    </row>
    <row r="72" spans="1:10">
      <c r="A72" s="13" t="s">
        <v>21</v>
      </c>
      <c r="B72" s="22" t="s">
        <v>69</v>
      </c>
      <c r="F72" s="16"/>
      <c r="G72" s="16"/>
      <c r="H72" s="16"/>
      <c r="I72" s="227"/>
      <c r="J72" s="19"/>
    </row>
    <row r="73" spans="1:10">
      <c r="A73" s="13"/>
      <c r="B73" s="22" t="s">
        <v>70</v>
      </c>
      <c r="F73" s="16"/>
      <c r="G73" s="16"/>
      <c r="H73" s="16"/>
      <c r="I73" s="227"/>
      <c r="J73" s="19"/>
    </row>
    <row r="74" spans="1:10">
      <c r="A74" s="13"/>
      <c r="B74" s="22" t="s">
        <v>71</v>
      </c>
      <c r="F74" s="16"/>
      <c r="G74" s="16"/>
      <c r="H74" s="16"/>
      <c r="I74" s="227"/>
      <c r="J74" s="19"/>
    </row>
    <row r="75" spans="1:10">
      <c r="A75" s="13"/>
      <c r="B75" s="22" t="s">
        <v>72</v>
      </c>
      <c r="F75" s="16" t="s">
        <v>62</v>
      </c>
      <c r="G75" s="16">
        <f>G62</f>
        <v>4.3499999999999996</v>
      </c>
      <c r="H75" s="16"/>
      <c r="I75" s="227"/>
      <c r="J75" s="19"/>
    </row>
    <row r="76" spans="1:10">
      <c r="A76" s="13"/>
      <c r="F76" s="16"/>
      <c r="G76" s="16"/>
      <c r="H76" s="16"/>
      <c r="I76" s="227"/>
      <c r="J76" s="19"/>
    </row>
    <row r="77" spans="1:10">
      <c r="A77" s="13"/>
      <c r="B77" s="24" t="s">
        <v>73</v>
      </c>
      <c r="F77" s="16"/>
      <c r="G77" s="16"/>
      <c r="H77" s="16"/>
      <c r="I77" s="227"/>
      <c r="J77" s="19"/>
    </row>
    <row r="78" spans="1:10">
      <c r="A78" s="13"/>
      <c r="F78" s="16"/>
      <c r="G78" s="16"/>
      <c r="H78" s="16"/>
      <c r="I78" s="227"/>
      <c r="J78" s="19"/>
    </row>
    <row r="79" spans="1:10">
      <c r="A79" s="13" t="s">
        <v>9</v>
      </c>
      <c r="B79" s="22" t="s">
        <v>74</v>
      </c>
      <c r="F79" s="16" t="s">
        <v>62</v>
      </c>
      <c r="G79" s="16">
        <f>14.5*0.6</f>
        <v>8.6999999999999993</v>
      </c>
      <c r="H79" s="16"/>
      <c r="I79" s="227"/>
      <c r="J79" s="19"/>
    </row>
    <row r="80" spans="1:10">
      <c r="A80" s="13"/>
      <c r="F80" s="16"/>
      <c r="G80" s="16"/>
      <c r="H80" s="16"/>
      <c r="I80" s="227"/>
      <c r="J80" s="19"/>
    </row>
    <row r="81" spans="1:15">
      <c r="A81" s="13"/>
      <c r="B81" s="24" t="s">
        <v>75</v>
      </c>
      <c r="F81" s="16"/>
      <c r="G81" s="16"/>
      <c r="H81" s="16"/>
      <c r="I81" s="227"/>
      <c r="J81" s="19"/>
    </row>
    <row r="82" spans="1:15">
      <c r="A82" s="13"/>
      <c r="B82" s="24"/>
      <c r="F82" s="16"/>
      <c r="G82" s="16"/>
      <c r="H82" s="16"/>
      <c r="I82" s="227"/>
      <c r="J82" s="19"/>
    </row>
    <row r="83" spans="1:15">
      <c r="A83" s="13" t="s">
        <v>11</v>
      </c>
      <c r="B83" s="22" t="s">
        <v>14</v>
      </c>
      <c r="F83" s="16" t="s">
        <v>55</v>
      </c>
      <c r="G83" s="277">
        <f>15.4*0.4*0.3</f>
        <v>1.8479999999999999</v>
      </c>
      <c r="H83" s="16"/>
      <c r="I83" s="227"/>
      <c r="J83" s="19"/>
    </row>
    <row r="84" spans="1:15">
      <c r="A84" s="13"/>
      <c r="F84" s="16"/>
      <c r="G84" s="16"/>
      <c r="H84" s="16"/>
      <c r="I84" s="227"/>
      <c r="J84" s="19"/>
    </row>
    <row r="85" spans="1:15">
      <c r="A85" s="13" t="s">
        <v>22</v>
      </c>
      <c r="B85" s="22" t="s">
        <v>77</v>
      </c>
      <c r="F85" s="16" t="s">
        <v>55</v>
      </c>
      <c r="G85" s="277">
        <f>(1.2*0.3)*3</f>
        <v>1.08</v>
      </c>
      <c r="H85" s="16"/>
      <c r="I85" s="227"/>
      <c r="J85" s="19"/>
    </row>
    <row r="86" spans="1:15">
      <c r="A86" s="13"/>
      <c r="F86" s="16"/>
      <c r="G86" s="16"/>
      <c r="H86" s="16"/>
      <c r="I86" s="227"/>
      <c r="J86" s="19"/>
    </row>
    <row r="87" spans="1:15">
      <c r="A87" s="13" t="s">
        <v>23</v>
      </c>
      <c r="B87" s="22" t="s">
        <v>534</v>
      </c>
      <c r="F87" s="16"/>
      <c r="G87" s="16"/>
      <c r="H87" s="16"/>
      <c r="I87" s="227"/>
      <c r="J87" s="19"/>
    </row>
    <row r="88" spans="1:15">
      <c r="A88" s="13"/>
      <c r="B88" s="22" t="s">
        <v>79</v>
      </c>
      <c r="F88" s="16" t="s">
        <v>55</v>
      </c>
      <c r="G88" s="16">
        <f>14.5*0.2</f>
        <v>2.9000000000000004</v>
      </c>
      <c r="H88" s="27"/>
      <c r="I88" s="227"/>
      <c r="J88" s="19"/>
    </row>
    <row r="89" spans="1:15">
      <c r="A89" s="13"/>
      <c r="F89" s="16"/>
      <c r="G89" s="16"/>
      <c r="H89" s="27"/>
      <c r="I89" s="227"/>
      <c r="J89" s="19"/>
    </row>
    <row r="90" spans="1:15">
      <c r="A90" s="13"/>
      <c r="F90" s="16"/>
      <c r="G90" s="16"/>
      <c r="H90" s="27"/>
      <c r="I90" s="227"/>
      <c r="J90" s="19"/>
      <c r="O90" s="28"/>
    </row>
    <row r="91" spans="1:15">
      <c r="A91" s="13"/>
      <c r="B91" s="24" t="s">
        <v>81</v>
      </c>
      <c r="F91" s="16"/>
      <c r="G91" s="16"/>
      <c r="H91" s="16"/>
      <c r="I91" s="227"/>
      <c r="J91" s="19"/>
    </row>
    <row r="92" spans="1:15">
      <c r="A92" s="13"/>
      <c r="F92" s="16"/>
      <c r="G92" s="16"/>
      <c r="H92" s="16"/>
      <c r="I92" s="227"/>
      <c r="J92" s="19"/>
    </row>
    <row r="93" spans="1:15">
      <c r="A93" s="13"/>
      <c r="B93" s="24" t="s">
        <v>82</v>
      </c>
      <c r="F93" s="16"/>
      <c r="G93" s="16"/>
      <c r="H93" s="16"/>
      <c r="I93" s="227"/>
      <c r="J93" s="19"/>
    </row>
    <row r="94" spans="1:15">
      <c r="A94" s="13"/>
      <c r="B94" s="25"/>
      <c r="F94" s="16"/>
      <c r="G94" s="16"/>
      <c r="H94" s="16"/>
      <c r="I94" s="227"/>
      <c r="J94" s="19"/>
    </row>
    <row r="95" spans="1:15">
      <c r="A95" s="13" t="s">
        <v>20</v>
      </c>
      <c r="B95" s="24" t="s">
        <v>535</v>
      </c>
      <c r="F95" s="16"/>
      <c r="G95" s="16"/>
      <c r="H95" s="16"/>
      <c r="I95" s="227"/>
      <c r="J95" s="19"/>
    </row>
    <row r="96" spans="1:15">
      <c r="A96" s="13"/>
      <c r="B96" s="25"/>
      <c r="F96" s="16"/>
      <c r="G96" s="16"/>
      <c r="H96" s="16"/>
      <c r="I96" s="227"/>
      <c r="J96" s="19"/>
    </row>
    <row r="97" spans="1:10">
      <c r="A97" s="13"/>
      <c r="B97" s="22" t="s">
        <v>85</v>
      </c>
      <c r="F97" s="16" t="s">
        <v>26</v>
      </c>
      <c r="G97" s="16">
        <f>15.4*4*0.617</f>
        <v>38.007199999999997</v>
      </c>
      <c r="H97" s="16"/>
      <c r="I97" s="227"/>
      <c r="J97" s="19"/>
    </row>
    <row r="98" spans="1:10">
      <c r="A98" s="13"/>
      <c r="B98" s="25"/>
      <c r="F98" s="16"/>
      <c r="G98" s="16"/>
      <c r="H98" s="16"/>
      <c r="I98" s="227"/>
      <c r="J98" s="19"/>
    </row>
    <row r="99" spans="1:10">
      <c r="A99" s="13"/>
      <c r="B99" s="22" t="s">
        <v>84</v>
      </c>
      <c r="F99" s="16" t="s">
        <v>26</v>
      </c>
      <c r="G99" s="16">
        <f>15.4/0.25*0.7*0.395</f>
        <v>17.032399999999999</v>
      </c>
      <c r="H99" s="16"/>
      <c r="I99" s="227"/>
      <c r="J99" s="19"/>
    </row>
    <row r="100" spans="1:10">
      <c r="A100" s="13"/>
      <c r="F100" s="16"/>
      <c r="G100" s="16"/>
      <c r="H100" s="16"/>
      <c r="I100" s="227"/>
      <c r="J100" s="19"/>
    </row>
    <row r="101" spans="1:10">
      <c r="A101" s="13" t="s">
        <v>3</v>
      </c>
      <c r="B101" s="22" t="s">
        <v>86</v>
      </c>
      <c r="F101" s="16"/>
      <c r="G101" s="16"/>
      <c r="H101" s="16"/>
      <c r="I101" s="227"/>
      <c r="J101" s="19"/>
    </row>
    <row r="102" spans="1:10">
      <c r="A102" s="13"/>
      <c r="F102" s="16"/>
      <c r="G102" s="16"/>
      <c r="H102" s="16"/>
      <c r="I102" s="227"/>
      <c r="J102" s="19"/>
    </row>
    <row r="103" spans="1:10">
      <c r="A103" s="13"/>
      <c r="B103" s="22" t="s">
        <v>85</v>
      </c>
      <c r="F103" s="16" t="s">
        <v>26</v>
      </c>
      <c r="G103" s="16">
        <f>1.2*4*0.617</f>
        <v>2.9615999999999998</v>
      </c>
      <c r="H103" s="16"/>
      <c r="I103" s="227"/>
      <c r="J103" s="19"/>
    </row>
    <row r="104" spans="1:10">
      <c r="A104" s="13"/>
      <c r="B104" s="25"/>
      <c r="F104" s="16"/>
      <c r="G104" s="16"/>
      <c r="H104" s="16"/>
      <c r="I104" s="227"/>
      <c r="J104" s="19"/>
    </row>
    <row r="105" spans="1:10">
      <c r="A105" s="13"/>
      <c r="B105" s="22" t="s">
        <v>84</v>
      </c>
      <c r="F105" s="16" t="s">
        <v>26</v>
      </c>
      <c r="G105" s="16">
        <f>1.2/0.25*0.7*0.395</f>
        <v>1.3271999999999999</v>
      </c>
      <c r="H105" s="16"/>
      <c r="I105" s="227"/>
      <c r="J105" s="19"/>
    </row>
    <row r="106" spans="1:10">
      <c r="A106" s="13"/>
      <c r="F106" s="16"/>
      <c r="G106" s="16"/>
      <c r="H106" s="16"/>
      <c r="I106" s="227"/>
      <c r="J106" s="19"/>
    </row>
    <row r="107" spans="1:10">
      <c r="A107" s="13"/>
      <c r="B107" s="24" t="s">
        <v>87</v>
      </c>
      <c r="F107" s="16"/>
      <c r="G107" s="16"/>
      <c r="H107" s="16"/>
      <c r="I107" s="227"/>
      <c r="J107" s="19"/>
    </row>
    <row r="108" spans="1:10">
      <c r="A108" s="13"/>
      <c r="B108" s="24" t="s">
        <v>88</v>
      </c>
      <c r="F108" s="16"/>
      <c r="G108" s="16"/>
      <c r="H108" s="16"/>
      <c r="I108" s="227"/>
      <c r="J108" s="19"/>
    </row>
    <row r="109" spans="1:10">
      <c r="A109" s="13"/>
      <c r="B109" s="24" t="s">
        <v>89</v>
      </c>
      <c r="F109" s="16"/>
      <c r="G109" s="16"/>
      <c r="H109" s="16"/>
      <c r="I109" s="227"/>
      <c r="J109" s="19"/>
    </row>
    <row r="110" spans="1:10">
      <c r="A110" s="13"/>
      <c r="F110" s="16"/>
      <c r="G110" s="16"/>
      <c r="H110" s="16"/>
      <c r="I110" s="227"/>
      <c r="J110" s="19"/>
    </row>
    <row r="111" spans="1:10">
      <c r="A111" s="13" t="s">
        <v>6</v>
      </c>
      <c r="B111" s="22" t="s">
        <v>90</v>
      </c>
      <c r="F111" s="16"/>
      <c r="G111" s="16"/>
      <c r="H111" s="16"/>
      <c r="I111" s="227"/>
      <c r="J111" s="19"/>
    </row>
    <row r="112" spans="1:10">
      <c r="A112" s="13"/>
      <c r="B112" s="22" t="s">
        <v>91</v>
      </c>
      <c r="F112" s="16" t="s">
        <v>62</v>
      </c>
      <c r="G112" s="16">
        <f>G68</f>
        <v>4.3499999999999996</v>
      </c>
      <c r="H112" s="16"/>
      <c r="I112" s="227"/>
      <c r="J112" s="19"/>
    </row>
    <row r="113" spans="1:10">
      <c r="A113" s="13"/>
      <c r="F113" s="16"/>
      <c r="G113" s="16"/>
      <c r="H113" s="16"/>
      <c r="I113" s="227"/>
      <c r="J113" s="19"/>
    </row>
    <row r="114" spans="1:10">
      <c r="A114" s="13"/>
      <c r="F114" s="16"/>
      <c r="G114" s="16"/>
      <c r="H114" s="16"/>
      <c r="I114" s="227"/>
      <c r="J114" s="19"/>
    </row>
    <row r="115" spans="1:10">
      <c r="A115" s="13"/>
      <c r="B115" s="24" t="s">
        <v>93</v>
      </c>
      <c r="C115" s="26"/>
      <c r="F115" s="29"/>
      <c r="G115" s="29"/>
      <c r="H115" s="16"/>
      <c r="I115" s="228"/>
      <c r="J115" s="19"/>
    </row>
    <row r="116" spans="1:10">
      <c r="A116" s="13"/>
      <c r="B116" s="24"/>
      <c r="C116" s="26"/>
      <c r="F116" s="29"/>
      <c r="G116" s="29"/>
      <c r="H116" s="16"/>
      <c r="I116" s="228"/>
      <c r="J116" s="19"/>
    </row>
    <row r="117" spans="1:10">
      <c r="A117" s="13" t="s">
        <v>7</v>
      </c>
      <c r="B117" s="22" t="s">
        <v>814</v>
      </c>
      <c r="C117" s="26"/>
      <c r="F117" s="16" t="s">
        <v>62</v>
      </c>
      <c r="G117" s="16">
        <f>15.4*0.2</f>
        <v>3.08</v>
      </c>
      <c r="H117" s="16"/>
      <c r="I117" s="227"/>
      <c r="J117" s="19"/>
    </row>
    <row r="118" spans="1:10">
      <c r="A118" s="13"/>
      <c r="B118" s="25"/>
      <c r="C118" s="26"/>
      <c r="F118" s="29"/>
      <c r="G118" s="29"/>
      <c r="H118" s="16"/>
      <c r="I118" s="228"/>
      <c r="J118" s="19"/>
    </row>
    <row r="119" spans="1:10">
      <c r="A119" s="13" t="s">
        <v>8</v>
      </c>
      <c r="B119" s="22" t="s">
        <v>94</v>
      </c>
      <c r="F119" s="16"/>
      <c r="G119" s="16"/>
      <c r="H119" s="16"/>
      <c r="I119" s="227"/>
      <c r="J119" s="19"/>
    </row>
    <row r="120" spans="1:10">
      <c r="A120" s="13"/>
      <c r="B120" s="22" t="s">
        <v>95</v>
      </c>
      <c r="F120" s="16" t="s">
        <v>62</v>
      </c>
      <c r="G120" s="16">
        <f>2*0.2</f>
        <v>0.4</v>
      </c>
      <c r="H120" s="16"/>
      <c r="I120" s="227"/>
      <c r="J120" s="19"/>
    </row>
    <row r="121" spans="1:10">
      <c r="A121" s="13"/>
      <c r="F121" s="16"/>
      <c r="G121" s="16"/>
      <c r="H121" s="16"/>
      <c r="I121" s="227"/>
      <c r="J121" s="19"/>
    </row>
    <row r="122" spans="1:10">
      <c r="A122" s="13" t="s">
        <v>10</v>
      </c>
      <c r="B122" s="22" t="s">
        <v>97</v>
      </c>
      <c r="F122" s="16" t="s">
        <v>62</v>
      </c>
      <c r="G122" s="16">
        <f>3*0.2</f>
        <v>0.60000000000000009</v>
      </c>
      <c r="H122" s="16"/>
      <c r="I122" s="227"/>
      <c r="J122" s="19"/>
    </row>
    <row r="123" spans="1:10">
      <c r="A123" s="13"/>
      <c r="F123" s="16"/>
      <c r="G123" s="16"/>
      <c r="H123" s="16"/>
      <c r="I123" s="227"/>
      <c r="J123" s="19"/>
    </row>
    <row r="124" spans="1:10">
      <c r="A124" s="13"/>
      <c r="F124" s="16"/>
      <c r="G124" s="16"/>
      <c r="H124" s="16"/>
      <c r="I124" s="227"/>
      <c r="J124" s="19"/>
    </row>
    <row r="125" spans="1:10">
      <c r="A125" s="13"/>
      <c r="F125" s="16"/>
      <c r="G125" s="16"/>
      <c r="H125" s="16"/>
      <c r="I125" s="227"/>
      <c r="J125" s="19"/>
    </row>
    <row r="126" spans="1:10">
      <c r="A126" s="13"/>
      <c r="F126" s="16"/>
      <c r="G126" s="16"/>
      <c r="H126" s="16"/>
      <c r="I126" s="227"/>
      <c r="J126" s="19"/>
    </row>
    <row r="127" spans="1:10">
      <c r="A127" s="13"/>
      <c r="F127" s="16"/>
      <c r="G127" s="16"/>
      <c r="H127" s="16"/>
      <c r="I127" s="227"/>
      <c r="J127" s="19"/>
    </row>
    <row r="128" spans="1:10">
      <c r="A128" s="13"/>
      <c r="F128" s="16"/>
      <c r="G128" s="16"/>
      <c r="H128" s="16"/>
      <c r="I128" s="227"/>
      <c r="J128" s="19"/>
    </row>
    <row r="129" spans="1:10">
      <c r="A129" s="13"/>
      <c r="F129" s="16"/>
      <c r="G129" s="16"/>
      <c r="H129" s="16"/>
      <c r="I129" s="227"/>
      <c r="J129" s="19"/>
    </row>
    <row r="130" spans="1:10">
      <c r="A130" s="13"/>
      <c r="F130" s="16"/>
      <c r="G130" s="16"/>
      <c r="H130" s="16"/>
      <c r="I130" s="227"/>
      <c r="J130" s="19"/>
    </row>
    <row r="131" spans="1:10">
      <c r="A131" s="13"/>
      <c r="B131" s="20" t="s">
        <v>797</v>
      </c>
      <c r="C131" s="26"/>
      <c r="D131" s="26"/>
      <c r="E131" s="26"/>
      <c r="F131" s="29" t="s">
        <v>98</v>
      </c>
      <c r="G131" s="16"/>
      <c r="H131" s="16"/>
      <c r="I131" s="228"/>
      <c r="J131" s="19"/>
    </row>
    <row r="132" spans="1:10">
      <c r="A132" s="13"/>
      <c r="F132" s="16"/>
      <c r="G132" s="16"/>
      <c r="H132" s="16"/>
      <c r="I132" s="227"/>
      <c r="J132" s="19"/>
    </row>
    <row r="133" spans="1:10">
      <c r="A133" s="13"/>
      <c r="F133" s="16"/>
      <c r="G133" s="16"/>
      <c r="H133" s="16"/>
      <c r="I133" s="227"/>
      <c r="J133" s="19"/>
    </row>
    <row r="134" spans="1:10">
      <c r="A134" s="13"/>
      <c r="F134" s="16"/>
      <c r="G134" s="16"/>
      <c r="H134" s="16"/>
      <c r="I134" s="227"/>
      <c r="J134" s="19"/>
    </row>
    <row r="135" spans="1:10">
      <c r="A135" s="13"/>
      <c r="B135" s="14" t="str">
        <f>B3</f>
        <v>PROPOSED AFMADHOW BOREHOLE REHABILITATION</v>
      </c>
      <c r="F135" s="16"/>
      <c r="G135" s="16"/>
      <c r="H135" s="16"/>
      <c r="I135" s="227"/>
      <c r="J135" s="19"/>
    </row>
    <row r="136" spans="1:10">
      <c r="A136" s="13"/>
      <c r="B136" s="14" t="str">
        <f>B4</f>
        <v>BALANBAL DISTRICT</v>
      </c>
      <c r="F136" s="16"/>
      <c r="G136" s="16"/>
      <c r="H136" s="16"/>
      <c r="I136" s="227"/>
      <c r="J136" s="19"/>
    </row>
    <row r="137" spans="1:10">
      <c r="A137" s="13"/>
      <c r="B137" s="14"/>
      <c r="F137" s="16"/>
      <c r="G137" s="16"/>
      <c r="H137" s="16"/>
      <c r="I137" s="227"/>
      <c r="J137" s="19"/>
    </row>
    <row r="138" spans="1:10">
      <c r="A138" s="13"/>
      <c r="B138" s="14" t="str">
        <f>B6</f>
        <v>SECTION 7: CARETAKERS ROOM</v>
      </c>
      <c r="F138" s="16"/>
      <c r="G138" s="16"/>
      <c r="H138" s="16"/>
      <c r="I138" s="227"/>
      <c r="J138" s="19"/>
    </row>
    <row r="139" spans="1:10">
      <c r="A139" s="13"/>
      <c r="F139" s="16"/>
      <c r="G139" s="16"/>
      <c r="H139" s="16"/>
      <c r="I139" s="227"/>
      <c r="J139" s="19"/>
    </row>
    <row r="140" spans="1:10">
      <c r="A140" s="13"/>
      <c r="B140" s="14" t="s">
        <v>979</v>
      </c>
      <c r="F140" s="16"/>
      <c r="G140" s="16"/>
      <c r="H140" s="16"/>
      <c r="I140" s="227"/>
      <c r="J140" s="19"/>
    </row>
    <row r="141" spans="1:10">
      <c r="A141" s="13"/>
      <c r="B141" s="14"/>
      <c r="F141" s="16"/>
      <c r="G141" s="16"/>
      <c r="H141" s="16"/>
      <c r="I141" s="227"/>
      <c r="J141" s="19"/>
    </row>
    <row r="142" spans="1:10">
      <c r="A142" s="13"/>
      <c r="B142" s="14"/>
      <c r="F142" s="16"/>
      <c r="G142" s="16"/>
      <c r="H142" s="16"/>
      <c r="I142" s="227"/>
      <c r="J142" s="19"/>
    </row>
    <row r="143" spans="1:10">
      <c r="A143" s="13"/>
      <c r="B143" s="24" t="s">
        <v>718</v>
      </c>
      <c r="F143" s="16"/>
      <c r="G143" s="16"/>
      <c r="H143" s="16"/>
      <c r="I143" s="227"/>
      <c r="J143" s="19"/>
    </row>
    <row r="144" spans="1:10">
      <c r="A144" s="13"/>
      <c r="B144" s="14"/>
      <c r="F144" s="16"/>
      <c r="G144" s="16"/>
      <c r="H144" s="16"/>
      <c r="I144" s="227"/>
      <c r="J144" s="19"/>
    </row>
    <row r="145" spans="1:10">
      <c r="A145" s="13"/>
      <c r="B145" s="30" t="s">
        <v>717</v>
      </c>
      <c r="F145" s="16"/>
      <c r="G145" s="16"/>
      <c r="H145" s="16"/>
      <c r="I145" s="227"/>
      <c r="J145" s="19"/>
    </row>
    <row r="146" spans="1:10">
      <c r="A146" s="13"/>
      <c r="B146" s="24" t="s">
        <v>555</v>
      </c>
      <c r="F146" s="16"/>
      <c r="G146" s="16"/>
      <c r="H146" s="16"/>
      <c r="I146" s="227"/>
      <c r="J146" s="19"/>
    </row>
    <row r="147" spans="1:10">
      <c r="A147" s="13"/>
      <c r="B147" s="14"/>
      <c r="F147" s="16"/>
      <c r="G147" s="16"/>
      <c r="H147" s="16"/>
      <c r="I147" s="227"/>
      <c r="J147" s="19"/>
    </row>
    <row r="148" spans="1:10" ht="15.6">
      <c r="A148" s="13" t="s">
        <v>20</v>
      </c>
      <c r="B148" s="22" t="s">
        <v>556</v>
      </c>
      <c r="F148" s="17" t="s">
        <v>31</v>
      </c>
      <c r="G148" s="16">
        <f>15.4*0.4*0.8</f>
        <v>4.9280000000000008</v>
      </c>
      <c r="H148" s="16"/>
      <c r="I148" s="229"/>
      <c r="J148" s="19"/>
    </row>
    <row r="149" spans="1:10">
      <c r="A149" s="13"/>
      <c r="B149" s="14"/>
      <c r="F149" s="16"/>
      <c r="G149" s="16"/>
      <c r="H149" s="16"/>
      <c r="I149" s="227"/>
      <c r="J149" s="19"/>
    </row>
    <row r="150" spans="1:10">
      <c r="A150" s="13"/>
      <c r="B150" s="24" t="s">
        <v>719</v>
      </c>
      <c r="F150" s="16"/>
      <c r="G150" s="16"/>
      <c r="H150" s="16"/>
      <c r="I150" s="227"/>
      <c r="J150" s="19"/>
    </row>
    <row r="151" spans="1:10">
      <c r="A151" s="13"/>
      <c r="F151" s="16"/>
      <c r="G151" s="16"/>
      <c r="H151" s="16"/>
      <c r="I151" s="227"/>
      <c r="J151" s="19"/>
    </row>
    <row r="152" spans="1:10">
      <c r="A152" s="13"/>
      <c r="B152" s="30" t="s">
        <v>101</v>
      </c>
      <c r="F152" s="16"/>
      <c r="G152" s="16"/>
      <c r="H152" s="16"/>
      <c r="I152" s="227"/>
      <c r="J152" s="19"/>
    </row>
    <row r="153" spans="1:10">
      <c r="A153" s="13"/>
      <c r="B153" s="24" t="s">
        <v>102</v>
      </c>
      <c r="F153" s="16"/>
      <c r="G153" s="16"/>
      <c r="H153" s="16"/>
      <c r="I153" s="227"/>
      <c r="J153" s="19"/>
    </row>
    <row r="154" spans="1:10">
      <c r="A154" s="13"/>
      <c r="B154" s="24" t="s">
        <v>103</v>
      </c>
      <c r="F154" s="16"/>
      <c r="G154" s="16"/>
      <c r="H154" s="16"/>
      <c r="I154" s="227"/>
      <c r="J154" s="19"/>
    </row>
    <row r="155" spans="1:10">
      <c r="A155" s="13"/>
      <c r="B155" s="24" t="s">
        <v>104</v>
      </c>
      <c r="F155" s="16"/>
      <c r="G155" s="16"/>
      <c r="H155" s="16"/>
      <c r="I155" s="227"/>
      <c r="J155" s="19"/>
    </row>
    <row r="156" spans="1:10">
      <c r="A156" s="13"/>
      <c r="B156" s="25"/>
      <c r="F156" s="16"/>
      <c r="G156" s="16"/>
      <c r="H156" s="16"/>
      <c r="I156" s="227"/>
      <c r="J156" s="19"/>
    </row>
    <row r="157" spans="1:10">
      <c r="A157" s="13" t="s">
        <v>3</v>
      </c>
      <c r="B157" s="22" t="s">
        <v>105</v>
      </c>
      <c r="F157" s="16" t="s">
        <v>62</v>
      </c>
      <c r="G157" s="16">
        <f>15.4*2.7</f>
        <v>41.580000000000005</v>
      </c>
      <c r="H157" s="16"/>
      <c r="I157" s="227"/>
      <c r="J157" s="19"/>
    </row>
    <row r="158" spans="1:10">
      <c r="A158" s="13"/>
      <c r="F158" s="16"/>
      <c r="G158" s="16"/>
      <c r="H158" s="16"/>
      <c r="I158" s="227"/>
      <c r="J158" s="19"/>
    </row>
    <row r="159" spans="1:10">
      <c r="A159" s="13"/>
      <c r="F159" s="16"/>
      <c r="G159" s="16"/>
      <c r="H159" s="16"/>
      <c r="I159" s="227"/>
      <c r="J159" s="19"/>
    </row>
    <row r="160" spans="1:10">
      <c r="A160" s="13"/>
      <c r="B160" s="24" t="s">
        <v>107</v>
      </c>
      <c r="F160" s="16"/>
      <c r="G160" s="16"/>
      <c r="H160" s="16"/>
      <c r="I160" s="227"/>
      <c r="J160" s="19"/>
    </row>
    <row r="161" spans="1:10">
      <c r="A161" s="13"/>
      <c r="F161" s="16"/>
      <c r="G161" s="16"/>
      <c r="H161" s="16"/>
      <c r="I161" s="227"/>
      <c r="J161" s="19"/>
    </row>
    <row r="162" spans="1:10">
      <c r="A162" s="13" t="s">
        <v>6</v>
      </c>
      <c r="B162" s="22" t="s">
        <v>108</v>
      </c>
      <c r="C162" s="26"/>
      <c r="F162" s="16" t="s">
        <v>96</v>
      </c>
      <c r="G162" s="16">
        <v>15.4</v>
      </c>
      <c r="H162" s="16"/>
      <c r="I162" s="227"/>
      <c r="J162" s="19"/>
    </row>
    <row r="163" spans="1:10">
      <c r="A163" s="13"/>
      <c r="B163" s="31"/>
      <c r="F163" s="13"/>
      <c r="G163" s="16"/>
      <c r="H163" s="16"/>
      <c r="I163" s="227"/>
      <c r="J163" s="19"/>
    </row>
    <row r="164" spans="1:10">
      <c r="A164" s="13"/>
      <c r="B164" s="32"/>
      <c r="F164" s="16"/>
      <c r="G164" s="16"/>
      <c r="H164" s="16"/>
      <c r="I164" s="227"/>
      <c r="J164" s="19"/>
    </row>
    <row r="165" spans="1:10">
      <c r="A165" s="13"/>
      <c r="B165" s="32"/>
      <c r="F165" s="16"/>
      <c r="G165" s="16"/>
      <c r="H165" s="16"/>
      <c r="I165" s="227"/>
      <c r="J165" s="19"/>
    </row>
    <row r="166" spans="1:10">
      <c r="A166" s="13"/>
      <c r="F166" s="16"/>
      <c r="G166" s="16"/>
      <c r="H166" s="16"/>
      <c r="I166" s="227"/>
      <c r="J166" s="19"/>
    </row>
    <row r="167" spans="1:10">
      <c r="A167" s="13"/>
      <c r="B167" s="20"/>
      <c r="C167" s="26"/>
      <c r="D167" s="26"/>
      <c r="E167" s="26"/>
      <c r="F167" s="29"/>
      <c r="G167" s="16"/>
      <c r="H167" s="16"/>
      <c r="I167" s="228"/>
      <c r="J167" s="19"/>
    </row>
    <row r="168" spans="1:10">
      <c r="A168" s="13"/>
      <c r="B168" s="20"/>
      <c r="C168" s="26"/>
      <c r="D168" s="26"/>
      <c r="E168" s="26"/>
      <c r="F168" s="29"/>
      <c r="G168" s="16"/>
      <c r="H168" s="16"/>
      <c r="I168" s="231"/>
      <c r="J168" s="19"/>
    </row>
    <row r="169" spans="1:10">
      <c r="A169" s="13"/>
      <c r="B169" s="20"/>
      <c r="C169" s="26"/>
      <c r="D169" s="26"/>
      <c r="E169" s="26"/>
      <c r="F169" s="29"/>
      <c r="G169" s="16"/>
      <c r="H169" s="16"/>
      <c r="I169" s="228"/>
      <c r="J169" s="19"/>
    </row>
    <row r="170" spans="1:10">
      <c r="A170" s="13"/>
      <c r="B170" s="20"/>
      <c r="C170" s="26"/>
      <c r="D170" s="26"/>
      <c r="E170" s="26"/>
      <c r="F170" s="29"/>
      <c r="G170" s="16"/>
      <c r="H170" s="16"/>
      <c r="I170" s="228"/>
      <c r="J170" s="19"/>
    </row>
    <row r="171" spans="1:10">
      <c r="A171" s="13"/>
      <c r="B171" s="20"/>
      <c r="C171" s="26"/>
      <c r="D171" s="26"/>
      <c r="E171" s="26"/>
      <c r="F171" s="29"/>
      <c r="G171" s="16"/>
      <c r="H171" s="16"/>
      <c r="I171" s="228"/>
      <c r="J171" s="19"/>
    </row>
    <row r="172" spans="1:10">
      <c r="A172" s="13"/>
      <c r="B172" s="20"/>
      <c r="C172" s="26"/>
      <c r="D172" s="26"/>
      <c r="E172" s="26"/>
      <c r="F172" s="29"/>
      <c r="G172" s="16"/>
      <c r="H172" s="16"/>
      <c r="I172" s="228"/>
      <c r="J172" s="19"/>
    </row>
    <row r="173" spans="1:10">
      <c r="A173" s="13"/>
      <c r="B173" s="20"/>
      <c r="C173" s="26"/>
      <c r="D173" s="26"/>
      <c r="E173" s="26"/>
      <c r="F173" s="29"/>
      <c r="G173" s="16"/>
      <c r="H173" s="16"/>
      <c r="I173" s="228"/>
      <c r="J173" s="19"/>
    </row>
    <row r="174" spans="1:10">
      <c r="A174" s="13"/>
      <c r="B174" s="14"/>
      <c r="F174" s="16"/>
      <c r="G174" s="16"/>
      <c r="H174" s="16"/>
      <c r="I174" s="227"/>
      <c r="J174" s="19"/>
    </row>
    <row r="175" spans="1:10">
      <c r="A175" s="13"/>
      <c r="B175" s="14"/>
      <c r="F175" s="16"/>
      <c r="G175" s="16"/>
      <c r="H175" s="16"/>
      <c r="I175" s="227"/>
      <c r="J175" s="19"/>
    </row>
    <row r="176" spans="1:10">
      <c r="A176" s="13"/>
      <c r="B176" s="14"/>
      <c r="F176" s="16"/>
      <c r="G176" s="16"/>
      <c r="H176" s="16"/>
      <c r="I176" s="227"/>
      <c r="J176" s="19"/>
    </row>
    <row r="177" spans="1:10">
      <c r="A177" s="13"/>
      <c r="B177" s="14"/>
      <c r="F177" s="16"/>
      <c r="G177" s="16"/>
      <c r="H177" s="16"/>
      <c r="I177" s="227"/>
      <c r="J177" s="19"/>
    </row>
    <row r="178" spans="1:10">
      <c r="A178" s="13"/>
      <c r="C178" s="33"/>
      <c r="F178" s="16"/>
      <c r="G178" s="179"/>
      <c r="H178" s="16"/>
      <c r="I178" s="227"/>
      <c r="J178" s="19"/>
    </row>
    <row r="179" spans="1:10">
      <c r="A179" s="13"/>
      <c r="C179" s="33"/>
      <c r="F179" s="16"/>
      <c r="G179" s="179"/>
      <c r="H179" s="16"/>
      <c r="I179" s="227"/>
      <c r="J179" s="19"/>
    </row>
    <row r="180" spans="1:10">
      <c r="A180" s="13"/>
      <c r="C180" s="33"/>
      <c r="F180" s="16"/>
      <c r="G180" s="179"/>
      <c r="H180" s="16"/>
      <c r="I180" s="227"/>
      <c r="J180" s="19"/>
    </row>
    <row r="181" spans="1:10">
      <c r="A181" s="13"/>
      <c r="C181" s="33"/>
      <c r="F181" s="16"/>
      <c r="G181" s="179"/>
      <c r="H181" s="16"/>
      <c r="I181" s="227"/>
      <c r="J181" s="19"/>
    </row>
    <row r="182" spans="1:10">
      <c r="A182" s="13"/>
      <c r="C182" s="33"/>
      <c r="F182" s="16"/>
      <c r="G182" s="179"/>
      <c r="H182" s="16"/>
      <c r="I182" s="227"/>
      <c r="J182" s="19"/>
    </row>
    <row r="183" spans="1:10">
      <c r="A183" s="13"/>
      <c r="C183" s="33"/>
      <c r="F183" s="16"/>
      <c r="G183" s="16"/>
      <c r="H183" s="16"/>
      <c r="I183" s="227"/>
      <c r="J183" s="19"/>
    </row>
    <row r="184" spans="1:10">
      <c r="A184" s="13"/>
      <c r="C184" s="33"/>
      <c r="F184" s="16"/>
      <c r="G184" s="179"/>
      <c r="H184" s="16"/>
      <c r="I184" s="227"/>
      <c r="J184" s="19"/>
    </row>
    <row r="185" spans="1:10">
      <c r="A185" s="13"/>
      <c r="C185" s="33"/>
      <c r="F185" s="16"/>
      <c r="G185" s="179"/>
      <c r="H185" s="16"/>
      <c r="I185" s="227"/>
      <c r="J185" s="19"/>
    </row>
    <row r="186" spans="1:10">
      <c r="A186" s="13"/>
      <c r="C186" s="33"/>
      <c r="F186" s="16"/>
      <c r="G186" s="179"/>
      <c r="H186" s="16"/>
      <c r="I186" s="227"/>
      <c r="J186" s="19"/>
    </row>
    <row r="187" spans="1:10">
      <c r="A187" s="13"/>
      <c r="B187" s="14"/>
      <c r="F187" s="16"/>
      <c r="G187" s="16"/>
      <c r="H187" s="16"/>
      <c r="I187" s="227"/>
      <c r="J187" s="19"/>
    </row>
    <row r="188" spans="1:10">
      <c r="A188" s="13"/>
      <c r="F188" s="16"/>
      <c r="G188" s="16"/>
      <c r="H188" s="16"/>
      <c r="I188" s="232"/>
      <c r="J188" s="19"/>
    </row>
    <row r="189" spans="1:10">
      <c r="A189" s="13"/>
      <c r="B189" s="20" t="s">
        <v>798</v>
      </c>
      <c r="C189" s="26"/>
      <c r="D189" s="26"/>
      <c r="E189" s="26"/>
      <c r="F189" s="29" t="s">
        <v>98</v>
      </c>
      <c r="G189" s="16"/>
      <c r="H189" s="16"/>
      <c r="I189" s="228"/>
      <c r="J189" s="19"/>
    </row>
    <row r="190" spans="1:10" ht="15.6" thickBot="1">
      <c r="A190" s="13"/>
      <c r="F190" s="16"/>
      <c r="G190" s="16"/>
      <c r="H190" s="16"/>
      <c r="I190" s="233"/>
      <c r="J190" s="19"/>
    </row>
    <row r="191" spans="1:10" ht="15.6" thickTop="1">
      <c r="A191" s="13"/>
      <c r="F191" s="16"/>
      <c r="G191" s="16"/>
      <c r="H191" s="16"/>
      <c r="I191" s="227"/>
      <c r="J191" s="19"/>
    </row>
    <row r="192" spans="1:10">
      <c r="A192" s="13"/>
      <c r="F192" s="16"/>
      <c r="G192" s="16"/>
      <c r="H192" s="16"/>
      <c r="I192" s="227"/>
      <c r="J192" s="19"/>
    </row>
    <row r="193" spans="1:10">
      <c r="A193" s="13"/>
      <c r="F193" s="16"/>
      <c r="G193" s="16"/>
      <c r="H193" s="16"/>
      <c r="I193" s="227"/>
      <c r="J193" s="19"/>
    </row>
    <row r="194" spans="1:10">
      <c r="A194" s="13"/>
      <c r="F194" s="16"/>
      <c r="G194" s="16"/>
      <c r="H194" s="16"/>
      <c r="I194" s="227"/>
      <c r="J194" s="19"/>
    </row>
    <row r="195" spans="1:10">
      <c r="A195" s="34"/>
      <c r="B195" s="35"/>
      <c r="C195" s="36"/>
      <c r="D195" s="36"/>
      <c r="E195" s="36"/>
      <c r="F195" s="37"/>
      <c r="G195" s="37"/>
      <c r="H195" s="37"/>
      <c r="I195" s="230"/>
      <c r="J195" s="19"/>
    </row>
    <row r="196" spans="1:10">
      <c r="A196" s="13"/>
      <c r="B196" s="20"/>
      <c r="F196" s="16"/>
      <c r="G196" s="16"/>
      <c r="H196" s="16"/>
      <c r="I196" s="227"/>
    </row>
    <row r="197" spans="1:10">
      <c r="A197" s="13"/>
      <c r="B197" s="14" t="str">
        <f>B3</f>
        <v>PROPOSED AFMADHOW BOREHOLE REHABILITATION</v>
      </c>
      <c r="F197" s="16"/>
      <c r="G197" s="16"/>
      <c r="H197" s="16"/>
      <c r="I197" s="227"/>
    </row>
    <row r="198" spans="1:10">
      <c r="A198" s="13"/>
      <c r="B198" s="14" t="str">
        <f>B4</f>
        <v>BALANBAL DISTRICT</v>
      </c>
      <c r="F198" s="16"/>
      <c r="G198" s="16"/>
      <c r="H198" s="16"/>
      <c r="I198" s="227"/>
    </row>
    <row r="199" spans="1:10">
      <c r="A199" s="13"/>
      <c r="B199" s="14"/>
      <c r="F199" s="16"/>
      <c r="G199" s="16"/>
      <c r="H199" s="16"/>
      <c r="I199" s="227"/>
    </row>
    <row r="200" spans="1:10">
      <c r="A200" s="13"/>
      <c r="B200" s="14" t="str">
        <f>B6</f>
        <v>SECTION 7: CARETAKERS ROOM</v>
      </c>
      <c r="F200" s="16"/>
      <c r="G200" s="16"/>
      <c r="H200" s="16"/>
      <c r="I200" s="227"/>
    </row>
    <row r="201" spans="1:10">
      <c r="A201" s="13"/>
      <c r="B201" s="14"/>
      <c r="F201" s="16"/>
      <c r="G201" s="16"/>
      <c r="H201" s="16"/>
      <c r="I201" s="227"/>
    </row>
    <row r="202" spans="1:10" s="42" customFormat="1">
      <c r="A202" s="13"/>
      <c r="B202" s="14" t="s">
        <v>981</v>
      </c>
      <c r="C202" s="21"/>
      <c r="D202" s="21"/>
      <c r="E202" s="21"/>
      <c r="F202" s="39"/>
      <c r="G202" s="39"/>
      <c r="H202" s="16"/>
      <c r="I202" s="227"/>
      <c r="J202" s="41"/>
    </row>
    <row r="203" spans="1:10" s="42" customFormat="1">
      <c r="A203" s="13"/>
      <c r="B203" s="14"/>
      <c r="C203" s="21"/>
      <c r="D203" s="21"/>
      <c r="E203" s="21"/>
      <c r="F203" s="39"/>
      <c r="G203" s="39"/>
      <c r="H203" s="16"/>
      <c r="I203" s="227"/>
      <c r="J203" s="41"/>
    </row>
    <row r="204" spans="1:10">
      <c r="A204" s="13"/>
      <c r="E204" s="15" t="s">
        <v>63</v>
      </c>
      <c r="F204" s="16"/>
      <c r="G204" s="16"/>
      <c r="H204" s="16"/>
      <c r="I204" s="227"/>
    </row>
    <row r="205" spans="1:10">
      <c r="A205" s="13"/>
      <c r="B205" s="24" t="s">
        <v>114</v>
      </c>
      <c r="C205" s="43"/>
      <c r="D205" s="43"/>
      <c r="E205" s="43"/>
      <c r="F205" s="16"/>
      <c r="G205" s="16"/>
      <c r="H205" s="16"/>
      <c r="I205" s="227"/>
    </row>
    <row r="206" spans="1:10">
      <c r="A206" s="13"/>
      <c r="B206" s="24" t="s">
        <v>115</v>
      </c>
      <c r="C206" s="43"/>
      <c r="D206" s="43"/>
      <c r="E206" s="43"/>
      <c r="F206" s="16"/>
      <c r="G206" s="16"/>
      <c r="H206" s="16"/>
      <c r="I206" s="227"/>
    </row>
    <row r="207" spans="1:10">
      <c r="A207" s="13"/>
      <c r="B207" s="24" t="s">
        <v>116</v>
      </c>
      <c r="C207" s="43"/>
      <c r="D207" s="43"/>
      <c r="E207" s="43"/>
      <c r="F207" s="16"/>
      <c r="G207" s="16"/>
      <c r="H207" s="16"/>
      <c r="I207" s="227"/>
    </row>
    <row r="208" spans="1:10">
      <c r="A208" s="13"/>
      <c r="F208" s="16"/>
      <c r="G208" s="16"/>
      <c r="H208" s="16"/>
      <c r="I208" s="227"/>
    </row>
    <row r="209" spans="1:23" s="46" customFormat="1">
      <c r="A209" s="44"/>
      <c r="B209" s="25"/>
      <c r="C209" s="15"/>
      <c r="D209" s="15"/>
      <c r="E209" s="15"/>
      <c r="F209" s="16"/>
      <c r="G209" s="16"/>
      <c r="H209" s="16"/>
      <c r="I209" s="234"/>
      <c r="J209" s="45"/>
      <c r="N209" s="19"/>
    </row>
    <row r="210" spans="1:23" s="46" customFormat="1">
      <c r="A210" s="13" t="s">
        <v>20</v>
      </c>
      <c r="B210" s="22" t="s">
        <v>117</v>
      </c>
      <c r="C210" s="15"/>
      <c r="D210" s="15"/>
      <c r="E210" s="15"/>
      <c r="F210" s="16" t="s">
        <v>96</v>
      </c>
      <c r="G210" s="16">
        <f>(2.5*2)*4</f>
        <v>20</v>
      </c>
      <c r="H210" s="16"/>
      <c r="I210" s="227"/>
      <c r="J210" s="45"/>
      <c r="N210" s="19"/>
    </row>
    <row r="211" spans="1:23" s="46" customFormat="1">
      <c r="A211" s="13"/>
      <c r="B211" s="22"/>
      <c r="C211" s="15"/>
      <c r="D211" s="15"/>
      <c r="E211" s="15"/>
      <c r="F211" s="16"/>
      <c r="G211" s="16"/>
      <c r="H211" s="16"/>
      <c r="I211" s="227"/>
      <c r="J211" s="45"/>
      <c r="N211" s="19"/>
    </row>
    <row r="212" spans="1:23" s="46" customFormat="1">
      <c r="A212" s="13" t="s">
        <v>3</v>
      </c>
      <c r="B212" s="22" t="s">
        <v>815</v>
      </c>
      <c r="C212" s="15"/>
      <c r="D212" s="15"/>
      <c r="E212" s="15"/>
      <c r="F212" s="16" t="s">
        <v>96</v>
      </c>
      <c r="G212" s="16">
        <f>1.5*4</f>
        <v>6</v>
      </c>
      <c r="H212" s="16"/>
      <c r="I212" s="227"/>
      <c r="J212" s="45"/>
      <c r="N212" s="19"/>
    </row>
    <row r="213" spans="1:23" s="46" customFormat="1">
      <c r="A213" s="47"/>
      <c r="B213" s="22"/>
      <c r="C213" s="15"/>
      <c r="D213" s="15"/>
      <c r="E213" s="15"/>
      <c r="F213" s="48"/>
      <c r="G213" s="16"/>
      <c r="H213" s="16"/>
      <c r="I213" s="227"/>
      <c r="J213" s="45"/>
      <c r="N213" s="19"/>
    </row>
    <row r="214" spans="1:23" s="46" customFormat="1">
      <c r="A214" s="47" t="s">
        <v>6</v>
      </c>
      <c r="B214" s="22" t="s">
        <v>119</v>
      </c>
      <c r="C214" s="15"/>
      <c r="D214" s="15"/>
      <c r="E214" s="15"/>
      <c r="F214" s="16" t="s">
        <v>96</v>
      </c>
      <c r="G214" s="16">
        <f>4*4</f>
        <v>16</v>
      </c>
      <c r="H214" s="16"/>
      <c r="I214" s="227"/>
      <c r="J214" s="45"/>
      <c r="N214" s="19"/>
    </row>
    <row r="215" spans="1:23" s="46" customFormat="1">
      <c r="B215" s="49"/>
      <c r="C215" s="43"/>
      <c r="D215" s="43"/>
      <c r="E215" s="50"/>
      <c r="G215" s="235"/>
      <c r="H215" s="51"/>
      <c r="I215" s="235"/>
      <c r="N215" s="19"/>
    </row>
    <row r="216" spans="1:23">
      <c r="A216" s="13" t="s">
        <v>7</v>
      </c>
      <c r="B216" s="22" t="s">
        <v>120</v>
      </c>
      <c r="F216" s="16"/>
      <c r="G216" s="16"/>
      <c r="H216" s="16"/>
      <c r="I216" s="227"/>
      <c r="N216" s="52"/>
    </row>
    <row r="217" spans="1:23">
      <c r="A217" s="13"/>
      <c r="B217" s="22" t="s">
        <v>121</v>
      </c>
      <c r="F217" s="16"/>
      <c r="G217" s="16"/>
      <c r="H217" s="16"/>
      <c r="I217" s="227"/>
    </row>
    <row r="218" spans="1:23" ht="15" customHeight="1">
      <c r="A218" s="13"/>
      <c r="B218" s="22" t="s">
        <v>122</v>
      </c>
      <c r="F218" s="16" t="s">
        <v>96</v>
      </c>
      <c r="G218" s="16">
        <v>15.4</v>
      </c>
      <c r="H218" s="16"/>
      <c r="I218" s="227"/>
    </row>
    <row r="219" spans="1:23" ht="15" customHeight="1">
      <c r="A219" s="13"/>
      <c r="F219" s="16"/>
      <c r="G219" s="16"/>
      <c r="H219" s="16"/>
      <c r="I219" s="227"/>
    </row>
    <row r="220" spans="1:23" s="53" customFormat="1" ht="15" customHeight="1">
      <c r="A220" s="13"/>
      <c r="B220" s="24" t="s">
        <v>123</v>
      </c>
      <c r="F220" s="13"/>
      <c r="G220" s="16"/>
      <c r="H220" s="16"/>
      <c r="I220" s="227"/>
      <c r="J220" s="54"/>
      <c r="L220" s="55"/>
      <c r="M220" s="56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1:23" s="53" customFormat="1" ht="15" customHeight="1">
      <c r="A221" s="13"/>
      <c r="B221" s="57"/>
      <c r="F221" s="13"/>
      <c r="G221" s="16"/>
      <c r="H221" s="16"/>
      <c r="I221" s="227"/>
      <c r="J221" s="54"/>
      <c r="L221" s="55"/>
      <c r="M221" s="56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1:23" s="53" customFormat="1" ht="15" customHeight="1">
      <c r="A222" s="13" t="s">
        <v>8</v>
      </c>
      <c r="B222" s="58" t="s">
        <v>123</v>
      </c>
      <c r="F222" s="13"/>
      <c r="G222" s="16"/>
      <c r="H222" s="16"/>
      <c r="I222" s="227"/>
      <c r="J222" s="54"/>
      <c r="L222" s="55"/>
      <c r="M222" s="56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1:23" s="53" customFormat="1" ht="15" customHeight="1">
      <c r="A223" s="13"/>
      <c r="B223" s="58" t="s">
        <v>124</v>
      </c>
      <c r="F223" s="59"/>
      <c r="G223" s="278"/>
      <c r="H223" s="59"/>
      <c r="I223" s="236"/>
      <c r="J223" s="54"/>
      <c r="L223" s="55"/>
      <c r="M223" s="56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1:23" ht="15" customHeight="1">
      <c r="A224" s="13"/>
      <c r="B224" s="58" t="s">
        <v>125</v>
      </c>
      <c r="F224" s="16" t="s">
        <v>62</v>
      </c>
      <c r="G224" s="16">
        <f>(2.6*5)*2</f>
        <v>26</v>
      </c>
      <c r="H224" s="16"/>
      <c r="I224" s="227"/>
    </row>
    <row r="225" spans="1:10" ht="15" customHeight="1">
      <c r="A225" s="13"/>
      <c r="F225" s="13"/>
      <c r="G225" s="16"/>
      <c r="H225" s="16"/>
      <c r="I225" s="236"/>
    </row>
    <row r="226" spans="1:10" ht="15" customHeight="1">
      <c r="A226" s="13"/>
      <c r="F226" s="13"/>
      <c r="G226" s="16"/>
      <c r="H226" s="16"/>
      <c r="I226" s="236"/>
    </row>
    <row r="227" spans="1:10" ht="15" customHeight="1">
      <c r="A227" s="13" t="s">
        <v>10</v>
      </c>
      <c r="B227" s="22" t="s">
        <v>816</v>
      </c>
      <c r="F227" s="16" t="s">
        <v>62</v>
      </c>
      <c r="G227" s="16">
        <v>14.5</v>
      </c>
      <c r="H227" s="16"/>
      <c r="I227" s="227"/>
    </row>
    <row r="228" spans="1:10" ht="15" customHeight="1">
      <c r="A228" s="13"/>
      <c r="F228" s="13"/>
      <c r="G228" s="16"/>
      <c r="H228" s="16"/>
      <c r="I228" s="236"/>
    </row>
    <row r="229" spans="1:10" ht="15" customHeight="1">
      <c r="A229" s="13"/>
      <c r="F229" s="13"/>
      <c r="G229" s="16"/>
      <c r="H229" s="16"/>
      <c r="I229" s="236"/>
    </row>
    <row r="230" spans="1:10" ht="15" customHeight="1">
      <c r="A230" s="13"/>
      <c r="F230" s="13"/>
      <c r="G230" s="16"/>
      <c r="H230" s="16"/>
      <c r="I230" s="236"/>
    </row>
    <row r="231" spans="1:10">
      <c r="A231" s="13"/>
      <c r="F231" s="13"/>
      <c r="G231" s="16"/>
      <c r="H231" s="16"/>
      <c r="I231" s="236"/>
    </row>
    <row r="232" spans="1:10">
      <c r="A232" s="13"/>
      <c r="F232" s="13"/>
      <c r="G232" s="16"/>
      <c r="H232" s="16"/>
      <c r="I232" s="236"/>
    </row>
    <row r="233" spans="1:10">
      <c r="A233" s="13"/>
      <c r="F233" s="13"/>
      <c r="G233" s="16"/>
      <c r="H233" s="16"/>
      <c r="I233" s="236"/>
    </row>
    <row r="234" spans="1:10">
      <c r="A234" s="13"/>
      <c r="F234" s="13"/>
      <c r="G234" s="16"/>
      <c r="H234" s="16"/>
      <c r="I234" s="236"/>
      <c r="J234" s="19"/>
    </row>
    <row r="235" spans="1:10">
      <c r="A235" s="13"/>
      <c r="F235" s="13"/>
      <c r="G235" s="16"/>
      <c r="H235" s="16"/>
      <c r="I235" s="236"/>
      <c r="J235" s="19"/>
    </row>
    <row r="236" spans="1:10">
      <c r="A236" s="13"/>
      <c r="F236" s="13"/>
      <c r="G236" s="16"/>
      <c r="H236" s="16"/>
      <c r="I236" s="236"/>
      <c r="J236" s="19"/>
    </row>
    <row r="237" spans="1:10">
      <c r="A237" s="13"/>
      <c r="F237" s="13"/>
      <c r="G237" s="16"/>
      <c r="H237" s="16"/>
      <c r="I237" s="236"/>
      <c r="J237" s="19"/>
    </row>
    <row r="238" spans="1:10">
      <c r="A238" s="13"/>
      <c r="F238" s="13"/>
      <c r="G238" s="16"/>
      <c r="H238" s="16"/>
      <c r="I238" s="236"/>
      <c r="J238" s="19"/>
    </row>
    <row r="239" spans="1:10">
      <c r="A239" s="13"/>
      <c r="F239" s="13"/>
      <c r="G239" s="16"/>
      <c r="H239" s="16"/>
      <c r="I239" s="236"/>
      <c r="J239" s="19"/>
    </row>
    <row r="240" spans="1:10">
      <c r="A240" s="13"/>
      <c r="F240" s="13"/>
      <c r="G240" s="16"/>
      <c r="H240" s="16"/>
      <c r="I240" s="236"/>
      <c r="J240" s="19"/>
    </row>
    <row r="241" spans="1:10">
      <c r="A241" s="13"/>
      <c r="F241" s="13"/>
      <c r="G241" s="16"/>
      <c r="H241" s="16"/>
      <c r="I241" s="236"/>
      <c r="J241" s="19"/>
    </row>
    <row r="242" spans="1:10">
      <c r="A242" s="13"/>
      <c r="F242" s="16"/>
      <c r="G242" s="16"/>
      <c r="H242" s="16"/>
      <c r="I242" s="232"/>
      <c r="J242" s="19"/>
    </row>
    <row r="243" spans="1:10">
      <c r="A243" s="13"/>
      <c r="B243" s="20" t="s">
        <v>799</v>
      </c>
      <c r="C243" s="21"/>
      <c r="E243" s="21"/>
      <c r="F243" s="29" t="s">
        <v>98</v>
      </c>
      <c r="G243" s="16"/>
      <c r="H243" s="16"/>
      <c r="I243" s="228"/>
      <c r="J243" s="19"/>
    </row>
    <row r="244" spans="1:10" ht="15.6" thickBot="1">
      <c r="A244" s="13"/>
      <c r="F244" s="16"/>
      <c r="G244" s="16"/>
      <c r="H244" s="16"/>
      <c r="I244" s="233"/>
      <c r="J244" s="19"/>
    </row>
    <row r="245" spans="1:10" ht="15.6" thickTop="1">
      <c r="A245" s="13"/>
      <c r="F245" s="16"/>
      <c r="G245" s="16"/>
      <c r="H245" s="16"/>
      <c r="I245" s="227"/>
      <c r="J245" s="19"/>
    </row>
    <row r="246" spans="1:10">
      <c r="A246" s="13"/>
      <c r="F246" s="16"/>
      <c r="G246" s="16"/>
      <c r="H246" s="16"/>
      <c r="I246" s="227"/>
      <c r="J246" s="19"/>
    </row>
    <row r="247" spans="1:10">
      <c r="A247" s="13"/>
      <c r="F247" s="16"/>
      <c r="G247" s="16"/>
      <c r="H247" s="16"/>
      <c r="I247" s="227"/>
      <c r="J247" s="19"/>
    </row>
    <row r="248" spans="1:10">
      <c r="A248" s="13"/>
      <c r="F248" s="16"/>
      <c r="G248" s="16"/>
      <c r="H248" s="16"/>
      <c r="I248" s="227"/>
      <c r="J248" s="19"/>
    </row>
    <row r="249" spans="1:10">
      <c r="A249" s="13"/>
      <c r="B249" s="60"/>
      <c r="F249" s="16"/>
      <c r="G249" s="16"/>
      <c r="H249" s="16"/>
      <c r="I249" s="227"/>
      <c r="J249" s="19"/>
    </row>
    <row r="250" spans="1:10">
      <c r="A250" s="34"/>
      <c r="B250" s="35"/>
      <c r="C250" s="36"/>
      <c r="D250" s="36"/>
      <c r="E250" s="36"/>
      <c r="F250" s="37"/>
      <c r="G250" s="37"/>
      <c r="H250" s="37"/>
      <c r="I250" s="230"/>
      <c r="J250" s="19"/>
    </row>
    <row r="251" spans="1:10">
      <c r="A251" s="13"/>
      <c r="B251" s="14"/>
      <c r="F251" s="16"/>
      <c r="G251" s="16"/>
      <c r="H251" s="16"/>
      <c r="I251" s="227"/>
      <c r="J251" s="19"/>
    </row>
    <row r="252" spans="1:10">
      <c r="A252" s="13"/>
      <c r="B252" s="14" t="str">
        <f>B3</f>
        <v>PROPOSED AFMADHOW BOREHOLE REHABILITATION</v>
      </c>
      <c r="F252" s="16"/>
      <c r="G252" s="16"/>
      <c r="H252" s="16"/>
      <c r="I252" s="227"/>
      <c r="J252" s="19"/>
    </row>
    <row r="253" spans="1:10">
      <c r="A253" s="13"/>
      <c r="B253" s="14" t="str">
        <f>B4</f>
        <v>BALANBAL DISTRICT</v>
      </c>
      <c r="F253" s="16"/>
      <c r="G253" s="16"/>
      <c r="H253" s="16"/>
      <c r="I253" s="227"/>
      <c r="J253" s="19"/>
    </row>
    <row r="254" spans="1:10">
      <c r="A254" s="13"/>
      <c r="B254" s="14"/>
      <c r="F254" s="16"/>
      <c r="G254" s="16"/>
      <c r="H254" s="16"/>
      <c r="I254" s="227"/>
      <c r="J254" s="19"/>
    </row>
    <row r="255" spans="1:10">
      <c r="A255" s="13"/>
      <c r="B255" s="14" t="str">
        <f>B6</f>
        <v>SECTION 7: CARETAKERS ROOM</v>
      </c>
      <c r="F255" s="16"/>
      <c r="G255" s="16"/>
      <c r="H255" s="16"/>
      <c r="I255" s="227"/>
      <c r="J255" s="19"/>
    </row>
    <row r="256" spans="1:10">
      <c r="A256" s="13"/>
      <c r="B256" s="14"/>
      <c r="F256" s="16"/>
      <c r="G256" s="16"/>
      <c r="H256" s="16"/>
      <c r="I256" s="227"/>
      <c r="J256" s="19"/>
    </row>
    <row r="257" spans="1:10">
      <c r="A257" s="13"/>
      <c r="B257" s="14" t="s">
        <v>982</v>
      </c>
      <c r="F257" s="16"/>
      <c r="G257" s="16"/>
      <c r="H257" s="16"/>
      <c r="I257" s="227"/>
      <c r="J257" s="19"/>
    </row>
    <row r="258" spans="1:10">
      <c r="A258" s="13"/>
      <c r="B258" s="14"/>
      <c r="F258" s="16"/>
      <c r="G258" s="16"/>
      <c r="H258" s="16"/>
      <c r="I258" s="227"/>
      <c r="J258" s="19"/>
    </row>
    <row r="259" spans="1:10">
      <c r="A259" s="13"/>
      <c r="B259" s="14"/>
      <c r="F259" s="16"/>
      <c r="G259" s="16"/>
      <c r="H259" s="16"/>
      <c r="I259" s="227"/>
      <c r="J259" s="19"/>
    </row>
    <row r="260" spans="1:10">
      <c r="A260" s="13"/>
      <c r="B260" s="24" t="s">
        <v>128</v>
      </c>
      <c r="F260" s="16"/>
      <c r="G260" s="16"/>
      <c r="H260" s="16"/>
      <c r="I260" s="227"/>
      <c r="J260" s="19"/>
    </row>
    <row r="261" spans="1:10">
      <c r="A261" s="13"/>
      <c r="B261" s="24" t="s">
        <v>129</v>
      </c>
      <c r="F261" s="16"/>
      <c r="G261" s="16"/>
      <c r="H261" s="16"/>
      <c r="I261" s="227"/>
      <c r="J261" s="19"/>
    </row>
    <row r="262" spans="1:10">
      <c r="A262" s="13"/>
      <c r="B262" s="25"/>
      <c r="F262" s="16"/>
      <c r="G262" s="16"/>
      <c r="H262" s="16"/>
      <c r="I262" s="227"/>
      <c r="J262" s="19"/>
    </row>
    <row r="263" spans="1:10">
      <c r="A263" s="13" t="s">
        <v>20</v>
      </c>
      <c r="B263" s="22" t="s">
        <v>130</v>
      </c>
      <c r="F263" s="16" t="s">
        <v>62</v>
      </c>
      <c r="G263" s="16">
        <f>G157</f>
        <v>41.580000000000005</v>
      </c>
      <c r="H263" s="16"/>
      <c r="I263" s="227"/>
      <c r="J263" s="19"/>
    </row>
    <row r="264" spans="1:10">
      <c r="A264" s="13"/>
      <c r="F264" s="16"/>
      <c r="G264" s="16"/>
      <c r="H264" s="16"/>
      <c r="I264" s="227"/>
      <c r="J264" s="19"/>
    </row>
    <row r="265" spans="1:10">
      <c r="A265" s="13"/>
      <c r="B265" s="24" t="s">
        <v>131</v>
      </c>
      <c r="F265" s="16"/>
      <c r="G265" s="16"/>
      <c r="H265" s="16"/>
      <c r="I265" s="227"/>
      <c r="J265" s="19"/>
    </row>
    <row r="266" spans="1:10">
      <c r="A266" s="13"/>
      <c r="F266" s="16"/>
      <c r="G266" s="16"/>
      <c r="H266" s="16"/>
      <c r="I266" s="227"/>
      <c r="J266" s="19"/>
    </row>
    <row r="267" spans="1:10">
      <c r="A267" s="13" t="s">
        <v>3</v>
      </c>
      <c r="B267" s="22" t="s">
        <v>132</v>
      </c>
      <c r="F267" s="16" t="s">
        <v>62</v>
      </c>
      <c r="G267" s="16">
        <f>G263</f>
        <v>41.580000000000005</v>
      </c>
      <c r="H267" s="16"/>
      <c r="I267" s="227"/>
      <c r="J267" s="19"/>
    </row>
    <row r="268" spans="1:10">
      <c r="A268" s="13"/>
      <c r="F268" s="16"/>
      <c r="G268" s="16"/>
      <c r="H268" s="16"/>
      <c r="I268" s="227"/>
      <c r="J268" s="19"/>
    </row>
    <row r="269" spans="1:10">
      <c r="A269" s="13"/>
      <c r="B269" s="24" t="s">
        <v>25</v>
      </c>
      <c r="F269" s="16"/>
      <c r="G269" s="16"/>
      <c r="H269" s="16"/>
      <c r="I269" s="227"/>
      <c r="J269" s="19"/>
    </row>
    <row r="270" spans="1:10">
      <c r="A270" s="13"/>
      <c r="B270" s="25"/>
      <c r="F270" s="16"/>
      <c r="G270" s="16"/>
      <c r="H270" s="16"/>
      <c r="I270" s="227"/>
      <c r="J270" s="19"/>
    </row>
    <row r="271" spans="1:10">
      <c r="A271" s="13"/>
      <c r="B271" s="24" t="s">
        <v>133</v>
      </c>
      <c r="F271" s="16"/>
      <c r="G271" s="16"/>
      <c r="H271" s="16"/>
      <c r="I271" s="227"/>
      <c r="J271" s="19"/>
    </row>
    <row r="272" spans="1:10">
      <c r="A272" s="13"/>
      <c r="B272" s="25"/>
      <c r="F272" s="16"/>
      <c r="G272" s="16"/>
      <c r="H272" s="16"/>
      <c r="I272" s="227"/>
      <c r="J272" s="19"/>
    </row>
    <row r="273" spans="1:10">
      <c r="A273" s="13" t="s">
        <v>6</v>
      </c>
      <c r="B273" s="22" t="s">
        <v>134</v>
      </c>
      <c r="F273" s="16" t="s">
        <v>62</v>
      </c>
      <c r="G273" s="16">
        <f>G112</f>
        <v>4.3499999999999996</v>
      </c>
      <c r="H273" s="16"/>
      <c r="I273" s="227"/>
      <c r="J273" s="19"/>
    </row>
    <row r="274" spans="1:10">
      <c r="A274" s="13"/>
      <c r="F274" s="16"/>
      <c r="G274" s="16"/>
      <c r="H274" s="16"/>
      <c r="I274" s="227"/>
      <c r="J274" s="19"/>
    </row>
    <row r="275" spans="1:10">
      <c r="A275" s="13"/>
      <c r="B275" s="24" t="s">
        <v>135</v>
      </c>
      <c r="F275" s="16"/>
      <c r="G275" s="16"/>
      <c r="H275" s="16"/>
      <c r="I275" s="227"/>
      <c r="J275" s="19"/>
    </row>
    <row r="276" spans="1:10">
      <c r="A276" s="13"/>
      <c r="B276" s="25"/>
      <c r="F276" s="16"/>
      <c r="G276" s="16"/>
      <c r="H276" s="16"/>
      <c r="I276" s="227"/>
      <c r="J276" s="19"/>
    </row>
    <row r="277" spans="1:10">
      <c r="A277" s="13"/>
      <c r="B277" s="24" t="s">
        <v>136</v>
      </c>
      <c r="F277" s="16"/>
      <c r="G277" s="16"/>
      <c r="H277" s="16"/>
      <c r="I277" s="227"/>
      <c r="J277" s="19"/>
    </row>
    <row r="278" spans="1:10">
      <c r="A278" s="13"/>
      <c r="B278" s="24" t="s">
        <v>137</v>
      </c>
      <c r="F278" s="16"/>
      <c r="G278" s="16"/>
      <c r="H278" s="16"/>
      <c r="I278" s="227"/>
      <c r="J278" s="19"/>
    </row>
    <row r="279" spans="1:10">
      <c r="A279" s="13"/>
      <c r="B279" s="25"/>
      <c r="F279" s="16"/>
      <c r="G279" s="16"/>
      <c r="H279" s="16"/>
      <c r="I279" s="227"/>
      <c r="J279" s="19"/>
    </row>
    <row r="280" spans="1:10">
      <c r="A280" s="13" t="s">
        <v>7</v>
      </c>
      <c r="B280" s="22" t="s">
        <v>138</v>
      </c>
      <c r="F280" s="16" t="s">
        <v>62</v>
      </c>
      <c r="G280" s="16">
        <f>G263</f>
        <v>41.580000000000005</v>
      </c>
      <c r="H280" s="16"/>
      <c r="I280" s="227"/>
      <c r="J280" s="19"/>
    </row>
    <row r="281" spans="1:10">
      <c r="A281" s="13"/>
      <c r="F281" s="16"/>
      <c r="G281" s="16"/>
      <c r="H281" s="16"/>
      <c r="I281" s="227"/>
      <c r="J281" s="19"/>
    </row>
    <row r="282" spans="1:10">
      <c r="A282" s="13"/>
      <c r="B282" s="24" t="s">
        <v>139</v>
      </c>
      <c r="F282" s="16"/>
      <c r="G282" s="16"/>
      <c r="H282" s="16"/>
      <c r="I282" s="227"/>
      <c r="J282" s="19"/>
    </row>
    <row r="283" spans="1:10">
      <c r="A283" s="13"/>
      <c r="B283" s="24" t="s">
        <v>140</v>
      </c>
      <c r="F283" s="16"/>
      <c r="G283" s="16"/>
      <c r="H283" s="16"/>
      <c r="I283" s="227"/>
      <c r="J283" s="19"/>
    </row>
    <row r="284" spans="1:10">
      <c r="A284" s="13"/>
      <c r="F284" s="16"/>
      <c r="G284" s="16"/>
      <c r="H284" s="16"/>
      <c r="I284" s="227"/>
      <c r="J284" s="19"/>
    </row>
    <row r="285" spans="1:10">
      <c r="A285" s="13" t="s">
        <v>8</v>
      </c>
      <c r="B285" s="22" t="s">
        <v>141</v>
      </c>
      <c r="F285" s="16" t="s">
        <v>62</v>
      </c>
      <c r="G285" s="16">
        <f>G267</f>
        <v>41.580000000000005</v>
      </c>
      <c r="H285" s="16"/>
      <c r="I285" s="227"/>
      <c r="J285" s="19"/>
    </row>
    <row r="286" spans="1:10">
      <c r="A286" s="13"/>
      <c r="F286" s="16"/>
      <c r="G286" s="16"/>
      <c r="H286" s="16"/>
      <c r="I286" s="227"/>
      <c r="J286" s="19"/>
    </row>
    <row r="287" spans="1:10">
      <c r="A287" s="13" t="s">
        <v>10</v>
      </c>
      <c r="B287" s="22" t="s">
        <v>817</v>
      </c>
      <c r="F287" s="16" t="s">
        <v>62</v>
      </c>
      <c r="G287" s="16">
        <f>G227</f>
        <v>14.5</v>
      </c>
      <c r="H287" s="16"/>
      <c r="I287" s="227"/>
      <c r="J287" s="19"/>
    </row>
    <row r="288" spans="1:10">
      <c r="A288" s="13"/>
      <c r="F288" s="16"/>
      <c r="G288" s="16"/>
      <c r="H288" s="16"/>
      <c r="I288" s="227"/>
      <c r="J288" s="19"/>
    </row>
    <row r="289" spans="1:10">
      <c r="A289" s="13"/>
      <c r="F289" s="16"/>
      <c r="G289" s="16"/>
      <c r="H289" s="16"/>
      <c r="I289" s="227"/>
      <c r="J289" s="19"/>
    </row>
    <row r="290" spans="1:10">
      <c r="A290" s="13"/>
      <c r="F290" s="16"/>
      <c r="G290" s="16"/>
      <c r="H290" s="16"/>
      <c r="I290" s="227"/>
      <c r="J290" s="19"/>
    </row>
    <row r="291" spans="1:10">
      <c r="A291" s="13"/>
      <c r="F291" s="16"/>
      <c r="G291" s="16"/>
      <c r="H291" s="16"/>
      <c r="I291" s="227"/>
      <c r="J291" s="19"/>
    </row>
    <row r="292" spans="1:10">
      <c r="A292" s="13"/>
      <c r="C292" s="33"/>
      <c r="F292" s="16"/>
      <c r="G292" s="179"/>
      <c r="H292" s="16"/>
      <c r="I292" s="227"/>
      <c r="J292" s="19"/>
    </row>
    <row r="293" spans="1:10">
      <c r="A293" s="13"/>
      <c r="C293" s="33"/>
      <c r="F293" s="16"/>
      <c r="G293" s="179"/>
      <c r="H293" s="16"/>
      <c r="I293" s="227"/>
      <c r="J293" s="19"/>
    </row>
    <row r="294" spans="1:10">
      <c r="A294" s="13"/>
      <c r="C294" s="33"/>
      <c r="F294" s="16"/>
      <c r="G294" s="179"/>
      <c r="H294" s="16"/>
      <c r="I294" s="227"/>
      <c r="J294" s="19"/>
    </row>
    <row r="295" spans="1:10">
      <c r="A295" s="13"/>
      <c r="F295" s="16"/>
      <c r="G295" s="16"/>
      <c r="H295" s="16"/>
      <c r="I295" s="237"/>
      <c r="J295" s="19"/>
    </row>
    <row r="296" spans="1:10">
      <c r="A296" s="13"/>
      <c r="B296" s="20" t="s">
        <v>800</v>
      </c>
      <c r="C296" s="21"/>
      <c r="E296" s="21"/>
      <c r="F296" s="29" t="s">
        <v>98</v>
      </c>
      <c r="G296" s="16"/>
      <c r="H296" s="16"/>
      <c r="I296" s="238"/>
      <c r="J296" s="19"/>
    </row>
    <row r="297" spans="1:10" ht="15.6" thickBot="1">
      <c r="A297" s="13"/>
      <c r="F297" s="16"/>
      <c r="G297" s="16"/>
      <c r="H297" s="16"/>
      <c r="I297" s="233"/>
      <c r="J297" s="19"/>
    </row>
    <row r="298" spans="1:10" ht="15.6" thickTop="1">
      <c r="A298" s="13"/>
      <c r="B298" s="62"/>
      <c r="F298" s="16"/>
      <c r="G298" s="16"/>
      <c r="H298" s="16"/>
      <c r="I298" s="227"/>
      <c r="J298" s="19"/>
    </row>
    <row r="299" spans="1:10">
      <c r="A299" s="13"/>
      <c r="B299" s="60"/>
      <c r="F299" s="16"/>
      <c r="G299" s="16"/>
      <c r="H299" s="16"/>
      <c r="I299" s="227"/>
      <c r="J299" s="19"/>
    </row>
    <row r="300" spans="1:10">
      <c r="A300" s="13"/>
      <c r="B300" s="60"/>
      <c r="F300" s="16"/>
      <c r="G300" s="16"/>
      <c r="H300" s="16"/>
      <c r="I300" s="227"/>
      <c r="J300" s="19"/>
    </row>
    <row r="301" spans="1:10">
      <c r="A301" s="34"/>
      <c r="B301" s="35"/>
      <c r="C301" s="36"/>
      <c r="D301" s="36"/>
      <c r="E301" s="36"/>
      <c r="F301" s="37"/>
      <c r="G301" s="37"/>
      <c r="H301" s="37"/>
      <c r="I301" s="230"/>
      <c r="J301" s="19"/>
    </row>
    <row r="302" spans="1:10">
      <c r="A302" s="13"/>
      <c r="F302" s="16"/>
      <c r="G302" s="16"/>
      <c r="H302" s="16"/>
      <c r="I302" s="227"/>
      <c r="J302" s="19"/>
    </row>
    <row r="303" spans="1:10" s="42" customFormat="1">
      <c r="A303" s="13"/>
      <c r="B303" s="63" t="str">
        <f>B3</f>
        <v>PROPOSED AFMADHOW BOREHOLE REHABILITATION</v>
      </c>
      <c r="C303" s="21"/>
      <c r="D303" s="21"/>
      <c r="E303" s="21"/>
      <c r="F303" s="39"/>
      <c r="G303" s="39"/>
      <c r="H303" s="16"/>
      <c r="I303" s="227"/>
      <c r="J303" s="41"/>
    </row>
    <row r="304" spans="1:10" s="42" customFormat="1">
      <c r="A304" s="13"/>
      <c r="B304" s="63" t="str">
        <f>B4</f>
        <v>BALANBAL DISTRICT</v>
      </c>
      <c r="C304" s="21"/>
      <c r="D304" s="21"/>
      <c r="E304" s="21"/>
      <c r="F304" s="39"/>
      <c r="G304" s="39"/>
      <c r="H304" s="16"/>
      <c r="I304" s="227"/>
      <c r="J304" s="41"/>
    </row>
    <row r="305" spans="1:10" s="42" customFormat="1">
      <c r="A305" s="13"/>
      <c r="B305" s="63"/>
      <c r="C305" s="21"/>
      <c r="D305" s="21"/>
      <c r="E305" s="21"/>
      <c r="F305" s="39"/>
      <c r="G305" s="39"/>
      <c r="H305" s="16"/>
      <c r="I305" s="227"/>
      <c r="J305" s="41"/>
    </row>
    <row r="306" spans="1:10" s="42" customFormat="1">
      <c r="A306" s="13"/>
      <c r="B306" s="63" t="str">
        <f>B6</f>
        <v>SECTION 7: CARETAKERS ROOM</v>
      </c>
      <c r="C306" s="21"/>
      <c r="D306" s="21"/>
      <c r="E306" s="21"/>
      <c r="F306" s="39"/>
      <c r="G306" s="39"/>
      <c r="H306" s="16"/>
      <c r="I306" s="227"/>
      <c r="J306" s="41"/>
    </row>
    <row r="307" spans="1:10" s="42" customFormat="1">
      <c r="A307" s="13"/>
      <c r="B307" s="63"/>
      <c r="C307" s="21"/>
      <c r="D307" s="21"/>
      <c r="E307" s="21"/>
      <c r="F307" s="39"/>
      <c r="G307" s="39"/>
      <c r="H307" s="16"/>
      <c r="I307" s="227"/>
      <c r="J307" s="41"/>
    </row>
    <row r="308" spans="1:10" s="42" customFormat="1">
      <c r="A308" s="13"/>
      <c r="B308" s="14" t="s">
        <v>983</v>
      </c>
      <c r="C308" s="21"/>
      <c r="D308" s="21"/>
      <c r="E308" s="21"/>
      <c r="F308" s="39"/>
      <c r="G308" s="39"/>
      <c r="H308" s="16"/>
      <c r="I308" s="227"/>
      <c r="J308" s="41"/>
    </row>
    <row r="309" spans="1:10" s="42" customFormat="1">
      <c r="A309" s="13"/>
      <c r="B309" s="14"/>
      <c r="C309" s="21"/>
      <c r="D309" s="21"/>
      <c r="E309" s="21"/>
      <c r="F309" s="39"/>
      <c r="G309" s="39"/>
      <c r="H309" s="16"/>
      <c r="I309" s="227"/>
      <c r="J309" s="41"/>
    </row>
    <row r="310" spans="1:10">
      <c r="A310" s="13"/>
      <c r="F310" s="16"/>
      <c r="G310" s="16"/>
      <c r="H310" s="16"/>
      <c r="I310" s="227"/>
    </row>
    <row r="311" spans="1:10">
      <c r="A311" s="13"/>
      <c r="B311" s="64" t="s">
        <v>144</v>
      </c>
      <c r="F311" s="16"/>
      <c r="G311" s="16"/>
      <c r="H311" s="16"/>
      <c r="I311" s="227"/>
    </row>
    <row r="312" spans="1:10">
      <c r="A312" s="13"/>
      <c r="B312" s="64" t="s">
        <v>145</v>
      </c>
      <c r="F312" s="16"/>
      <c r="G312" s="16"/>
      <c r="H312" s="16"/>
      <c r="I312" s="227"/>
    </row>
    <row r="313" spans="1:10">
      <c r="A313" s="13"/>
      <c r="B313" s="64" t="s">
        <v>146</v>
      </c>
      <c r="F313" s="16"/>
      <c r="G313" s="16"/>
      <c r="H313" s="16"/>
      <c r="I313" s="227"/>
    </row>
    <row r="314" spans="1:10">
      <c r="A314" s="13"/>
      <c r="B314" s="24" t="s">
        <v>147</v>
      </c>
      <c r="F314" s="16"/>
      <c r="G314" s="16"/>
      <c r="H314" s="16"/>
      <c r="I314" s="227"/>
    </row>
    <row r="315" spans="1:10">
      <c r="A315" s="13"/>
      <c r="B315" s="24" t="s">
        <v>148</v>
      </c>
      <c r="F315" s="16"/>
      <c r="G315" s="16"/>
      <c r="H315" s="16"/>
      <c r="I315" s="227"/>
    </row>
    <row r="316" spans="1:10">
      <c r="A316" s="13"/>
      <c r="B316" s="25"/>
      <c r="F316" s="16"/>
      <c r="G316" s="16"/>
      <c r="H316" s="16"/>
      <c r="I316" s="227"/>
    </row>
    <row r="317" spans="1:10" ht="19.95" customHeight="1">
      <c r="A317" s="13" t="s">
        <v>20</v>
      </c>
      <c r="B317" s="22" t="s">
        <v>151</v>
      </c>
      <c r="F317" s="16"/>
      <c r="G317" s="16"/>
      <c r="H317" s="16"/>
      <c r="I317" s="227"/>
    </row>
    <row r="318" spans="1:10" ht="15" customHeight="1">
      <c r="A318" s="13"/>
      <c r="B318" s="22" t="s">
        <v>152</v>
      </c>
      <c r="F318" s="16" t="s">
        <v>5</v>
      </c>
      <c r="G318" s="16">
        <v>1</v>
      </c>
      <c r="H318" s="65"/>
      <c r="I318" s="227"/>
    </row>
    <row r="319" spans="1:10" ht="15" customHeight="1">
      <c r="A319" s="13"/>
      <c r="F319" s="16"/>
      <c r="G319" s="16"/>
      <c r="H319" s="16"/>
      <c r="I319" s="227"/>
    </row>
    <row r="320" spans="1:10" s="52" customFormat="1" ht="15" customHeight="1">
      <c r="A320" s="13"/>
      <c r="B320" s="14" t="s">
        <v>153</v>
      </c>
      <c r="C320" s="15"/>
      <c r="D320" s="15"/>
      <c r="E320" s="15"/>
      <c r="F320" s="16"/>
      <c r="G320" s="16"/>
      <c r="H320" s="16"/>
      <c r="I320" s="228"/>
      <c r="J320" s="66"/>
    </row>
    <row r="321" spans="1:23" ht="15" customHeight="1">
      <c r="A321" s="13"/>
      <c r="B321" s="24"/>
      <c r="F321" s="16"/>
      <c r="G321" s="16"/>
      <c r="H321" s="16"/>
      <c r="I321" s="227"/>
    </row>
    <row r="322" spans="1:23" ht="15" customHeight="1">
      <c r="A322" s="13" t="s">
        <v>3</v>
      </c>
      <c r="B322" s="22" t="s">
        <v>818</v>
      </c>
      <c r="F322" s="16" t="s">
        <v>47</v>
      </c>
      <c r="G322" s="16">
        <v>3</v>
      </c>
      <c r="H322" s="16"/>
      <c r="I322" s="227"/>
    </row>
    <row r="323" spans="1:23" ht="15" customHeight="1">
      <c r="A323" s="13"/>
      <c r="F323" s="16"/>
      <c r="G323" s="16"/>
      <c r="H323" s="16"/>
      <c r="I323" s="227"/>
      <c r="J323" s="19"/>
    </row>
    <row r="324" spans="1:23" ht="15" customHeight="1">
      <c r="A324" s="13"/>
      <c r="F324" s="16"/>
      <c r="G324" s="16"/>
      <c r="H324" s="16"/>
      <c r="I324" s="227"/>
      <c r="J324" s="19"/>
    </row>
    <row r="325" spans="1:23" ht="15" customHeight="1">
      <c r="A325" s="13"/>
      <c r="F325" s="16"/>
      <c r="G325" s="16"/>
      <c r="H325" s="16"/>
      <c r="I325" s="227"/>
      <c r="J325" s="19"/>
    </row>
    <row r="326" spans="1:23" ht="15" customHeight="1">
      <c r="A326" s="13"/>
      <c r="F326" s="16"/>
      <c r="G326" s="16"/>
      <c r="H326" s="16"/>
      <c r="I326" s="227"/>
      <c r="J326" s="19"/>
    </row>
    <row r="327" spans="1:23" ht="15" customHeight="1">
      <c r="A327" s="13"/>
      <c r="F327" s="16"/>
      <c r="G327" s="16"/>
      <c r="H327" s="16"/>
      <c r="I327" s="227"/>
      <c r="J327" s="19"/>
    </row>
    <row r="328" spans="1:23" ht="15" customHeight="1">
      <c r="A328" s="13"/>
      <c r="F328" s="16"/>
      <c r="G328" s="16"/>
      <c r="H328" s="17"/>
      <c r="I328" s="227"/>
      <c r="J328" s="19"/>
    </row>
    <row r="329" spans="1:23" ht="15" customHeight="1">
      <c r="A329" s="13"/>
      <c r="B329" s="32"/>
      <c r="F329" s="16"/>
      <c r="G329" s="16"/>
      <c r="H329" s="16"/>
      <c r="I329" s="227"/>
      <c r="J329" s="19"/>
    </row>
    <row r="330" spans="1:23" ht="15" customHeight="1">
      <c r="A330" s="13"/>
      <c r="B330" s="32"/>
      <c r="F330" s="16"/>
      <c r="G330" s="16"/>
      <c r="H330" s="16"/>
      <c r="I330" s="227"/>
      <c r="J330" s="19"/>
    </row>
    <row r="331" spans="1:23" s="18" customFormat="1" ht="15" customHeight="1">
      <c r="A331" s="13"/>
      <c r="B331" s="22"/>
      <c r="C331" s="26"/>
      <c r="D331" s="26"/>
      <c r="E331" s="26"/>
      <c r="F331" s="7"/>
      <c r="G331" s="11"/>
      <c r="H331" s="11"/>
      <c r="I331" s="23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18" customFormat="1" ht="15" customHeight="1">
      <c r="A332" s="13"/>
      <c r="B332" s="22"/>
      <c r="C332" s="26"/>
      <c r="D332" s="26"/>
      <c r="E332" s="26"/>
      <c r="F332" s="7"/>
      <c r="G332" s="11"/>
      <c r="H332" s="11"/>
      <c r="I332" s="23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5" customHeight="1">
      <c r="A333" s="13"/>
      <c r="C333" s="26"/>
      <c r="D333" s="26"/>
      <c r="E333" s="26"/>
      <c r="F333" s="7"/>
      <c r="G333" s="11"/>
      <c r="H333" s="11"/>
      <c r="I333" s="239"/>
    </row>
    <row r="334" spans="1:23">
      <c r="A334" s="13"/>
      <c r="C334" s="26"/>
      <c r="D334" s="26"/>
      <c r="E334" s="26"/>
      <c r="F334" s="7"/>
      <c r="G334" s="11"/>
      <c r="H334" s="11"/>
      <c r="I334" s="239"/>
    </row>
    <row r="335" spans="1:23">
      <c r="A335" s="13"/>
      <c r="C335" s="26"/>
      <c r="D335" s="26"/>
      <c r="E335" s="26"/>
      <c r="F335" s="7"/>
      <c r="G335" s="11"/>
      <c r="H335" s="11"/>
      <c r="I335" s="239"/>
    </row>
    <row r="336" spans="1:23">
      <c r="A336" s="13"/>
      <c r="C336" s="26"/>
      <c r="D336" s="26"/>
      <c r="E336" s="26"/>
      <c r="F336" s="7"/>
      <c r="G336" s="11"/>
      <c r="H336" s="11"/>
      <c r="I336" s="239"/>
    </row>
    <row r="337" spans="1:10">
      <c r="A337" s="13"/>
      <c r="F337" s="16"/>
      <c r="G337" s="16"/>
      <c r="H337" s="16"/>
      <c r="I337" s="227"/>
      <c r="J337" s="19"/>
    </row>
    <row r="338" spans="1:10">
      <c r="A338" s="13"/>
      <c r="B338" s="14"/>
      <c r="C338" s="21"/>
      <c r="E338" s="21"/>
      <c r="F338" s="16"/>
      <c r="G338" s="16"/>
      <c r="H338" s="16"/>
      <c r="I338" s="230"/>
      <c r="J338" s="19"/>
    </row>
    <row r="339" spans="1:10" ht="30.6" customHeight="1">
      <c r="A339" s="13"/>
      <c r="B339" s="20" t="s">
        <v>801</v>
      </c>
      <c r="C339" s="21"/>
      <c r="E339" s="21"/>
      <c r="F339" s="29" t="s">
        <v>98</v>
      </c>
      <c r="G339" s="16"/>
      <c r="H339" s="16"/>
      <c r="I339" s="238"/>
      <c r="J339" s="19"/>
    </row>
    <row r="340" spans="1:10" ht="15.6" thickBot="1">
      <c r="A340" s="13"/>
      <c r="F340" s="16"/>
      <c r="G340" s="16"/>
      <c r="H340" s="16"/>
      <c r="I340" s="233"/>
      <c r="J340" s="19"/>
    </row>
    <row r="341" spans="1:10" ht="15.6" thickTop="1">
      <c r="A341" s="13"/>
      <c r="F341" s="16"/>
      <c r="G341" s="16"/>
      <c r="H341" s="16"/>
      <c r="I341" s="227"/>
      <c r="J341" s="19"/>
    </row>
    <row r="342" spans="1:10">
      <c r="A342" s="13"/>
      <c r="B342" s="60"/>
      <c r="F342" s="16"/>
      <c r="G342" s="16"/>
      <c r="H342" s="16"/>
      <c r="I342" s="227"/>
      <c r="J342" s="19"/>
    </row>
    <row r="343" spans="1:10">
      <c r="A343" s="13"/>
      <c r="B343" s="60"/>
      <c r="F343" s="16"/>
      <c r="G343" s="16"/>
      <c r="H343" s="16"/>
      <c r="I343" s="227"/>
      <c r="J343" s="19"/>
    </row>
    <row r="344" spans="1:10">
      <c r="A344" s="13"/>
      <c r="B344" s="60"/>
      <c r="F344" s="16"/>
      <c r="G344" s="16"/>
      <c r="H344" s="16"/>
      <c r="I344" s="227"/>
      <c r="J344" s="19"/>
    </row>
    <row r="345" spans="1:10">
      <c r="A345" s="13"/>
      <c r="B345" s="60"/>
      <c r="F345" s="16"/>
      <c r="G345" s="16"/>
      <c r="H345" s="16"/>
      <c r="I345" s="227"/>
      <c r="J345" s="19"/>
    </row>
    <row r="346" spans="1:10">
      <c r="A346" s="13"/>
      <c r="B346" s="60"/>
      <c r="F346" s="16"/>
      <c r="G346" s="16"/>
      <c r="H346" s="16"/>
      <c r="I346" s="227"/>
      <c r="J346" s="19"/>
    </row>
    <row r="347" spans="1:10">
      <c r="A347" s="13"/>
      <c r="B347" s="60"/>
      <c r="F347" s="16"/>
      <c r="G347" s="16"/>
      <c r="H347" s="16"/>
      <c r="I347" s="227"/>
      <c r="J347" s="19"/>
    </row>
    <row r="348" spans="1:10">
      <c r="A348" s="13"/>
      <c r="B348" s="60"/>
      <c r="F348" s="16"/>
      <c r="G348" s="16"/>
      <c r="H348" s="16"/>
      <c r="I348" s="227"/>
      <c r="J348" s="19"/>
    </row>
    <row r="349" spans="1:10">
      <c r="A349" s="13"/>
      <c r="B349" s="60"/>
      <c r="F349" s="16"/>
      <c r="G349" s="16"/>
      <c r="H349" s="16"/>
      <c r="I349" s="227"/>
      <c r="J349" s="19"/>
    </row>
    <row r="350" spans="1:10">
      <c r="A350" s="13"/>
      <c r="B350" s="60"/>
      <c r="F350" s="16"/>
      <c r="G350" s="16"/>
      <c r="H350" s="16"/>
      <c r="I350" s="227"/>
      <c r="J350" s="19"/>
    </row>
    <row r="351" spans="1:10">
      <c r="A351" s="13"/>
      <c r="B351" s="60"/>
      <c r="F351" s="16"/>
      <c r="G351" s="16"/>
      <c r="H351" s="16"/>
      <c r="I351" s="227"/>
      <c r="J351" s="19"/>
    </row>
    <row r="352" spans="1:10">
      <c r="A352" s="13"/>
      <c r="B352" s="60"/>
      <c r="F352" s="16"/>
      <c r="G352" s="16"/>
      <c r="H352" s="16"/>
      <c r="I352" s="227"/>
      <c r="J352" s="19"/>
    </row>
    <row r="353" spans="1:11">
      <c r="A353" s="13"/>
      <c r="B353" s="60"/>
      <c r="F353" s="16"/>
      <c r="G353" s="16"/>
      <c r="H353" s="16"/>
      <c r="I353" s="227"/>
    </row>
    <row r="354" spans="1:11">
      <c r="A354" s="13"/>
      <c r="B354" s="60"/>
      <c r="F354" s="16"/>
      <c r="G354" s="16"/>
      <c r="H354" s="16"/>
      <c r="I354" s="227"/>
    </row>
    <row r="355" spans="1:11">
      <c r="A355" s="13"/>
      <c r="B355" s="60"/>
      <c r="F355" s="16"/>
      <c r="G355" s="16"/>
      <c r="H355" s="16"/>
      <c r="I355" s="227"/>
    </row>
    <row r="356" spans="1:11">
      <c r="A356" s="13"/>
      <c r="B356" s="60"/>
      <c r="F356" s="16"/>
      <c r="G356" s="16"/>
      <c r="H356" s="16"/>
      <c r="I356" s="227"/>
    </row>
    <row r="357" spans="1:11">
      <c r="A357" s="13"/>
      <c r="B357" s="60"/>
      <c r="F357" s="16"/>
      <c r="G357" s="16"/>
      <c r="H357" s="16"/>
      <c r="I357" s="227"/>
    </row>
    <row r="358" spans="1:11">
      <c r="A358" s="13"/>
      <c r="B358" s="60"/>
      <c r="F358" s="16"/>
      <c r="G358" s="16"/>
      <c r="H358" s="16"/>
      <c r="I358" s="227"/>
    </row>
    <row r="359" spans="1:11">
      <c r="A359" s="13"/>
      <c r="B359" s="60"/>
      <c r="F359" s="16"/>
      <c r="G359" s="16"/>
      <c r="H359" s="16"/>
      <c r="I359" s="227"/>
    </row>
    <row r="360" spans="1:11">
      <c r="A360" s="13"/>
      <c r="B360" s="60"/>
      <c r="F360" s="16"/>
      <c r="G360" s="16"/>
      <c r="H360" s="16"/>
      <c r="I360" s="227"/>
    </row>
    <row r="361" spans="1:11">
      <c r="A361" s="13"/>
      <c r="B361" s="60"/>
      <c r="F361" s="16"/>
      <c r="G361" s="16"/>
      <c r="H361" s="16"/>
      <c r="I361" s="227"/>
    </row>
    <row r="362" spans="1:11">
      <c r="A362" s="13"/>
      <c r="B362" s="60"/>
      <c r="F362" s="16"/>
      <c r="G362" s="16"/>
      <c r="H362" s="16"/>
      <c r="I362" s="227"/>
    </row>
    <row r="363" spans="1:11">
      <c r="A363" s="34"/>
      <c r="B363" s="35"/>
      <c r="C363" s="36"/>
      <c r="D363" s="36"/>
      <c r="E363" s="36"/>
      <c r="F363" s="37"/>
      <c r="G363" s="37"/>
      <c r="H363" s="37"/>
      <c r="I363" s="230"/>
    </row>
    <row r="364" spans="1:11">
      <c r="A364" s="13"/>
      <c r="B364" s="60"/>
      <c r="F364" s="16"/>
      <c r="G364" s="16"/>
      <c r="H364" s="16"/>
      <c r="I364" s="227"/>
    </row>
    <row r="365" spans="1:11" s="42" customFormat="1">
      <c r="A365" s="13"/>
      <c r="B365" s="63" t="str">
        <f>B303</f>
        <v>PROPOSED AFMADHOW BOREHOLE REHABILITATION</v>
      </c>
      <c r="C365" s="21"/>
      <c r="D365" s="21"/>
      <c r="E365" s="21"/>
      <c r="F365" s="40"/>
      <c r="G365" s="39"/>
      <c r="H365" s="68"/>
      <c r="I365" s="240"/>
      <c r="J365" s="41"/>
      <c r="K365" s="69"/>
    </row>
    <row r="366" spans="1:11" s="42" customFormat="1">
      <c r="A366" s="13"/>
      <c r="B366" s="63" t="str">
        <f>B4</f>
        <v>BALANBAL DISTRICT</v>
      </c>
      <c r="C366" s="21"/>
      <c r="D366" s="21"/>
      <c r="E366" s="21"/>
      <c r="F366" s="40"/>
      <c r="G366" s="39"/>
      <c r="H366" s="68"/>
      <c r="I366" s="240"/>
      <c r="J366" s="41"/>
      <c r="K366" s="69"/>
    </row>
    <row r="367" spans="1:11" s="42" customFormat="1">
      <c r="A367" s="13"/>
      <c r="B367" s="63"/>
      <c r="C367" s="21"/>
      <c r="D367" s="21"/>
      <c r="E367" s="21"/>
      <c r="F367" s="40"/>
      <c r="G367" s="39"/>
      <c r="H367" s="68"/>
      <c r="I367" s="240"/>
      <c r="J367" s="41"/>
      <c r="K367" s="69"/>
    </row>
    <row r="368" spans="1:11" s="42" customFormat="1">
      <c r="A368" s="13"/>
      <c r="B368" s="63" t="str">
        <f>B306</f>
        <v>SECTION 7: CARETAKERS ROOM</v>
      </c>
      <c r="C368" s="21"/>
      <c r="D368" s="21"/>
      <c r="E368" s="21"/>
      <c r="F368" s="40"/>
      <c r="G368" s="39"/>
      <c r="H368" s="68"/>
      <c r="I368" s="240"/>
      <c r="J368" s="41"/>
      <c r="K368" s="69"/>
    </row>
    <row r="369" spans="1:11" s="42" customFormat="1">
      <c r="A369" s="13"/>
      <c r="B369" s="63"/>
      <c r="C369" s="21"/>
      <c r="D369" s="21"/>
      <c r="E369" s="21"/>
      <c r="F369" s="40"/>
      <c r="G369" s="39"/>
      <c r="H369" s="68"/>
      <c r="I369" s="240"/>
      <c r="J369" s="41"/>
      <c r="K369" s="69"/>
    </row>
    <row r="370" spans="1:11" s="42" customFormat="1">
      <c r="A370" s="13"/>
      <c r="B370" s="14" t="s">
        <v>984</v>
      </c>
      <c r="C370" s="21"/>
      <c r="D370" s="21"/>
      <c r="E370" s="21"/>
      <c r="F370" s="40"/>
      <c r="G370" s="39"/>
      <c r="H370" s="68"/>
      <c r="I370" s="240"/>
      <c r="J370" s="41"/>
      <c r="K370" s="69"/>
    </row>
    <row r="371" spans="1:11" s="42" customFormat="1">
      <c r="A371" s="13"/>
      <c r="B371" s="14"/>
      <c r="C371" s="21"/>
      <c r="D371" s="21"/>
      <c r="E371" s="21"/>
      <c r="F371" s="40"/>
      <c r="G371" s="39"/>
      <c r="H371" s="68"/>
      <c r="I371" s="240"/>
      <c r="J371" s="41"/>
      <c r="K371" s="69"/>
    </row>
    <row r="372" spans="1:11">
      <c r="A372" s="16"/>
      <c r="F372" s="17"/>
      <c r="G372" s="16"/>
      <c r="H372" s="68"/>
      <c r="I372" s="240"/>
      <c r="K372" s="70"/>
    </row>
    <row r="373" spans="1:11">
      <c r="A373" s="13"/>
      <c r="B373" s="24" t="s">
        <v>600</v>
      </c>
      <c r="C373" s="173"/>
      <c r="D373" s="173"/>
      <c r="E373" s="174"/>
      <c r="F373" s="16"/>
      <c r="G373" s="16"/>
      <c r="H373" s="16"/>
      <c r="I373" s="197"/>
      <c r="K373" s="70"/>
    </row>
    <row r="374" spans="1:11">
      <c r="A374" s="13"/>
      <c r="B374" s="172"/>
      <c r="C374" s="173"/>
      <c r="D374" s="173"/>
      <c r="E374" s="174"/>
      <c r="F374" s="16"/>
      <c r="G374" s="16"/>
      <c r="H374" s="16"/>
      <c r="I374" s="197"/>
      <c r="K374" s="70"/>
    </row>
    <row r="375" spans="1:11">
      <c r="A375" s="13"/>
      <c r="B375" s="22" t="s">
        <v>601</v>
      </c>
      <c r="C375" s="173"/>
      <c r="D375" s="173"/>
      <c r="E375" s="174"/>
      <c r="F375" s="17"/>
      <c r="G375" s="16"/>
      <c r="H375" s="16"/>
      <c r="I375" s="197"/>
      <c r="K375" s="70"/>
    </row>
    <row r="376" spans="1:11">
      <c r="A376" s="13"/>
      <c r="B376" s="22" t="s">
        <v>602</v>
      </c>
      <c r="C376" s="173"/>
      <c r="D376" s="173"/>
      <c r="E376" s="174"/>
      <c r="F376" s="17"/>
      <c r="G376" s="16"/>
      <c r="H376" s="16"/>
      <c r="I376" s="197"/>
      <c r="K376" s="70"/>
    </row>
    <row r="377" spans="1:11">
      <c r="A377" s="13"/>
      <c r="B377" s="22" t="s">
        <v>603</v>
      </c>
      <c r="C377" s="175"/>
      <c r="D377" s="175"/>
      <c r="E377" s="203"/>
      <c r="F377" s="17"/>
      <c r="G377" s="16"/>
      <c r="H377" s="16"/>
      <c r="I377" s="197"/>
      <c r="K377" s="70"/>
    </row>
    <row r="378" spans="1:11">
      <c r="A378" s="13"/>
      <c r="B378" s="204"/>
      <c r="C378" s="175"/>
      <c r="D378" s="175"/>
      <c r="E378" s="203"/>
      <c r="F378" s="17"/>
      <c r="G378" s="16"/>
      <c r="H378" s="16"/>
      <c r="I378" s="197"/>
      <c r="K378" s="70"/>
    </row>
    <row r="379" spans="1:11">
      <c r="A379" s="13" t="s">
        <v>20</v>
      </c>
      <c r="B379" s="22" t="s">
        <v>604</v>
      </c>
      <c r="C379" s="175"/>
      <c r="D379" s="175"/>
      <c r="E379" s="203"/>
      <c r="F379" s="17" t="s">
        <v>5</v>
      </c>
      <c r="G379" s="16">
        <v>2</v>
      </c>
      <c r="H379" s="16"/>
      <c r="I379" s="197"/>
      <c r="K379" s="70"/>
    </row>
    <row r="380" spans="1:11">
      <c r="A380" s="13"/>
      <c r="B380" s="204"/>
      <c r="C380" s="175"/>
      <c r="D380" s="175"/>
      <c r="E380" s="203"/>
      <c r="F380" s="17"/>
      <c r="G380" s="16"/>
      <c r="H380" s="16"/>
      <c r="I380" s="197"/>
      <c r="K380" s="70"/>
    </row>
    <row r="381" spans="1:11">
      <c r="A381" s="13"/>
      <c r="B381" s="175"/>
      <c r="C381" s="175"/>
      <c r="D381" s="175"/>
      <c r="E381" s="203"/>
      <c r="F381" s="17"/>
      <c r="G381" s="16"/>
      <c r="H381" s="16"/>
      <c r="I381" s="197"/>
      <c r="K381" s="70"/>
    </row>
    <row r="382" spans="1:11">
      <c r="A382" s="13"/>
      <c r="B382" s="24" t="s">
        <v>606</v>
      </c>
      <c r="C382" s="175"/>
      <c r="D382" s="175"/>
      <c r="E382" s="203"/>
      <c r="F382" s="17"/>
      <c r="G382" s="16"/>
      <c r="H382" s="16"/>
      <c r="I382" s="197"/>
      <c r="K382" s="70"/>
    </row>
    <row r="383" spans="1:11">
      <c r="A383" s="13"/>
      <c r="B383" s="172"/>
      <c r="C383" s="173"/>
      <c r="D383" s="173"/>
      <c r="E383" s="174"/>
      <c r="F383" s="17"/>
      <c r="G383" s="16"/>
      <c r="H383" s="16"/>
      <c r="I383" s="197"/>
      <c r="K383" s="70"/>
    </row>
    <row r="384" spans="1:11">
      <c r="A384" s="13" t="s">
        <v>3</v>
      </c>
      <c r="B384" s="22" t="s">
        <v>724</v>
      </c>
      <c r="C384" s="173"/>
      <c r="D384" s="173"/>
      <c r="E384" s="174"/>
      <c r="F384" s="17" t="s">
        <v>16</v>
      </c>
      <c r="G384" s="16">
        <v>1</v>
      </c>
      <c r="H384" s="16"/>
      <c r="I384" s="197"/>
      <c r="K384" s="70"/>
    </row>
    <row r="385" spans="1:11">
      <c r="A385" s="13"/>
      <c r="B385" s="172"/>
      <c r="C385" s="173"/>
      <c r="D385" s="173"/>
      <c r="E385" s="174"/>
      <c r="F385" s="16"/>
      <c r="G385" s="16"/>
      <c r="H385" s="16"/>
      <c r="I385" s="197"/>
      <c r="K385" s="70"/>
    </row>
    <row r="386" spans="1:11">
      <c r="A386" s="13"/>
      <c r="B386" s="172"/>
      <c r="C386" s="173"/>
      <c r="D386" s="173"/>
      <c r="E386" s="174"/>
      <c r="F386" s="16"/>
      <c r="G386" s="16"/>
      <c r="H386" s="16"/>
      <c r="I386" s="197"/>
      <c r="K386" s="70"/>
    </row>
    <row r="387" spans="1:11">
      <c r="A387" s="13"/>
      <c r="B387" s="172"/>
      <c r="C387" s="173"/>
      <c r="D387" s="173"/>
      <c r="E387" s="174"/>
      <c r="F387" s="16"/>
      <c r="G387" s="16"/>
      <c r="H387" s="16"/>
      <c r="I387" s="197"/>
      <c r="K387" s="70"/>
    </row>
    <row r="388" spans="1:11">
      <c r="A388" s="13"/>
      <c r="B388" s="24" t="s">
        <v>609</v>
      </c>
      <c r="C388" s="173"/>
      <c r="D388" s="173"/>
      <c r="E388" s="174"/>
      <c r="F388" s="16"/>
      <c r="G388" s="16"/>
      <c r="H388" s="16"/>
      <c r="I388" s="197"/>
      <c r="K388" s="70"/>
    </row>
    <row r="389" spans="1:11">
      <c r="A389" s="13"/>
      <c r="B389" s="204"/>
      <c r="C389" s="175"/>
      <c r="D389" s="175"/>
      <c r="E389" s="203"/>
      <c r="F389" s="16"/>
      <c r="G389" s="16"/>
      <c r="H389" s="16"/>
      <c r="I389" s="197"/>
      <c r="K389" s="70"/>
    </row>
    <row r="390" spans="1:11">
      <c r="A390" s="13"/>
      <c r="B390" s="22" t="s">
        <v>610</v>
      </c>
      <c r="C390" s="175"/>
      <c r="D390" s="175"/>
      <c r="E390" s="203"/>
      <c r="F390" s="17"/>
      <c r="G390" s="16"/>
      <c r="H390" s="16"/>
      <c r="I390" s="197"/>
      <c r="K390" s="70"/>
    </row>
    <row r="391" spans="1:11">
      <c r="A391" s="13"/>
      <c r="B391" s="22" t="s">
        <v>611</v>
      </c>
      <c r="C391" s="175"/>
      <c r="D391" s="175"/>
      <c r="E391" s="203"/>
      <c r="F391" s="17"/>
      <c r="G391" s="16"/>
      <c r="H391" s="16"/>
      <c r="I391" s="197"/>
      <c r="K391" s="70"/>
    </row>
    <row r="392" spans="1:11">
      <c r="A392" s="13"/>
      <c r="B392" s="22" t="s">
        <v>612</v>
      </c>
      <c r="C392" s="175"/>
      <c r="D392" s="175"/>
      <c r="E392" s="203"/>
      <c r="F392" s="17"/>
      <c r="G392" s="16"/>
      <c r="H392" s="16"/>
      <c r="I392" s="197"/>
      <c r="K392" s="70"/>
    </row>
    <row r="393" spans="1:11">
      <c r="A393" s="13"/>
      <c r="B393" s="22" t="s">
        <v>613</v>
      </c>
      <c r="C393" s="175"/>
      <c r="D393" s="175"/>
      <c r="E393" s="203"/>
      <c r="F393" s="17"/>
      <c r="G393" s="16"/>
      <c r="H393" s="16"/>
      <c r="I393" s="197"/>
      <c r="K393" s="70"/>
    </row>
    <row r="394" spans="1:11">
      <c r="A394" s="13"/>
      <c r="B394" s="22" t="s">
        <v>614</v>
      </c>
      <c r="C394" s="173"/>
      <c r="D394" s="173"/>
      <c r="E394" s="174"/>
      <c r="F394" s="17"/>
      <c r="G394" s="16"/>
      <c r="H394" s="16"/>
      <c r="I394" s="197"/>
      <c r="K394" s="70"/>
    </row>
    <row r="395" spans="1:11">
      <c r="A395" s="13"/>
      <c r="B395" s="22" t="s">
        <v>615</v>
      </c>
      <c r="C395" s="173"/>
      <c r="D395" s="173"/>
      <c r="E395" s="174"/>
      <c r="F395" s="17"/>
      <c r="G395" s="16"/>
      <c r="H395" s="16"/>
      <c r="I395" s="197"/>
      <c r="K395" s="70"/>
    </row>
    <row r="396" spans="1:11">
      <c r="A396" s="13"/>
      <c r="B396" s="22" t="s">
        <v>616</v>
      </c>
      <c r="C396" s="173"/>
      <c r="D396" s="173"/>
      <c r="E396" s="174"/>
      <c r="F396" s="17"/>
      <c r="G396" s="16"/>
      <c r="H396" s="16"/>
      <c r="I396" s="197"/>
      <c r="K396" s="70"/>
    </row>
    <row r="397" spans="1:11">
      <c r="A397" s="13"/>
      <c r="B397" s="172"/>
      <c r="C397" s="173"/>
      <c r="D397" s="173"/>
      <c r="E397" s="174"/>
      <c r="F397" s="17"/>
      <c r="G397" s="16"/>
      <c r="H397" s="16"/>
      <c r="I397" s="197"/>
      <c r="K397" s="70"/>
    </row>
    <row r="398" spans="1:11">
      <c r="A398" s="13" t="s">
        <v>7</v>
      </c>
      <c r="B398" s="22" t="s">
        <v>617</v>
      </c>
      <c r="C398" s="173"/>
      <c r="D398" s="173"/>
      <c r="E398" s="174"/>
      <c r="F398" s="17" t="s">
        <v>16</v>
      </c>
      <c r="G398" s="16">
        <v>1</v>
      </c>
      <c r="H398" s="16"/>
      <c r="I398" s="197"/>
      <c r="K398" s="70"/>
    </row>
    <row r="399" spans="1:11">
      <c r="A399" s="13"/>
      <c r="B399" s="204"/>
      <c r="C399" s="175"/>
      <c r="D399" s="175"/>
      <c r="E399" s="203"/>
      <c r="F399" s="16"/>
      <c r="G399" s="16"/>
      <c r="H399" s="16"/>
      <c r="I399" s="197"/>
      <c r="K399" s="70"/>
    </row>
    <row r="400" spans="1:11">
      <c r="A400" s="13"/>
      <c r="B400" s="204"/>
      <c r="C400" s="175"/>
      <c r="D400" s="175"/>
      <c r="E400" s="203"/>
      <c r="F400" s="16"/>
      <c r="G400" s="16"/>
      <c r="H400" s="16"/>
      <c r="I400" s="197"/>
      <c r="K400" s="70"/>
    </row>
    <row r="401" spans="1:11">
      <c r="A401" s="13"/>
      <c r="B401" s="24" t="s">
        <v>618</v>
      </c>
      <c r="C401" s="175"/>
      <c r="D401" s="175"/>
      <c r="E401" s="203"/>
      <c r="F401" s="16"/>
      <c r="G401" s="16"/>
      <c r="H401" s="16"/>
      <c r="I401" s="197"/>
      <c r="K401" s="70"/>
    </row>
    <row r="402" spans="1:11">
      <c r="A402" s="13"/>
      <c r="B402" s="204"/>
      <c r="C402" s="175"/>
      <c r="D402" s="175"/>
      <c r="E402" s="203"/>
      <c r="F402" s="16"/>
      <c r="G402" s="16"/>
      <c r="H402" s="16"/>
      <c r="I402" s="197"/>
      <c r="K402" s="70"/>
    </row>
    <row r="403" spans="1:11">
      <c r="A403" s="13"/>
      <c r="B403" s="22" t="s">
        <v>619</v>
      </c>
      <c r="C403" s="175"/>
      <c r="D403" s="175"/>
      <c r="E403" s="203"/>
      <c r="F403" s="17"/>
      <c r="G403" s="16"/>
      <c r="H403" s="16"/>
      <c r="I403" s="197"/>
      <c r="K403" s="70"/>
    </row>
    <row r="404" spans="1:11">
      <c r="A404" s="13"/>
      <c r="B404" s="22" t="s">
        <v>620</v>
      </c>
      <c r="C404" s="173"/>
      <c r="D404" s="173"/>
      <c r="E404" s="174"/>
      <c r="F404" s="17"/>
      <c r="G404" s="16"/>
      <c r="H404" s="16"/>
      <c r="I404" s="197"/>
      <c r="K404" s="70"/>
    </row>
    <row r="405" spans="1:11">
      <c r="A405" s="13"/>
      <c r="B405" s="22" t="s">
        <v>621</v>
      </c>
      <c r="C405" s="173"/>
      <c r="D405" s="173"/>
      <c r="E405" s="174"/>
      <c r="F405" s="17"/>
      <c r="G405" s="16"/>
      <c r="H405" s="16"/>
      <c r="I405" s="197"/>
      <c r="K405" s="70"/>
    </row>
    <row r="406" spans="1:11">
      <c r="A406" s="13"/>
      <c r="B406" s="22" t="s">
        <v>622</v>
      </c>
      <c r="C406" s="173"/>
      <c r="D406" s="173"/>
      <c r="E406" s="174"/>
      <c r="F406" s="17"/>
      <c r="G406" s="16"/>
      <c r="H406" s="16"/>
      <c r="I406" s="197"/>
      <c r="K406" s="70"/>
    </row>
    <row r="407" spans="1:11">
      <c r="A407" s="13"/>
      <c r="B407" s="22" t="s">
        <v>623</v>
      </c>
      <c r="C407" s="173"/>
      <c r="D407" s="173"/>
      <c r="E407" s="174"/>
      <c r="F407" s="17"/>
      <c r="G407" s="16"/>
      <c r="H407" s="16"/>
      <c r="I407" s="197"/>
      <c r="K407" s="70"/>
    </row>
    <row r="408" spans="1:11">
      <c r="A408" s="13"/>
      <c r="B408" s="173"/>
      <c r="C408" s="173"/>
      <c r="D408" s="173"/>
      <c r="E408" s="174"/>
      <c r="F408" s="17"/>
      <c r="G408" s="16"/>
      <c r="H408" s="16"/>
      <c r="I408" s="197"/>
      <c r="K408" s="70"/>
    </row>
    <row r="409" spans="1:11">
      <c r="A409" s="13" t="s">
        <v>8</v>
      </c>
      <c r="B409" s="22" t="s">
        <v>624</v>
      </c>
      <c r="C409" s="173"/>
      <c r="D409" s="173"/>
      <c r="E409" s="174"/>
      <c r="F409" s="17"/>
      <c r="G409" s="16"/>
      <c r="H409" s="16"/>
      <c r="I409" s="197"/>
      <c r="K409" s="70"/>
    </row>
    <row r="410" spans="1:11">
      <c r="A410" s="13"/>
      <c r="B410" s="22" t="s">
        <v>625</v>
      </c>
      <c r="C410" s="175"/>
      <c r="D410" s="175"/>
      <c r="E410" s="203"/>
      <c r="F410" s="17"/>
      <c r="G410" s="16"/>
      <c r="H410" s="16"/>
      <c r="I410" s="197"/>
      <c r="K410" s="70"/>
    </row>
    <row r="411" spans="1:11">
      <c r="A411" s="13"/>
      <c r="B411" s="22" t="s">
        <v>626</v>
      </c>
      <c r="C411" s="175"/>
      <c r="D411" s="175"/>
      <c r="E411" s="203"/>
      <c r="F411" s="17"/>
      <c r="G411" s="16"/>
      <c r="H411" s="16"/>
      <c r="I411" s="197"/>
      <c r="K411" s="70"/>
    </row>
    <row r="412" spans="1:11">
      <c r="A412" s="13"/>
      <c r="B412" s="22" t="s">
        <v>627</v>
      </c>
      <c r="C412" s="175"/>
      <c r="D412" s="175"/>
      <c r="E412" s="203"/>
      <c r="F412" s="17" t="s">
        <v>4</v>
      </c>
      <c r="G412" s="16">
        <v>10</v>
      </c>
      <c r="H412" s="16"/>
      <c r="I412" s="197"/>
      <c r="K412" s="70"/>
    </row>
    <row r="413" spans="1:11">
      <c r="A413" s="13"/>
      <c r="B413" s="175"/>
      <c r="C413" s="175"/>
      <c r="D413" s="175"/>
      <c r="E413" s="175"/>
      <c r="F413" s="17"/>
      <c r="G413" s="16"/>
      <c r="H413" s="16"/>
      <c r="I413" s="197"/>
      <c r="K413" s="70"/>
    </row>
    <row r="414" spans="1:11">
      <c r="A414" s="13" t="s">
        <v>10</v>
      </c>
      <c r="B414" s="22" t="s">
        <v>628</v>
      </c>
      <c r="C414" s="175"/>
      <c r="D414" s="175"/>
      <c r="E414" s="175"/>
      <c r="F414" s="17"/>
      <c r="G414" s="16"/>
      <c r="H414" s="16"/>
      <c r="I414" s="197"/>
      <c r="K414" s="70"/>
    </row>
    <row r="415" spans="1:11">
      <c r="A415" s="13"/>
      <c r="B415" s="22" t="s">
        <v>629</v>
      </c>
      <c r="C415" s="175"/>
      <c r="D415" s="175"/>
      <c r="E415" s="175"/>
      <c r="F415" s="17"/>
      <c r="G415" s="16"/>
      <c r="H415" s="16"/>
      <c r="I415" s="197"/>
      <c r="K415" s="70"/>
    </row>
    <row r="416" spans="1:11">
      <c r="A416" s="13"/>
      <c r="B416" s="22" t="s">
        <v>678</v>
      </c>
      <c r="C416" s="175"/>
      <c r="D416" s="175"/>
      <c r="E416" s="175"/>
      <c r="F416" s="17" t="s">
        <v>5</v>
      </c>
      <c r="G416" s="16">
        <v>1</v>
      </c>
      <c r="H416" s="16"/>
      <c r="I416" s="197"/>
      <c r="K416" s="70"/>
    </row>
    <row r="417" spans="1:11">
      <c r="A417" s="13"/>
      <c r="F417" s="13"/>
      <c r="G417" s="16"/>
      <c r="H417" s="16"/>
      <c r="I417" s="240"/>
      <c r="K417" s="70"/>
    </row>
    <row r="418" spans="1:11">
      <c r="A418" s="13"/>
      <c r="F418" s="13"/>
      <c r="G418" s="16"/>
      <c r="H418" s="16"/>
      <c r="I418" s="240"/>
      <c r="K418" s="70"/>
    </row>
    <row r="419" spans="1:11">
      <c r="A419" s="13"/>
      <c r="F419" s="13"/>
      <c r="G419" s="16"/>
      <c r="H419" s="16"/>
      <c r="I419" s="240"/>
      <c r="K419" s="70"/>
    </row>
    <row r="420" spans="1:11">
      <c r="A420" s="13"/>
      <c r="F420" s="13"/>
      <c r="G420" s="16"/>
      <c r="H420" s="16"/>
      <c r="I420" s="240"/>
      <c r="K420" s="70"/>
    </row>
    <row r="421" spans="1:11">
      <c r="A421" s="13"/>
      <c r="F421" s="13"/>
      <c r="G421" s="16"/>
      <c r="H421" s="16"/>
      <c r="I421" s="240"/>
      <c r="K421" s="70"/>
    </row>
    <row r="422" spans="1:11">
      <c r="A422" s="13"/>
      <c r="F422" s="13"/>
      <c r="G422" s="16"/>
      <c r="H422" s="16"/>
      <c r="I422" s="240"/>
      <c r="K422" s="70"/>
    </row>
    <row r="423" spans="1:11">
      <c r="A423" s="13"/>
      <c r="B423" s="14"/>
      <c r="F423" s="16"/>
      <c r="G423" s="16"/>
      <c r="H423" s="16"/>
      <c r="I423" s="227"/>
    </row>
    <row r="424" spans="1:11">
      <c r="A424" s="13"/>
      <c r="F424" s="16"/>
      <c r="G424" s="16"/>
      <c r="H424" s="16"/>
      <c r="I424" s="232"/>
    </row>
    <row r="425" spans="1:11">
      <c r="A425" s="13"/>
      <c r="B425" s="20" t="s">
        <v>802</v>
      </c>
      <c r="C425" s="21"/>
      <c r="E425" s="21"/>
      <c r="F425" s="29" t="str">
        <f>F339</f>
        <v>US$</v>
      </c>
      <c r="G425" s="16"/>
      <c r="H425" s="16"/>
      <c r="I425" s="228"/>
    </row>
    <row r="426" spans="1:11" ht="15.6" thickBot="1">
      <c r="A426" s="13"/>
      <c r="B426" s="14"/>
      <c r="C426" s="21"/>
      <c r="D426" s="21"/>
      <c r="E426" s="21"/>
      <c r="F426" s="13"/>
      <c r="G426" s="16"/>
      <c r="H426" s="16"/>
      <c r="I426" s="233"/>
      <c r="K426" s="69"/>
    </row>
    <row r="427" spans="1:11" ht="15.6" thickTop="1">
      <c r="A427" s="13"/>
      <c r="B427" s="14"/>
      <c r="C427" s="21"/>
      <c r="D427" s="21"/>
      <c r="E427" s="21"/>
      <c r="F427" s="13"/>
      <c r="G427" s="16"/>
      <c r="H427" s="16"/>
      <c r="I427" s="227"/>
      <c r="K427" s="69"/>
    </row>
    <row r="428" spans="1:11">
      <c r="A428" s="13"/>
      <c r="C428" s="21"/>
      <c r="D428" s="21"/>
      <c r="E428" s="21"/>
      <c r="F428" s="13"/>
      <c r="G428" s="16"/>
      <c r="H428" s="16"/>
      <c r="I428" s="227"/>
      <c r="K428" s="69"/>
    </row>
    <row r="429" spans="1:11">
      <c r="A429" s="13"/>
      <c r="F429" s="17"/>
      <c r="G429" s="16"/>
      <c r="H429" s="16"/>
      <c r="I429" s="227"/>
      <c r="K429" s="70"/>
    </row>
    <row r="430" spans="1:11">
      <c r="A430" s="13"/>
      <c r="F430" s="17"/>
      <c r="G430" s="16"/>
      <c r="H430" s="16"/>
      <c r="I430" s="227"/>
      <c r="K430" s="70"/>
    </row>
    <row r="431" spans="1:11">
      <c r="A431" s="13"/>
      <c r="F431" s="17"/>
      <c r="G431" s="16"/>
      <c r="H431" s="16"/>
      <c r="I431" s="227"/>
      <c r="K431" s="70"/>
    </row>
    <row r="432" spans="1:11">
      <c r="A432" s="13"/>
      <c r="F432" s="17"/>
      <c r="G432" s="16"/>
      <c r="H432" s="16"/>
      <c r="I432" s="227"/>
      <c r="K432" s="70"/>
    </row>
    <row r="433" spans="1:11">
      <c r="A433" s="13"/>
      <c r="F433" s="17"/>
      <c r="G433" s="16"/>
      <c r="H433" s="16"/>
      <c r="I433" s="227"/>
      <c r="K433" s="70"/>
    </row>
    <row r="434" spans="1:11">
      <c r="A434" s="34"/>
      <c r="B434" s="71"/>
      <c r="C434" s="36"/>
      <c r="D434" s="36"/>
      <c r="E434" s="36"/>
      <c r="F434" s="38"/>
      <c r="G434" s="37"/>
      <c r="H434" s="37"/>
      <c r="I434" s="230"/>
      <c r="K434" s="70"/>
    </row>
    <row r="435" spans="1:11">
      <c r="A435" s="13"/>
      <c r="F435" s="17"/>
      <c r="G435" s="16"/>
      <c r="H435" s="68"/>
      <c r="I435" s="240"/>
      <c r="K435" s="70"/>
    </row>
    <row r="436" spans="1:11">
      <c r="A436" s="13"/>
      <c r="B436" s="63" t="str">
        <f>B365</f>
        <v>PROPOSED AFMADHOW BOREHOLE REHABILITATION</v>
      </c>
      <c r="C436" s="21"/>
      <c r="D436" s="21"/>
      <c r="F436" s="17"/>
      <c r="G436" s="16"/>
      <c r="H436" s="16"/>
      <c r="I436" s="227"/>
      <c r="K436" s="70"/>
    </row>
    <row r="437" spans="1:11">
      <c r="A437" s="13"/>
      <c r="B437" s="63" t="str">
        <f>B4</f>
        <v>BALANBAL DISTRICT</v>
      </c>
      <c r="C437" s="21"/>
      <c r="D437" s="21"/>
      <c r="F437" s="17"/>
      <c r="G437" s="16"/>
      <c r="H437" s="16"/>
      <c r="I437" s="227"/>
      <c r="K437" s="70"/>
    </row>
    <row r="438" spans="1:11">
      <c r="A438" s="13"/>
      <c r="B438" s="63"/>
      <c r="C438" s="21"/>
      <c r="D438" s="21"/>
      <c r="F438" s="17"/>
      <c r="G438" s="16"/>
      <c r="H438" s="16"/>
      <c r="I438" s="227"/>
      <c r="K438" s="70"/>
    </row>
    <row r="439" spans="1:11">
      <c r="A439" s="13"/>
      <c r="B439" s="63" t="str">
        <f t="shared" ref="B439" si="0">B368</f>
        <v>SECTION 7: CARETAKERS ROOM</v>
      </c>
      <c r="C439" s="21"/>
      <c r="D439" s="21"/>
      <c r="F439" s="17"/>
      <c r="G439" s="16"/>
      <c r="H439" s="16"/>
      <c r="I439" s="227"/>
      <c r="K439" s="70"/>
    </row>
    <row r="440" spans="1:11">
      <c r="A440" s="13"/>
      <c r="B440" s="63"/>
      <c r="C440" s="21"/>
      <c r="D440" s="21"/>
      <c r="F440" s="13"/>
      <c r="G440" s="16"/>
      <c r="H440" s="16"/>
      <c r="I440" s="227"/>
      <c r="K440" s="70"/>
    </row>
    <row r="441" spans="1:11">
      <c r="A441" s="13"/>
      <c r="B441" s="14" t="s">
        <v>156</v>
      </c>
      <c r="C441" s="21"/>
      <c r="D441" s="21"/>
      <c r="F441" s="17"/>
      <c r="G441" s="16"/>
      <c r="H441" s="16"/>
      <c r="I441" s="227"/>
      <c r="K441" s="70"/>
    </row>
    <row r="442" spans="1:11">
      <c r="A442" s="13"/>
      <c r="B442" s="14"/>
      <c r="C442" s="21"/>
      <c r="D442" s="21"/>
      <c r="F442" s="17"/>
      <c r="G442" s="16"/>
      <c r="H442" s="16"/>
      <c r="I442" s="227"/>
      <c r="K442" s="70"/>
    </row>
    <row r="443" spans="1:11">
      <c r="A443" s="13"/>
      <c r="B443" s="14"/>
      <c r="C443" s="21"/>
      <c r="F443" s="17"/>
      <c r="G443" s="16"/>
      <c r="H443" s="16"/>
      <c r="I443" s="227"/>
      <c r="K443" s="70"/>
    </row>
    <row r="444" spans="1:11">
      <c r="A444" s="13"/>
      <c r="B444" s="72" t="s">
        <v>778</v>
      </c>
      <c r="C444" s="21"/>
      <c r="D444" s="21" t="s">
        <v>158</v>
      </c>
      <c r="F444" s="13"/>
      <c r="G444" s="39" t="s">
        <v>159</v>
      </c>
      <c r="H444" s="16"/>
      <c r="I444" s="569" t="s">
        <v>936</v>
      </c>
    </row>
    <row r="445" spans="1:11">
      <c r="A445" s="13"/>
      <c r="B445" s="72"/>
      <c r="F445" s="13"/>
      <c r="G445" s="16"/>
      <c r="H445" s="16"/>
      <c r="I445" s="227"/>
    </row>
    <row r="446" spans="1:11">
      <c r="A446" s="13"/>
      <c r="B446" s="47">
        <v>1</v>
      </c>
      <c r="D446" s="15" t="str">
        <f>B8</f>
        <v>ELEMENT NO. 1: SITE PREPARATION</v>
      </c>
      <c r="F446" s="13"/>
      <c r="G446" s="180" t="s">
        <v>161</v>
      </c>
      <c r="H446" s="16"/>
      <c r="I446" s="227"/>
    </row>
    <row r="447" spans="1:11">
      <c r="A447" s="13"/>
      <c r="B447" s="72"/>
      <c r="F447" s="13"/>
      <c r="G447" s="16"/>
      <c r="H447" s="16"/>
      <c r="I447" s="227"/>
    </row>
    <row r="448" spans="1:11">
      <c r="A448" s="13"/>
      <c r="B448" s="47">
        <v>2</v>
      </c>
      <c r="D448" s="15" t="str">
        <f>B37</f>
        <v>ELEMENT NO. 2: SUBSTRUCTURES (PROVISIONAL)</v>
      </c>
      <c r="F448" s="13"/>
      <c r="G448" s="180" t="s">
        <v>162</v>
      </c>
      <c r="H448" s="16"/>
      <c r="I448" s="227"/>
    </row>
    <row r="449" spans="1:10">
      <c r="A449" s="13"/>
      <c r="B449" s="47"/>
      <c r="F449" s="13"/>
      <c r="G449" s="16"/>
      <c r="H449" s="16"/>
      <c r="I449" s="227"/>
    </row>
    <row r="450" spans="1:10">
      <c r="A450" s="13"/>
      <c r="B450" s="47">
        <v>3</v>
      </c>
      <c r="D450" s="15" t="str">
        <f>B140</f>
        <v>ELEMENT NO. 3: WALLING</v>
      </c>
      <c r="F450" s="13"/>
      <c r="G450" s="180" t="s">
        <v>163</v>
      </c>
      <c r="H450" s="16"/>
      <c r="I450" s="227"/>
    </row>
    <row r="451" spans="1:10">
      <c r="A451" s="13"/>
      <c r="B451" s="47"/>
      <c r="F451" s="13"/>
      <c r="G451" s="16"/>
      <c r="H451" s="16"/>
      <c r="I451" s="227"/>
    </row>
    <row r="452" spans="1:10">
      <c r="A452" s="13"/>
      <c r="B452" s="47">
        <v>4</v>
      </c>
      <c r="D452" s="15" t="str">
        <f>B202</f>
        <v>ELEMENT NO. 4: ROOF CONSTRUCTION AND FINISHES</v>
      </c>
      <c r="F452" s="13"/>
      <c r="G452" s="180" t="s">
        <v>164</v>
      </c>
      <c r="H452" s="16"/>
      <c r="I452" s="227"/>
    </row>
    <row r="453" spans="1:10">
      <c r="A453" s="13"/>
      <c r="B453" s="47"/>
      <c r="F453" s="13"/>
      <c r="G453" s="16"/>
      <c r="H453" s="68"/>
      <c r="I453" s="227"/>
    </row>
    <row r="454" spans="1:10">
      <c r="A454" s="13"/>
      <c r="B454" s="47">
        <v>5</v>
      </c>
      <c r="D454" s="15" t="str">
        <f>B257</f>
        <v>ELEMENT NO. 5: FINISHES</v>
      </c>
      <c r="F454" s="13"/>
      <c r="G454" s="180" t="s">
        <v>165</v>
      </c>
      <c r="H454" s="16"/>
      <c r="I454" s="227"/>
    </row>
    <row r="455" spans="1:10">
      <c r="A455" s="13"/>
      <c r="B455" s="72"/>
      <c r="F455" s="13"/>
      <c r="G455" s="16"/>
      <c r="H455" s="16"/>
      <c r="I455" s="227"/>
    </row>
    <row r="456" spans="1:10">
      <c r="A456" s="13"/>
      <c r="B456" s="47">
        <v>6</v>
      </c>
      <c r="D456" s="15" t="str">
        <f>B308</f>
        <v>ELEMENT NO. 6: DOORS</v>
      </c>
      <c r="F456" s="13"/>
      <c r="G456" s="180" t="s">
        <v>166</v>
      </c>
      <c r="H456" s="16"/>
      <c r="I456" s="227"/>
    </row>
    <row r="457" spans="1:10">
      <c r="A457" s="13"/>
      <c r="B457" s="47"/>
      <c r="F457" s="13"/>
      <c r="G457" s="16"/>
      <c r="H457" s="16"/>
      <c r="I457" s="227"/>
      <c r="J457" s="19"/>
    </row>
    <row r="458" spans="1:10">
      <c r="A458" s="13"/>
      <c r="B458" s="47">
        <v>7</v>
      </c>
      <c r="D458" s="15" t="str">
        <f>B370</f>
        <v>ELEMENT NO. 7: ELECTRICAL INSTALLATION AND SERVICES</v>
      </c>
      <c r="F458" s="13"/>
      <c r="G458" s="180" t="s">
        <v>167</v>
      </c>
      <c r="H458" s="16"/>
      <c r="I458" s="227"/>
      <c r="J458" s="19"/>
    </row>
    <row r="459" spans="1:10">
      <c r="A459" s="13"/>
      <c r="B459" s="47"/>
      <c r="F459" s="13"/>
      <c r="G459" s="16"/>
      <c r="H459" s="68"/>
      <c r="I459" s="227"/>
      <c r="J459" s="19"/>
    </row>
    <row r="460" spans="1:10">
      <c r="A460" s="13"/>
      <c r="B460" s="47"/>
      <c r="F460" s="13"/>
      <c r="G460" s="180"/>
      <c r="H460" s="16"/>
      <c r="I460" s="227"/>
      <c r="J460" s="19"/>
    </row>
    <row r="461" spans="1:10">
      <c r="A461" s="13"/>
      <c r="B461" s="20" t="s">
        <v>654</v>
      </c>
      <c r="F461" s="13"/>
      <c r="G461" s="180"/>
      <c r="H461" s="16"/>
      <c r="I461" s="188"/>
      <c r="J461" s="19"/>
    </row>
    <row r="462" spans="1:10">
      <c r="A462" s="13"/>
      <c r="B462" s="47"/>
      <c r="F462" s="13"/>
      <c r="G462" s="180"/>
      <c r="H462" s="16"/>
      <c r="I462" s="227"/>
      <c r="J462" s="19"/>
    </row>
    <row r="463" spans="1:10">
      <c r="A463" s="13"/>
      <c r="B463" s="47"/>
      <c r="F463" s="13"/>
      <c r="G463" s="180"/>
      <c r="H463" s="16"/>
      <c r="I463" s="227"/>
      <c r="J463" s="19"/>
    </row>
    <row r="464" spans="1:10">
      <c r="A464" s="13"/>
      <c r="F464" s="13"/>
      <c r="G464" s="180"/>
      <c r="H464" s="16"/>
      <c r="I464" s="227"/>
      <c r="J464" s="19"/>
    </row>
    <row r="465" spans="1:11">
      <c r="A465" s="13"/>
      <c r="F465" s="13"/>
      <c r="G465" s="180"/>
      <c r="H465" s="16"/>
      <c r="I465" s="230"/>
      <c r="J465" s="19"/>
    </row>
    <row r="466" spans="1:11">
      <c r="A466" s="13"/>
      <c r="F466" s="13"/>
      <c r="G466" s="180"/>
      <c r="H466" s="16"/>
      <c r="I466" s="227"/>
      <c r="J466" s="19"/>
    </row>
    <row r="467" spans="1:11">
      <c r="A467" s="13"/>
      <c r="B467" s="73"/>
      <c r="D467" s="74"/>
      <c r="F467" s="13"/>
      <c r="G467" s="181"/>
      <c r="H467" s="16"/>
      <c r="I467" s="227"/>
    </row>
    <row r="468" spans="1:11" s="78" customFormat="1">
      <c r="A468" s="7"/>
      <c r="B468" s="584" t="s">
        <v>168</v>
      </c>
      <c r="C468" s="585"/>
      <c r="D468" s="585"/>
      <c r="E468" s="586"/>
      <c r="F468" s="75" t="s">
        <v>98</v>
      </c>
      <c r="G468" s="11"/>
      <c r="H468" s="11"/>
      <c r="I468" s="226"/>
      <c r="J468" s="77"/>
    </row>
    <row r="469" spans="1:11">
      <c r="A469" s="13"/>
      <c r="B469" s="14"/>
      <c r="D469" s="26"/>
      <c r="F469" s="79"/>
      <c r="G469" s="16"/>
      <c r="H469" s="16"/>
      <c r="I469" s="227"/>
    </row>
    <row r="470" spans="1:11">
      <c r="A470" s="13"/>
      <c r="B470" s="20"/>
      <c r="C470" s="26"/>
      <c r="D470" s="26"/>
      <c r="E470" s="26"/>
      <c r="F470" s="17"/>
      <c r="G470" s="16"/>
      <c r="H470" s="16"/>
      <c r="I470" s="231"/>
    </row>
    <row r="471" spans="1:11">
      <c r="A471" s="13"/>
      <c r="F471" s="29"/>
      <c r="G471" s="16"/>
      <c r="H471" s="16"/>
      <c r="I471" s="227"/>
      <c r="K471" s="70"/>
    </row>
    <row r="472" spans="1:11">
      <c r="A472" s="13"/>
      <c r="F472" s="29"/>
      <c r="G472" s="16"/>
      <c r="H472" s="16"/>
      <c r="I472" s="227"/>
      <c r="K472" s="70"/>
    </row>
    <row r="473" spans="1:11">
      <c r="A473" s="13"/>
      <c r="F473" s="29"/>
      <c r="G473" s="16"/>
      <c r="H473" s="16"/>
      <c r="I473" s="227"/>
      <c r="K473" s="70"/>
    </row>
    <row r="474" spans="1:11">
      <c r="A474" s="13"/>
      <c r="B474" s="60"/>
      <c r="F474" s="17"/>
      <c r="G474" s="16"/>
      <c r="H474" s="16"/>
      <c r="I474" s="227"/>
      <c r="K474" s="70"/>
    </row>
    <row r="475" spans="1:11">
      <c r="A475" s="13"/>
      <c r="B475" s="60"/>
      <c r="F475" s="17"/>
      <c r="G475" s="16"/>
      <c r="H475" s="16"/>
      <c r="I475" s="227"/>
      <c r="K475" s="70"/>
    </row>
    <row r="476" spans="1:11">
      <c r="A476" s="13"/>
      <c r="B476" s="60"/>
      <c r="F476" s="17"/>
      <c r="G476" s="16"/>
      <c r="H476" s="16"/>
      <c r="I476" s="227"/>
      <c r="K476" s="70"/>
    </row>
    <row r="477" spans="1:11">
      <c r="A477" s="13"/>
      <c r="B477" s="60"/>
      <c r="F477" s="17"/>
      <c r="G477" s="16"/>
      <c r="H477" s="16"/>
      <c r="I477" s="227"/>
      <c r="K477" s="70"/>
    </row>
    <row r="478" spans="1:11">
      <c r="A478" s="13"/>
      <c r="B478" s="60"/>
      <c r="F478" s="17"/>
      <c r="G478" s="16"/>
      <c r="H478" s="16"/>
      <c r="I478" s="227"/>
      <c r="K478" s="70"/>
    </row>
    <row r="479" spans="1:11">
      <c r="A479" s="13"/>
      <c r="B479" s="60"/>
      <c r="F479" s="17"/>
      <c r="G479" s="16"/>
      <c r="H479" s="16"/>
      <c r="I479" s="227"/>
      <c r="K479" s="70"/>
    </row>
    <row r="480" spans="1:11">
      <c r="A480" s="13"/>
      <c r="B480" s="60"/>
      <c r="F480" s="17"/>
      <c r="G480" s="16"/>
      <c r="H480" s="16"/>
      <c r="I480" s="227"/>
      <c r="K480" s="70"/>
    </row>
    <row r="481" spans="1:23">
      <c r="A481" s="13"/>
      <c r="B481" s="60"/>
      <c r="F481" s="17"/>
      <c r="G481" s="16"/>
      <c r="H481" s="16"/>
      <c r="I481" s="227"/>
      <c r="K481" s="70"/>
    </row>
    <row r="482" spans="1:23">
      <c r="A482" s="13"/>
      <c r="B482" s="60"/>
      <c r="F482" s="17"/>
      <c r="G482" s="16"/>
      <c r="H482" s="16"/>
      <c r="I482" s="227"/>
      <c r="K482" s="70"/>
    </row>
    <row r="483" spans="1:23" ht="15" customHeight="1">
      <c r="A483" s="13"/>
      <c r="B483" s="60"/>
      <c r="F483" s="17"/>
      <c r="G483" s="16"/>
      <c r="H483" s="16"/>
      <c r="I483" s="227"/>
      <c r="K483" s="70"/>
    </row>
    <row r="484" spans="1:23" ht="15" customHeight="1">
      <c r="A484" s="13"/>
      <c r="B484" s="60"/>
      <c r="F484" s="17"/>
      <c r="G484" s="16"/>
      <c r="H484" s="16"/>
      <c r="I484" s="227"/>
      <c r="K484" s="70"/>
    </row>
    <row r="485" spans="1:23" ht="15" customHeight="1">
      <c r="A485" s="13"/>
      <c r="B485" s="60"/>
      <c r="F485" s="17"/>
      <c r="G485" s="16"/>
      <c r="H485" s="16"/>
      <c r="I485" s="227"/>
      <c r="K485" s="70"/>
    </row>
    <row r="486" spans="1:23" ht="15" customHeight="1">
      <c r="A486" s="13"/>
      <c r="B486" s="60"/>
      <c r="F486" s="17"/>
      <c r="G486" s="16"/>
      <c r="H486" s="16"/>
      <c r="I486" s="227"/>
      <c r="K486" s="70"/>
    </row>
    <row r="487" spans="1:23" ht="15" customHeight="1">
      <c r="A487" s="13"/>
      <c r="B487" s="60"/>
      <c r="F487" s="17"/>
      <c r="G487" s="16"/>
      <c r="H487" s="16"/>
      <c r="I487" s="227"/>
      <c r="K487" s="70"/>
    </row>
    <row r="488" spans="1:23" ht="15" customHeight="1">
      <c r="A488" s="13"/>
      <c r="F488" s="17"/>
      <c r="G488" s="16"/>
      <c r="H488" s="16"/>
      <c r="I488" s="227"/>
      <c r="K488" s="70"/>
    </row>
    <row r="489" spans="1:23" ht="15" customHeight="1">
      <c r="A489" s="34"/>
      <c r="B489" s="71"/>
      <c r="C489" s="36"/>
      <c r="D489" s="36"/>
      <c r="E489" s="36"/>
      <c r="F489" s="38"/>
      <c r="G489" s="37"/>
      <c r="H489" s="37"/>
      <c r="I489" s="230"/>
      <c r="K489" s="70"/>
    </row>
    <row r="490" spans="1:23" ht="15" customHeight="1">
      <c r="F490" s="48"/>
      <c r="G490" s="48"/>
      <c r="I490" s="241"/>
    </row>
    <row r="491" spans="1:23" ht="15" customHeight="1">
      <c r="F491" s="48"/>
      <c r="G491" s="48"/>
      <c r="I491" s="241"/>
    </row>
    <row r="492" spans="1:23" ht="15" customHeight="1">
      <c r="F492" s="48"/>
      <c r="G492" s="48"/>
      <c r="I492" s="241"/>
    </row>
    <row r="493" spans="1:23" ht="15" customHeight="1">
      <c r="F493" s="48"/>
      <c r="G493" s="48"/>
      <c r="I493" s="241"/>
    </row>
    <row r="494" spans="1:23" s="18" customFormat="1" ht="15" customHeight="1">
      <c r="A494" s="80"/>
      <c r="B494" s="22"/>
      <c r="C494" s="15"/>
      <c r="D494" s="15"/>
      <c r="E494" s="15"/>
      <c r="F494" s="48"/>
      <c r="G494" s="48"/>
      <c r="H494" s="48"/>
      <c r="I494" s="241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s="18" customFormat="1" ht="15" customHeight="1">
      <c r="A495" s="80"/>
      <c r="B495" s="22"/>
      <c r="C495" s="15"/>
      <c r="D495" s="15"/>
      <c r="E495" s="15"/>
      <c r="F495" s="48"/>
      <c r="G495" s="48"/>
      <c r="H495" s="48"/>
      <c r="I495" s="241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s="18" customFormat="1" ht="15" customHeight="1">
      <c r="A496" s="80"/>
      <c r="B496" s="22"/>
      <c r="C496" s="15"/>
      <c r="D496" s="15"/>
      <c r="E496" s="15"/>
      <c r="F496" s="48"/>
      <c r="G496" s="48"/>
      <c r="H496" s="48"/>
      <c r="I496" s="241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s="18" customFormat="1" ht="15" customHeight="1">
      <c r="A497" s="80"/>
      <c r="B497" s="22"/>
      <c r="C497" s="15"/>
      <c r="D497" s="15"/>
      <c r="E497" s="15"/>
      <c r="F497" s="48"/>
      <c r="G497" s="48"/>
      <c r="H497" s="48"/>
      <c r="I497" s="241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s="18" customFormat="1" ht="15" customHeight="1">
      <c r="A498" s="80"/>
      <c r="B498" s="22"/>
      <c r="C498" s="15"/>
      <c r="D498" s="15"/>
      <c r="E498" s="15"/>
      <c r="F498" s="48"/>
      <c r="G498" s="48"/>
      <c r="H498" s="48"/>
      <c r="I498" s="241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s="18" customFormat="1" ht="15" customHeight="1">
      <c r="A499" s="80"/>
      <c r="B499" s="22"/>
      <c r="C499" s="15"/>
      <c r="D499" s="15"/>
      <c r="E499" s="15"/>
      <c r="F499" s="48"/>
      <c r="G499" s="48"/>
      <c r="H499" s="48"/>
      <c r="I499" s="241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s="18" customFormat="1" ht="15" customHeight="1">
      <c r="A500" s="80"/>
      <c r="B500" s="22"/>
      <c r="C500" s="15"/>
      <c r="D500" s="15"/>
      <c r="E500" s="15"/>
      <c r="F500" s="48"/>
      <c r="G500" s="48"/>
      <c r="H500" s="48"/>
      <c r="I500" s="24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s="18" customFormat="1" ht="15" customHeight="1">
      <c r="A501" s="80"/>
      <c r="B501" s="22"/>
      <c r="C501" s="15"/>
      <c r="D501" s="15"/>
      <c r="E501" s="15"/>
      <c r="F501" s="48"/>
      <c r="G501" s="48"/>
      <c r="H501" s="48"/>
      <c r="I501" s="241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s="18" customFormat="1" ht="15" customHeight="1">
      <c r="A502" s="80"/>
      <c r="B502" s="22"/>
      <c r="C502" s="15"/>
      <c r="D502" s="15"/>
      <c r="E502" s="15"/>
      <c r="F502" s="48"/>
      <c r="G502" s="48"/>
      <c r="H502" s="48"/>
      <c r="I502" s="241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s="18" customFormat="1" ht="15" customHeight="1">
      <c r="A503" s="80"/>
      <c r="B503" s="22"/>
      <c r="C503" s="15"/>
      <c r="D503" s="15"/>
      <c r="E503" s="15"/>
      <c r="F503" s="48"/>
      <c r="G503" s="48"/>
      <c r="H503" s="48"/>
      <c r="I503" s="24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s="18" customFormat="1" ht="15" customHeight="1">
      <c r="A504" s="80"/>
      <c r="B504" s="22"/>
      <c r="C504" s="15"/>
      <c r="D504" s="15"/>
      <c r="E504" s="15"/>
      <c r="F504" s="48"/>
      <c r="G504" s="48"/>
      <c r="H504" s="48"/>
      <c r="I504" s="241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s="18" customFormat="1" ht="15" customHeight="1">
      <c r="A505" s="80"/>
      <c r="B505" s="22"/>
      <c r="C505" s="15"/>
      <c r="D505" s="15"/>
      <c r="E505" s="15"/>
      <c r="F505" s="48"/>
      <c r="G505" s="48"/>
      <c r="H505" s="48"/>
      <c r="I505" s="241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s="18" customFormat="1" ht="15" customHeight="1">
      <c r="A506" s="80"/>
      <c r="B506" s="22"/>
      <c r="C506" s="15"/>
      <c r="D506" s="15"/>
      <c r="E506" s="15"/>
      <c r="F506" s="48"/>
      <c r="G506" s="48"/>
      <c r="H506" s="48"/>
      <c r="I506" s="241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s="18" customFormat="1" ht="15" customHeight="1">
      <c r="A507" s="80"/>
      <c r="B507" s="22"/>
      <c r="C507" s="15"/>
      <c r="D507" s="15"/>
      <c r="E507" s="15"/>
      <c r="F507" s="48"/>
      <c r="G507" s="48"/>
      <c r="H507" s="48"/>
      <c r="I507" s="241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s="18" customFormat="1" ht="15" customHeight="1">
      <c r="A508" s="80"/>
      <c r="B508" s="22"/>
      <c r="C508" s="15"/>
      <c r="D508" s="15"/>
      <c r="E508" s="15"/>
      <c r="F508" s="48"/>
      <c r="G508" s="48"/>
      <c r="H508" s="48"/>
      <c r="I508" s="241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s="18" customFormat="1" ht="15" customHeight="1">
      <c r="A509" s="80"/>
      <c r="B509" s="22"/>
      <c r="C509" s="15"/>
      <c r="D509" s="15"/>
      <c r="E509" s="15"/>
      <c r="F509" s="48"/>
      <c r="G509" s="48"/>
      <c r="H509" s="48"/>
      <c r="I509" s="241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s="18" customFormat="1" ht="15" customHeight="1">
      <c r="A510" s="80"/>
      <c r="B510" s="22"/>
      <c r="C510" s="15"/>
      <c r="D510" s="15"/>
      <c r="E510" s="15"/>
      <c r="F510" s="48"/>
      <c r="G510" s="48"/>
      <c r="H510" s="48"/>
      <c r="I510" s="241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s="18" customFormat="1" ht="15" customHeight="1">
      <c r="A511" s="80"/>
      <c r="B511" s="22"/>
      <c r="C511" s="15"/>
      <c r="D511" s="15"/>
      <c r="E511" s="15"/>
      <c r="F511" s="48"/>
      <c r="G511" s="48"/>
      <c r="H511" s="48"/>
      <c r="I511" s="241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s="18" customFormat="1" ht="15" customHeight="1">
      <c r="A512" s="80"/>
      <c r="B512" s="22"/>
      <c r="C512" s="15"/>
      <c r="D512" s="15"/>
      <c r="E512" s="15"/>
      <c r="F512" s="48"/>
      <c r="G512" s="48"/>
      <c r="H512" s="48"/>
      <c r="I512" s="241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s="18" customFormat="1" ht="15" customHeight="1">
      <c r="A513" s="80"/>
      <c r="B513" s="22"/>
      <c r="C513" s="15"/>
      <c r="D513" s="15"/>
      <c r="E513" s="15"/>
      <c r="F513" s="48"/>
      <c r="G513" s="48"/>
      <c r="H513" s="48"/>
      <c r="I513" s="241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s="18" customFormat="1" ht="15" customHeight="1">
      <c r="A514" s="80"/>
      <c r="B514" s="22"/>
      <c r="C514" s="15"/>
      <c r="D514" s="15"/>
      <c r="E514" s="15"/>
      <c r="F514" s="48"/>
      <c r="G514" s="48"/>
      <c r="H514" s="48"/>
      <c r="I514" s="241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s="18" customFormat="1" ht="15" customHeight="1">
      <c r="A515" s="80"/>
      <c r="B515" s="22"/>
      <c r="C515" s="15"/>
      <c r="D515" s="15"/>
      <c r="E515" s="15"/>
      <c r="F515" s="48"/>
      <c r="G515" s="48"/>
      <c r="H515" s="48"/>
      <c r="I515" s="241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s="18" customFormat="1" ht="15" customHeight="1">
      <c r="A516" s="80"/>
      <c r="B516" s="22"/>
      <c r="C516" s="15"/>
      <c r="D516" s="15"/>
      <c r="E516" s="15"/>
      <c r="F516" s="48"/>
      <c r="G516" s="48"/>
      <c r="H516" s="48"/>
      <c r="I516" s="241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s="18" customFormat="1" ht="15" customHeight="1">
      <c r="A517" s="80"/>
      <c r="B517" s="22"/>
      <c r="C517" s="15"/>
      <c r="D517" s="15"/>
      <c r="E517" s="15"/>
      <c r="F517" s="48"/>
      <c r="G517" s="48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48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48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48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48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48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48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48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48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48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48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48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48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48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48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48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48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48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48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48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48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48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48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48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48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48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48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48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48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48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48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48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48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48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48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48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48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48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48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48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48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48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48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48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48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48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48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48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48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48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48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48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48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48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48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48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48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48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48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48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48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48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48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48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48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48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48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48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48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48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48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48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48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48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48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48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48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48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48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48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48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48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48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48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48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48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48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48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48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48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48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48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48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48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48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48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48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48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48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48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48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48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48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48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48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48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48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48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48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48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48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48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48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48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48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48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48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48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48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48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48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48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48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48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48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48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48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48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48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48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48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48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48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48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48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48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48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48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48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48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48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48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48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48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48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48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48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48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48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48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48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48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48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48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48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48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48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48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48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48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48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48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48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48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48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48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48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48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48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48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48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48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48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48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48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48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48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48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48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48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48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48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48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48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48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48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48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48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48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48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48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48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48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48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48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48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48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48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48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48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48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48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48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48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48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48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48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48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48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48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48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48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48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48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48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48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48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48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48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48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48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48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48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48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48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48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48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48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48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48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48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48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48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48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48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48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48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48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48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48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48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48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48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48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48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48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48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s="18" customFormat="1" ht="15" customHeight="1">
      <c r="A764" s="80"/>
      <c r="B764" s="22"/>
      <c r="C764" s="15"/>
      <c r="D764" s="15"/>
      <c r="E764" s="15"/>
      <c r="F764" s="48"/>
      <c r="G764" s="48"/>
      <c r="H764" s="48"/>
      <c r="I764" s="241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s="18" customFormat="1" ht="15" customHeight="1">
      <c r="A765" s="80"/>
      <c r="B765" s="22"/>
      <c r="C765" s="15"/>
      <c r="D765" s="15"/>
      <c r="E765" s="15"/>
      <c r="F765" s="48"/>
      <c r="G765" s="48"/>
      <c r="H765" s="48"/>
      <c r="I765" s="241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s="18" customFormat="1" ht="15" customHeight="1">
      <c r="A766" s="80"/>
      <c r="B766" s="22"/>
      <c r="C766" s="15"/>
      <c r="D766" s="15"/>
      <c r="E766" s="15"/>
      <c r="F766" s="48"/>
      <c r="G766" s="48"/>
      <c r="H766" s="48"/>
      <c r="I766" s="241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s="18" customFormat="1" ht="15" customHeight="1">
      <c r="A767" s="80"/>
      <c r="B767" s="22"/>
      <c r="C767" s="15"/>
      <c r="D767" s="15"/>
      <c r="E767" s="15"/>
      <c r="F767" s="48"/>
      <c r="G767" s="48"/>
      <c r="H767" s="48"/>
      <c r="I767" s="241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s="18" customFormat="1" ht="15" customHeight="1">
      <c r="A768" s="80"/>
      <c r="B768" s="22"/>
      <c r="C768" s="15"/>
      <c r="D768" s="15"/>
      <c r="E768" s="15"/>
      <c r="F768" s="48"/>
      <c r="G768" s="48"/>
      <c r="H768" s="48"/>
      <c r="I768" s="241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s="18" customFormat="1" ht="15" customHeight="1">
      <c r="A769" s="80"/>
      <c r="B769" s="22"/>
      <c r="C769" s="15"/>
      <c r="D769" s="15"/>
      <c r="E769" s="15"/>
      <c r="F769" s="48"/>
      <c r="G769" s="48"/>
      <c r="H769" s="48"/>
      <c r="I769" s="241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s="18" customFormat="1" ht="15" customHeight="1">
      <c r="A770" s="80"/>
      <c r="B770" s="22"/>
      <c r="C770" s="15"/>
      <c r="D770" s="15"/>
      <c r="E770" s="15"/>
      <c r="F770" s="48"/>
      <c r="G770" s="48"/>
      <c r="H770" s="48"/>
      <c r="I770" s="241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s="18" customFormat="1" ht="15" customHeight="1">
      <c r="A771" s="80"/>
      <c r="B771" s="22"/>
      <c r="C771" s="15"/>
      <c r="D771" s="15"/>
      <c r="E771" s="15"/>
      <c r="F771" s="48"/>
      <c r="G771" s="48"/>
      <c r="H771" s="48"/>
      <c r="I771" s="241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s="18" customFormat="1" ht="15" customHeight="1">
      <c r="A772" s="80"/>
      <c r="B772" s="22"/>
      <c r="C772" s="15"/>
      <c r="D772" s="15"/>
      <c r="E772" s="15"/>
      <c r="F772" s="48"/>
      <c r="G772" s="48"/>
      <c r="H772" s="48"/>
      <c r="I772" s="241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s="18" customFormat="1" ht="15" customHeight="1">
      <c r="A773" s="80"/>
      <c r="B773" s="22"/>
      <c r="C773" s="15"/>
      <c r="D773" s="15"/>
      <c r="E773" s="15"/>
      <c r="F773" s="48"/>
      <c r="G773" s="48"/>
      <c r="H773" s="48"/>
      <c r="I773" s="241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s="18" customFormat="1" ht="15" customHeight="1">
      <c r="A774" s="80"/>
      <c r="B774" s="22"/>
      <c r="C774" s="15"/>
      <c r="D774" s="15"/>
      <c r="E774" s="15"/>
      <c r="F774" s="48"/>
      <c r="G774" s="48"/>
      <c r="H774" s="48"/>
      <c r="I774" s="241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s="18" customFormat="1" ht="15" customHeight="1">
      <c r="A775" s="80"/>
      <c r="B775" s="22"/>
      <c r="C775" s="15"/>
      <c r="D775" s="15"/>
      <c r="E775" s="15"/>
      <c r="F775" s="48"/>
      <c r="G775" s="48"/>
      <c r="H775" s="48"/>
      <c r="I775" s="241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s="18" customFormat="1" ht="15" customHeight="1">
      <c r="A776" s="80"/>
      <c r="B776" s="22"/>
      <c r="C776" s="15"/>
      <c r="D776" s="15"/>
      <c r="E776" s="15"/>
      <c r="F776" s="48"/>
      <c r="G776" s="48"/>
      <c r="H776" s="48"/>
      <c r="I776" s="241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s="18" customFormat="1" ht="15" customHeight="1">
      <c r="A777" s="80"/>
      <c r="B777" s="22"/>
      <c r="C777" s="15"/>
      <c r="D777" s="15"/>
      <c r="E777" s="15"/>
      <c r="F777" s="48"/>
      <c r="G777" s="48"/>
      <c r="H777" s="48"/>
      <c r="I777" s="241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s="18" customFormat="1" ht="15" customHeight="1">
      <c r="A778" s="80"/>
      <c r="B778" s="22"/>
      <c r="C778" s="15"/>
      <c r="D778" s="15"/>
      <c r="E778" s="15"/>
      <c r="F778" s="48"/>
      <c r="G778" s="48"/>
      <c r="H778" s="48"/>
      <c r="I778" s="241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s="18" customFormat="1" ht="15" customHeight="1">
      <c r="A779" s="80"/>
      <c r="B779" s="22"/>
      <c r="C779" s="15"/>
      <c r="D779" s="15"/>
      <c r="E779" s="15"/>
      <c r="F779" s="48"/>
      <c r="G779" s="48"/>
      <c r="H779" s="48"/>
      <c r="I779" s="241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s="18" customFormat="1" ht="15" customHeight="1">
      <c r="A780" s="80"/>
      <c r="B780" s="22"/>
      <c r="C780" s="15"/>
      <c r="D780" s="15"/>
      <c r="E780" s="15"/>
      <c r="F780" s="48"/>
      <c r="G780" s="48"/>
      <c r="H780" s="48"/>
      <c r="I780" s="241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s="18" customFormat="1" ht="15" customHeight="1">
      <c r="A781" s="80"/>
      <c r="B781" s="22"/>
      <c r="C781" s="15"/>
      <c r="D781" s="15"/>
      <c r="E781" s="15"/>
      <c r="F781" s="48"/>
      <c r="G781" s="48"/>
      <c r="H781" s="48"/>
      <c r="I781" s="241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s="18" customFormat="1" ht="15" customHeight="1">
      <c r="A782" s="80"/>
      <c r="B782" s="22"/>
      <c r="C782" s="15"/>
      <c r="D782" s="15"/>
      <c r="E782" s="15"/>
      <c r="F782" s="48"/>
      <c r="G782" s="48"/>
      <c r="H782" s="48"/>
      <c r="I782" s="241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s="18" customFormat="1" ht="15" customHeight="1">
      <c r="A783" s="80"/>
      <c r="B783" s="22"/>
      <c r="C783" s="15"/>
      <c r="D783" s="15"/>
      <c r="E783" s="15"/>
      <c r="F783" s="48"/>
      <c r="G783" s="48"/>
      <c r="H783" s="48"/>
      <c r="I783" s="241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s="18" customFormat="1" ht="15" customHeight="1">
      <c r="A784" s="80"/>
      <c r="B784" s="22"/>
      <c r="C784" s="15"/>
      <c r="D784" s="15"/>
      <c r="E784" s="15"/>
      <c r="F784" s="48"/>
      <c r="G784" s="48"/>
      <c r="H784" s="48"/>
      <c r="I784" s="241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s="18" customFormat="1" ht="15" customHeight="1">
      <c r="A785" s="80"/>
      <c r="B785" s="22"/>
      <c r="C785" s="15"/>
      <c r="D785" s="15"/>
      <c r="E785" s="15"/>
      <c r="F785" s="48"/>
      <c r="G785" s="48"/>
      <c r="H785" s="48"/>
      <c r="I785" s="241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s="18" customFormat="1" ht="15" customHeight="1">
      <c r="A786" s="80"/>
      <c r="B786" s="22"/>
      <c r="C786" s="15"/>
      <c r="D786" s="15"/>
      <c r="E786" s="15"/>
      <c r="F786" s="48"/>
      <c r="G786" s="48"/>
      <c r="H786" s="48"/>
      <c r="I786" s="241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s="18" customFormat="1" ht="15" customHeight="1">
      <c r="A787" s="80"/>
      <c r="B787" s="22"/>
      <c r="C787" s="15"/>
      <c r="D787" s="15"/>
      <c r="E787" s="15"/>
      <c r="F787" s="48"/>
      <c r="G787" s="48"/>
      <c r="H787" s="48"/>
      <c r="I787" s="241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s="18" customFormat="1" ht="15" customHeight="1">
      <c r="A788" s="80"/>
      <c r="B788" s="22"/>
      <c r="C788" s="15"/>
      <c r="D788" s="15"/>
      <c r="E788" s="15"/>
      <c r="F788" s="48"/>
      <c r="G788" s="48"/>
      <c r="H788" s="48"/>
      <c r="I788" s="241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s="18" customFormat="1" ht="15" customHeight="1">
      <c r="A789" s="80"/>
      <c r="B789" s="22"/>
      <c r="C789" s="15"/>
      <c r="D789" s="15"/>
      <c r="E789" s="15"/>
      <c r="F789" s="48"/>
      <c r="G789" s="48"/>
      <c r="H789" s="48"/>
      <c r="I789" s="241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s="18" customFormat="1" ht="15" customHeight="1">
      <c r="A790" s="80"/>
      <c r="B790" s="22"/>
      <c r="C790" s="15"/>
      <c r="D790" s="15"/>
      <c r="E790" s="15"/>
      <c r="F790" s="48"/>
      <c r="G790" s="48"/>
      <c r="H790" s="48"/>
      <c r="I790" s="241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s="18" customFormat="1" ht="15" customHeight="1">
      <c r="A791" s="80"/>
      <c r="B791" s="22"/>
      <c r="C791" s="15"/>
      <c r="D791" s="15"/>
      <c r="E791" s="15"/>
      <c r="F791" s="48"/>
      <c r="G791" s="48"/>
      <c r="H791" s="48"/>
      <c r="I791" s="241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s="18" customFormat="1" ht="15" customHeight="1">
      <c r="A792" s="80"/>
      <c r="B792" s="22"/>
      <c r="C792" s="15"/>
      <c r="D792" s="15"/>
      <c r="E792" s="15"/>
      <c r="F792" s="48"/>
      <c r="G792" s="48"/>
      <c r="H792" s="48"/>
      <c r="I792" s="241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s="18" customFormat="1" ht="15" customHeight="1">
      <c r="A793" s="80"/>
      <c r="B793" s="22"/>
      <c r="C793" s="15"/>
      <c r="D793" s="15"/>
      <c r="E793" s="15"/>
      <c r="F793" s="48"/>
      <c r="G793" s="48"/>
      <c r="H793" s="48"/>
      <c r="I793" s="241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s="18" customFormat="1" ht="15" customHeight="1">
      <c r="A794" s="80"/>
      <c r="B794" s="22"/>
      <c r="C794" s="15"/>
      <c r="D794" s="15"/>
      <c r="E794" s="15"/>
      <c r="F794" s="48"/>
      <c r="G794" s="48"/>
      <c r="H794" s="48"/>
      <c r="I794" s="241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s="18" customFormat="1" ht="15" customHeight="1">
      <c r="A795" s="80"/>
      <c r="B795" s="22"/>
      <c r="C795" s="15"/>
      <c r="D795" s="15"/>
      <c r="E795" s="15"/>
      <c r="F795" s="48"/>
      <c r="G795" s="48"/>
      <c r="H795" s="48"/>
      <c r="I795" s="241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s="18" customFormat="1" ht="15" customHeight="1">
      <c r="A796" s="80"/>
      <c r="B796" s="22"/>
      <c r="C796" s="15"/>
      <c r="D796" s="15"/>
      <c r="E796" s="15"/>
      <c r="F796" s="48"/>
      <c r="G796" s="48"/>
      <c r="H796" s="48"/>
      <c r="I796" s="241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s="18" customFormat="1" ht="15" customHeight="1">
      <c r="A797" s="80"/>
      <c r="B797" s="22"/>
      <c r="C797" s="15"/>
      <c r="D797" s="15"/>
      <c r="E797" s="15"/>
      <c r="F797" s="48"/>
      <c r="G797" s="48"/>
      <c r="H797" s="48"/>
      <c r="I797" s="241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s="18" customFormat="1" ht="15" customHeight="1">
      <c r="A798" s="80"/>
      <c r="B798" s="22"/>
      <c r="C798" s="15"/>
      <c r="D798" s="15"/>
      <c r="E798" s="15"/>
      <c r="F798" s="48"/>
      <c r="G798" s="48"/>
      <c r="H798" s="48"/>
      <c r="I798" s="241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s="18" customFormat="1" ht="15" customHeight="1">
      <c r="A799" s="80"/>
      <c r="B799" s="22"/>
      <c r="C799" s="15"/>
      <c r="D799" s="15"/>
      <c r="E799" s="15"/>
      <c r="F799" s="48"/>
      <c r="G799" s="48"/>
      <c r="H799" s="48"/>
      <c r="I799" s="241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s="18" customFormat="1" ht="15" customHeight="1">
      <c r="A800" s="80"/>
      <c r="B800" s="22"/>
      <c r="C800" s="15"/>
      <c r="D800" s="15"/>
      <c r="E800" s="15"/>
      <c r="F800" s="48"/>
      <c r="G800" s="48"/>
      <c r="H800" s="48"/>
      <c r="I800" s="241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s="18" customFormat="1" ht="15" customHeight="1">
      <c r="A801" s="80"/>
      <c r="B801" s="22"/>
      <c r="C801" s="15"/>
      <c r="D801" s="15"/>
      <c r="E801" s="15"/>
      <c r="F801" s="48"/>
      <c r="G801" s="48"/>
      <c r="H801" s="48"/>
      <c r="I801" s="241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s="18" customFormat="1" ht="15" customHeight="1">
      <c r="A802" s="80"/>
      <c r="B802" s="22"/>
      <c r="C802" s="15"/>
      <c r="D802" s="15"/>
      <c r="E802" s="15"/>
      <c r="F802" s="48"/>
      <c r="G802" s="48"/>
      <c r="H802" s="48"/>
      <c r="I802" s="241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s="18" customFormat="1" ht="15" customHeight="1">
      <c r="A803" s="80"/>
      <c r="B803" s="22"/>
      <c r="C803" s="15"/>
      <c r="D803" s="15"/>
      <c r="E803" s="15"/>
      <c r="F803" s="48"/>
      <c r="G803" s="48"/>
      <c r="H803" s="48"/>
      <c r="I803" s="241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s="18" customFormat="1" ht="15" customHeight="1">
      <c r="A804" s="80"/>
      <c r="B804" s="22"/>
      <c r="C804" s="15"/>
      <c r="D804" s="15"/>
      <c r="E804" s="15"/>
      <c r="F804" s="48"/>
      <c r="G804" s="48"/>
      <c r="H804" s="48"/>
      <c r="I804" s="241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s="18" customFormat="1" ht="15" customHeight="1">
      <c r="A805" s="80"/>
      <c r="B805" s="22"/>
      <c r="C805" s="15"/>
      <c r="D805" s="15"/>
      <c r="E805" s="15"/>
      <c r="F805" s="48"/>
      <c r="G805" s="48"/>
      <c r="H805" s="48"/>
      <c r="I805" s="241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s="18" customFormat="1" ht="15" customHeight="1">
      <c r="A806" s="80"/>
      <c r="B806" s="22"/>
      <c r="C806" s="15"/>
      <c r="D806" s="15"/>
      <c r="E806" s="15"/>
      <c r="F806" s="48"/>
      <c r="G806" s="48"/>
      <c r="H806" s="48"/>
      <c r="I806" s="241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s="18" customFormat="1" ht="15" customHeight="1">
      <c r="A807" s="80"/>
      <c r="B807" s="22"/>
      <c r="C807" s="15"/>
      <c r="D807" s="15"/>
      <c r="E807" s="15"/>
      <c r="F807" s="48"/>
      <c r="G807" s="48"/>
      <c r="H807" s="48"/>
      <c r="I807" s="241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s="18" customFormat="1" ht="15" customHeight="1">
      <c r="A808" s="80"/>
      <c r="B808" s="22"/>
      <c r="C808" s="15"/>
      <c r="D808" s="15"/>
      <c r="E808" s="15"/>
      <c r="F808" s="48"/>
      <c r="G808" s="48"/>
      <c r="H808" s="48"/>
      <c r="I808" s="241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s="18" customFormat="1" ht="15" customHeight="1">
      <c r="A809" s="80"/>
      <c r="B809" s="22"/>
      <c r="C809" s="15"/>
      <c r="D809" s="15"/>
      <c r="E809" s="15"/>
      <c r="F809" s="48"/>
      <c r="G809" s="48"/>
      <c r="H809" s="48"/>
      <c r="I809" s="241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s="18" customFormat="1" ht="15" customHeight="1">
      <c r="A810" s="80"/>
      <c r="B810" s="22"/>
      <c r="C810" s="15"/>
      <c r="D810" s="15"/>
      <c r="E810" s="15"/>
      <c r="F810" s="48"/>
      <c r="G810" s="48"/>
      <c r="H810" s="48"/>
      <c r="I810" s="241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s="18" customFormat="1" ht="15" customHeight="1">
      <c r="A811" s="80"/>
      <c r="B811" s="22"/>
      <c r="C811" s="15"/>
      <c r="D811" s="15"/>
      <c r="E811" s="15"/>
      <c r="F811" s="48"/>
      <c r="G811" s="48"/>
      <c r="H811" s="48"/>
      <c r="I811" s="241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s="18" customFormat="1" ht="15" customHeight="1">
      <c r="A812" s="80"/>
      <c r="B812" s="22"/>
      <c r="C812" s="15"/>
      <c r="D812" s="15"/>
      <c r="E812" s="15"/>
      <c r="F812" s="48"/>
      <c r="G812" s="48"/>
      <c r="H812" s="48"/>
      <c r="I812" s="241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s="18" customFormat="1" ht="15" customHeight="1">
      <c r="A813" s="80"/>
      <c r="B813" s="22"/>
      <c r="C813" s="15"/>
      <c r="D813" s="15"/>
      <c r="E813" s="15"/>
      <c r="F813" s="48"/>
      <c r="G813" s="48"/>
      <c r="H813" s="48"/>
      <c r="I813" s="241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s="18" customFormat="1" ht="15" customHeight="1">
      <c r="A814" s="80"/>
      <c r="B814" s="22"/>
      <c r="C814" s="15"/>
      <c r="D814" s="15"/>
      <c r="E814" s="15"/>
      <c r="F814" s="48"/>
      <c r="G814" s="48"/>
      <c r="H814" s="48"/>
      <c r="I814" s="241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s="18" customFormat="1" ht="15" customHeight="1">
      <c r="A815" s="80"/>
      <c r="B815" s="22"/>
      <c r="C815" s="15"/>
      <c r="D815" s="15"/>
      <c r="E815" s="15"/>
      <c r="F815" s="48"/>
      <c r="G815" s="48"/>
      <c r="H815" s="48"/>
      <c r="I815" s="241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s="18" customFormat="1" ht="15" customHeight="1">
      <c r="A816" s="80"/>
      <c r="B816" s="22"/>
      <c r="C816" s="15"/>
      <c r="D816" s="15"/>
      <c r="E816" s="15"/>
      <c r="F816" s="48"/>
      <c r="G816" s="48"/>
      <c r="H816" s="48"/>
      <c r="I816" s="241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s="18" customFormat="1" ht="15" customHeight="1">
      <c r="A817" s="80"/>
      <c r="B817" s="22"/>
      <c r="C817" s="15"/>
      <c r="D817" s="15"/>
      <c r="E817" s="15"/>
      <c r="F817" s="48"/>
      <c r="G817" s="48"/>
      <c r="H817" s="48"/>
      <c r="I817" s="241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s="18" customFormat="1" ht="15" customHeight="1">
      <c r="A818" s="80"/>
      <c r="B818" s="22"/>
      <c r="C818" s="15"/>
      <c r="D818" s="15"/>
      <c r="E818" s="15"/>
      <c r="F818" s="48"/>
      <c r="G818" s="48"/>
      <c r="H818" s="48"/>
      <c r="I818" s="241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s="18" customFormat="1" ht="15" customHeight="1">
      <c r="A819" s="80"/>
      <c r="B819" s="22"/>
      <c r="C819" s="15"/>
      <c r="D819" s="15"/>
      <c r="E819" s="15"/>
      <c r="F819" s="48"/>
      <c r="G819" s="48"/>
      <c r="H819" s="48"/>
      <c r="I819" s="241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s="18" customFormat="1" ht="15" customHeight="1">
      <c r="A820" s="80"/>
      <c r="B820" s="22"/>
      <c r="C820" s="15"/>
      <c r="D820" s="15"/>
      <c r="E820" s="15"/>
      <c r="F820" s="48"/>
      <c r="G820" s="48"/>
      <c r="H820" s="48"/>
      <c r="I820" s="241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s="18" customFormat="1" ht="15" customHeight="1">
      <c r="A821" s="80"/>
      <c r="B821" s="22"/>
      <c r="C821" s="15"/>
      <c r="D821" s="15"/>
      <c r="E821" s="15"/>
      <c r="F821" s="48"/>
      <c r="G821" s="48"/>
      <c r="H821" s="48"/>
      <c r="I821" s="241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s="18" customFormat="1" ht="15" customHeight="1">
      <c r="A822" s="80"/>
      <c r="B822" s="22"/>
      <c r="C822" s="15"/>
      <c r="D822" s="15"/>
      <c r="E822" s="15"/>
      <c r="F822" s="48"/>
      <c r="G822" s="48"/>
      <c r="H822" s="48"/>
      <c r="I822" s="241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s="18" customFormat="1" ht="15" customHeight="1">
      <c r="A823" s="80"/>
      <c r="B823" s="22"/>
      <c r="C823" s="15"/>
      <c r="D823" s="15"/>
      <c r="E823" s="15"/>
      <c r="F823" s="48"/>
      <c r="G823" s="48"/>
      <c r="H823" s="48"/>
      <c r="I823" s="241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s="18" customFormat="1" ht="15" customHeight="1">
      <c r="A824" s="80"/>
      <c r="B824" s="22"/>
      <c r="C824" s="15"/>
      <c r="D824" s="15"/>
      <c r="E824" s="15"/>
      <c r="F824" s="48"/>
      <c r="G824" s="48"/>
      <c r="H824" s="48"/>
      <c r="I824" s="241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s="18" customFormat="1" ht="15" customHeight="1">
      <c r="A825" s="80"/>
      <c r="B825" s="22"/>
      <c r="C825" s="15"/>
      <c r="D825" s="15"/>
      <c r="E825" s="15"/>
      <c r="F825" s="48"/>
      <c r="G825" s="48"/>
      <c r="H825" s="48"/>
      <c r="I825" s="241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s="18" customFormat="1" ht="15" customHeight="1">
      <c r="A826" s="80"/>
      <c r="B826" s="22"/>
      <c r="C826" s="15"/>
      <c r="D826" s="15"/>
      <c r="E826" s="15"/>
      <c r="F826" s="48"/>
      <c r="G826" s="48"/>
      <c r="H826" s="48"/>
      <c r="I826" s="241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s="18" customFormat="1" ht="15" customHeight="1">
      <c r="A827" s="80"/>
      <c r="B827" s="22"/>
      <c r="C827" s="15"/>
      <c r="D827" s="15"/>
      <c r="E827" s="15"/>
      <c r="F827" s="48"/>
      <c r="G827" s="48"/>
      <c r="H827" s="48"/>
      <c r="I827" s="241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s="18" customFormat="1" ht="15" customHeight="1">
      <c r="A828" s="80"/>
      <c r="B828" s="22"/>
      <c r="C828" s="15"/>
      <c r="D828" s="15"/>
      <c r="E828" s="15"/>
      <c r="F828" s="48"/>
      <c r="G828" s="48"/>
      <c r="H828" s="48"/>
      <c r="I828" s="241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s="18" customFormat="1" ht="15" customHeight="1">
      <c r="A829" s="80"/>
      <c r="B829" s="22"/>
      <c r="C829" s="15"/>
      <c r="D829" s="15"/>
      <c r="E829" s="15"/>
      <c r="F829" s="48"/>
      <c r="G829" s="48"/>
      <c r="H829" s="48"/>
      <c r="I829" s="241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s="18" customFormat="1" ht="15" customHeight="1">
      <c r="A830" s="80"/>
      <c r="B830" s="22"/>
      <c r="C830" s="15"/>
      <c r="D830" s="15"/>
      <c r="E830" s="15"/>
      <c r="F830" s="48"/>
      <c r="G830" s="48"/>
      <c r="H830" s="48"/>
      <c r="I830" s="241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s="18" customFormat="1" ht="15" customHeight="1">
      <c r="A831" s="80"/>
      <c r="B831" s="22"/>
      <c r="C831" s="15"/>
      <c r="D831" s="15"/>
      <c r="E831" s="15"/>
      <c r="F831" s="48"/>
      <c r="G831" s="48"/>
      <c r="H831" s="48"/>
      <c r="I831" s="241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s="18" customFormat="1" ht="15" customHeight="1">
      <c r="A832" s="80"/>
      <c r="B832" s="22"/>
      <c r="C832" s="15"/>
      <c r="D832" s="15"/>
      <c r="E832" s="15"/>
      <c r="F832" s="48"/>
      <c r="G832" s="48"/>
      <c r="H832" s="48"/>
      <c r="I832" s="241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s="18" customFormat="1" ht="15" customHeight="1">
      <c r="A833" s="80"/>
      <c r="B833" s="22"/>
      <c r="C833" s="15"/>
      <c r="D833" s="15"/>
      <c r="E833" s="15"/>
      <c r="F833" s="48"/>
      <c r="G833" s="48"/>
      <c r="H833" s="48"/>
      <c r="I833" s="241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s="18" customFormat="1" ht="15" customHeight="1">
      <c r="A834" s="80"/>
      <c r="B834" s="22"/>
      <c r="C834" s="15"/>
      <c r="D834" s="15"/>
      <c r="E834" s="15"/>
      <c r="F834" s="48"/>
      <c r="G834" s="48"/>
      <c r="H834" s="48"/>
      <c r="I834" s="241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s="18" customFormat="1" ht="15" customHeight="1">
      <c r="A835" s="80"/>
      <c r="B835" s="22"/>
      <c r="C835" s="15"/>
      <c r="D835" s="15"/>
      <c r="E835" s="15"/>
      <c r="F835" s="48"/>
      <c r="G835" s="48"/>
      <c r="H835" s="48"/>
      <c r="I835" s="241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s="18" customFormat="1" ht="15" customHeight="1">
      <c r="A836" s="80"/>
      <c r="B836" s="22"/>
      <c r="C836" s="15"/>
      <c r="D836" s="15"/>
      <c r="E836" s="15"/>
      <c r="F836" s="48"/>
      <c r="G836" s="48"/>
      <c r="H836" s="48"/>
      <c r="I836" s="241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s="18" customFormat="1" ht="15" customHeight="1">
      <c r="A837" s="80"/>
      <c r="B837" s="22"/>
      <c r="C837" s="15"/>
      <c r="D837" s="15"/>
      <c r="E837" s="15"/>
      <c r="F837" s="48"/>
      <c r="G837" s="48"/>
      <c r="H837" s="48"/>
      <c r="I837" s="241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s="18" customFormat="1" ht="15" customHeight="1">
      <c r="A838" s="80"/>
      <c r="B838" s="22"/>
      <c r="C838" s="15"/>
      <c r="D838" s="15"/>
      <c r="E838" s="15"/>
      <c r="F838" s="48"/>
      <c r="G838" s="48"/>
      <c r="H838" s="48"/>
      <c r="I838" s="241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s="18" customFormat="1" ht="15" customHeight="1">
      <c r="A839" s="80"/>
      <c r="B839" s="22"/>
      <c r="C839" s="15"/>
      <c r="D839" s="15"/>
      <c r="E839" s="15"/>
      <c r="F839" s="48"/>
      <c r="G839" s="48"/>
      <c r="H839" s="48"/>
      <c r="I839" s="241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s="18" customFormat="1" ht="15" customHeight="1">
      <c r="A840" s="80"/>
      <c r="B840" s="22"/>
      <c r="C840" s="15"/>
      <c r="D840" s="15"/>
      <c r="E840" s="15"/>
      <c r="F840" s="48"/>
      <c r="G840" s="48"/>
      <c r="H840" s="48"/>
      <c r="I840" s="241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s="18" customFormat="1" ht="15" customHeight="1">
      <c r="A841" s="80"/>
      <c r="B841" s="22"/>
      <c r="C841" s="15"/>
      <c r="D841" s="15"/>
      <c r="E841" s="15"/>
      <c r="F841" s="48"/>
      <c r="G841" s="48"/>
      <c r="H841" s="48"/>
      <c r="I841" s="241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s="18" customFormat="1" ht="15" customHeight="1">
      <c r="A842" s="80"/>
      <c r="B842" s="22"/>
      <c r="C842" s="15"/>
      <c r="D842" s="15"/>
      <c r="E842" s="15"/>
      <c r="F842" s="48"/>
      <c r="G842" s="48"/>
      <c r="H842" s="48"/>
      <c r="I842" s="241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s="18" customFormat="1" ht="15" customHeight="1">
      <c r="A843" s="80"/>
      <c r="B843" s="22"/>
      <c r="C843" s="15"/>
      <c r="D843" s="15"/>
      <c r="E843" s="15"/>
      <c r="F843" s="48"/>
      <c r="G843" s="48"/>
      <c r="H843" s="48"/>
      <c r="I843" s="241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s="18" customFormat="1" ht="15" customHeight="1">
      <c r="A844" s="80"/>
      <c r="B844" s="22"/>
      <c r="C844" s="15"/>
      <c r="D844" s="15"/>
      <c r="E844" s="15"/>
      <c r="F844" s="48"/>
      <c r="G844" s="48"/>
      <c r="H844" s="48"/>
      <c r="I844" s="241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s="18" customFormat="1" ht="15" customHeight="1">
      <c r="A845" s="80"/>
      <c r="B845" s="22"/>
      <c r="C845" s="15"/>
      <c r="D845" s="15"/>
      <c r="E845" s="15"/>
      <c r="F845" s="48"/>
      <c r="G845" s="48"/>
      <c r="H845" s="48"/>
      <c r="I845" s="241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s="18" customFormat="1" ht="15" customHeight="1">
      <c r="A846" s="80"/>
      <c r="B846" s="22"/>
      <c r="C846" s="15"/>
      <c r="D846" s="15"/>
      <c r="E846" s="15"/>
      <c r="F846" s="48"/>
      <c r="G846" s="48"/>
      <c r="H846" s="48"/>
      <c r="I846" s="241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s="18" customFormat="1" ht="15" customHeight="1">
      <c r="A847" s="80"/>
      <c r="B847" s="22"/>
      <c r="C847" s="15"/>
      <c r="D847" s="15"/>
      <c r="E847" s="15"/>
      <c r="F847" s="48"/>
      <c r="G847" s="48"/>
      <c r="H847" s="48"/>
      <c r="I847" s="241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s="18" customFormat="1" ht="15" customHeight="1">
      <c r="A848" s="80"/>
      <c r="B848" s="22"/>
      <c r="C848" s="15"/>
      <c r="D848" s="15"/>
      <c r="E848" s="15"/>
      <c r="F848" s="48"/>
      <c r="G848" s="48"/>
      <c r="H848" s="48"/>
      <c r="I848" s="241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s="18" customFormat="1" ht="15" customHeight="1">
      <c r="A849" s="80"/>
      <c r="B849" s="22"/>
      <c r="C849" s="15"/>
      <c r="D849" s="15"/>
      <c r="E849" s="15"/>
      <c r="F849" s="48"/>
      <c r="G849" s="48"/>
      <c r="H849" s="48"/>
      <c r="I849" s="241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s="18" customFormat="1" ht="15" customHeight="1">
      <c r="A850" s="80"/>
      <c r="B850" s="22"/>
      <c r="C850" s="15"/>
      <c r="D850" s="15"/>
      <c r="E850" s="15"/>
      <c r="F850" s="48"/>
      <c r="G850" s="48"/>
      <c r="H850" s="48"/>
      <c r="I850" s="241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s="18" customFormat="1" ht="15" customHeight="1">
      <c r="A851" s="80"/>
      <c r="B851" s="22"/>
      <c r="C851" s="15"/>
      <c r="D851" s="15"/>
      <c r="E851" s="15"/>
      <c r="F851" s="48"/>
      <c r="G851" s="48"/>
      <c r="H851" s="48"/>
      <c r="I851" s="241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s="18" customFormat="1" ht="15" customHeight="1">
      <c r="A852" s="80"/>
      <c r="B852" s="22"/>
      <c r="C852" s="15"/>
      <c r="D852" s="15"/>
      <c r="E852" s="15"/>
      <c r="F852" s="48"/>
      <c r="G852" s="48"/>
      <c r="H852" s="48"/>
      <c r="I852" s="241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s="18" customFormat="1" ht="15" customHeight="1">
      <c r="A853" s="80"/>
      <c r="B853" s="22"/>
      <c r="C853" s="15"/>
      <c r="D853" s="15"/>
      <c r="E853" s="15"/>
      <c r="F853" s="48"/>
      <c r="G853" s="48"/>
      <c r="H853" s="48"/>
      <c r="I853" s="241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s="18" customFormat="1" ht="15" customHeight="1">
      <c r="A854" s="80"/>
      <c r="B854" s="22"/>
      <c r="C854" s="15"/>
      <c r="D854" s="15"/>
      <c r="E854" s="15"/>
      <c r="F854" s="48"/>
      <c r="G854" s="48"/>
      <c r="H854" s="48"/>
      <c r="I854" s="241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s="18" customFormat="1" ht="15" customHeight="1">
      <c r="A855" s="80"/>
      <c r="B855" s="22"/>
      <c r="C855" s="15"/>
      <c r="D855" s="15"/>
      <c r="E855" s="15"/>
      <c r="F855" s="48"/>
      <c r="G855" s="48"/>
      <c r="H855" s="48"/>
      <c r="I855" s="241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s="18" customFormat="1" ht="15" customHeight="1">
      <c r="A856" s="80"/>
      <c r="B856" s="22"/>
      <c r="C856" s="15"/>
      <c r="D856" s="15"/>
      <c r="E856" s="15"/>
      <c r="F856" s="48"/>
      <c r="G856" s="48"/>
      <c r="H856" s="48"/>
      <c r="I856" s="241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s="18" customFormat="1" ht="15" customHeight="1">
      <c r="A857" s="80"/>
      <c r="B857" s="22"/>
      <c r="C857" s="15"/>
      <c r="D857" s="15"/>
      <c r="E857" s="15"/>
      <c r="F857" s="48"/>
      <c r="G857" s="48"/>
      <c r="H857" s="48"/>
      <c r="I857" s="241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s="18" customFormat="1" ht="15" customHeight="1">
      <c r="A858" s="80"/>
      <c r="B858" s="22"/>
      <c r="C858" s="15"/>
      <c r="D858" s="15"/>
      <c r="E858" s="15"/>
      <c r="F858" s="48"/>
      <c r="G858" s="48"/>
      <c r="H858" s="48"/>
      <c r="I858" s="241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s="18" customFormat="1" ht="15" customHeight="1">
      <c r="A859" s="80"/>
      <c r="B859" s="22"/>
      <c r="C859" s="15"/>
      <c r="D859" s="15"/>
      <c r="E859" s="15"/>
      <c r="F859" s="48"/>
      <c r="G859" s="48"/>
      <c r="H859" s="48"/>
      <c r="I859" s="241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s="18" customFormat="1" ht="15" customHeight="1">
      <c r="A860" s="80"/>
      <c r="B860" s="22"/>
      <c r="C860" s="15"/>
      <c r="D860" s="15"/>
      <c r="E860" s="15"/>
      <c r="F860" s="48"/>
      <c r="G860" s="48"/>
      <c r="H860" s="48"/>
      <c r="I860" s="241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s="18" customFormat="1" ht="15" customHeight="1">
      <c r="A861" s="80"/>
      <c r="B861" s="22"/>
      <c r="C861" s="15"/>
      <c r="D861" s="15"/>
      <c r="E861" s="15"/>
      <c r="F861" s="48"/>
      <c r="G861" s="48"/>
      <c r="H861" s="48"/>
      <c r="I861" s="241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s="18" customFormat="1" ht="15" customHeight="1">
      <c r="A862" s="80"/>
      <c r="B862" s="22"/>
      <c r="C862" s="15"/>
      <c r="D862" s="15"/>
      <c r="E862" s="15"/>
      <c r="F862" s="48"/>
      <c r="G862" s="48"/>
      <c r="H862" s="48"/>
      <c r="I862" s="241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s="18" customFormat="1" ht="15" customHeight="1">
      <c r="A863" s="80"/>
      <c r="B863" s="22"/>
      <c r="C863" s="15"/>
      <c r="D863" s="15"/>
      <c r="E863" s="15"/>
      <c r="F863" s="48"/>
      <c r="G863" s="48"/>
      <c r="H863" s="48"/>
      <c r="I863" s="241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s="18" customFormat="1" ht="15" customHeight="1">
      <c r="A864" s="80"/>
      <c r="B864" s="22"/>
      <c r="C864" s="15"/>
      <c r="D864" s="15"/>
      <c r="E864" s="15"/>
      <c r="F864" s="48"/>
      <c r="G864" s="48"/>
      <c r="H864" s="48"/>
      <c r="I864" s="241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s="18" customFormat="1" ht="15" customHeight="1">
      <c r="A865" s="80"/>
      <c r="B865" s="22"/>
      <c r="C865" s="15"/>
      <c r="D865" s="15"/>
      <c r="E865" s="15"/>
      <c r="F865" s="48"/>
      <c r="G865" s="48"/>
      <c r="H865" s="48"/>
      <c r="I865" s="241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s="18" customFormat="1" ht="15" customHeight="1">
      <c r="A866" s="80"/>
      <c r="B866" s="22"/>
      <c r="C866" s="15"/>
      <c r="D866" s="15"/>
      <c r="E866" s="15"/>
      <c r="F866" s="48"/>
      <c r="G866" s="48"/>
      <c r="H866" s="48"/>
      <c r="I866" s="241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s="18" customFormat="1" ht="15" customHeight="1">
      <c r="A867" s="80"/>
      <c r="B867" s="22"/>
      <c r="C867" s="15"/>
      <c r="D867" s="15"/>
      <c r="E867" s="15"/>
      <c r="F867" s="48"/>
      <c r="G867" s="48"/>
      <c r="H867" s="48"/>
      <c r="I867" s="241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s="18" customFormat="1" ht="15" customHeight="1">
      <c r="A868" s="80"/>
      <c r="B868" s="22"/>
      <c r="C868" s="15"/>
      <c r="D868" s="15"/>
      <c r="E868" s="15"/>
      <c r="F868" s="48"/>
      <c r="G868" s="48"/>
      <c r="H868" s="48"/>
      <c r="I868" s="241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s="18" customFormat="1" ht="15" customHeight="1">
      <c r="A869" s="80"/>
      <c r="B869" s="22"/>
      <c r="C869" s="15"/>
      <c r="D869" s="15"/>
      <c r="E869" s="15"/>
      <c r="F869" s="48"/>
      <c r="G869" s="48"/>
      <c r="H869" s="48"/>
      <c r="I869" s="241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s="18" customFormat="1" ht="15" customHeight="1">
      <c r="A870" s="80"/>
      <c r="B870" s="22"/>
      <c r="C870" s="15"/>
      <c r="D870" s="15"/>
      <c r="E870" s="15"/>
      <c r="F870" s="48"/>
      <c r="G870" s="48"/>
      <c r="H870" s="48"/>
      <c r="I870" s="241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s="18" customFormat="1" ht="15" customHeight="1">
      <c r="A871" s="80"/>
      <c r="B871" s="22"/>
      <c r="C871" s="15"/>
      <c r="D871" s="15"/>
      <c r="E871" s="15"/>
      <c r="F871" s="48"/>
      <c r="G871" s="48"/>
      <c r="H871" s="48"/>
      <c r="I871" s="241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s="18" customFormat="1" ht="15" customHeight="1">
      <c r="A872" s="80"/>
      <c r="B872" s="22"/>
      <c r="C872" s="15"/>
      <c r="D872" s="15"/>
      <c r="E872" s="15"/>
      <c r="F872" s="48"/>
      <c r="G872" s="48"/>
      <c r="H872" s="48"/>
      <c r="I872" s="241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s="18" customFormat="1" ht="15" customHeight="1">
      <c r="A873" s="80"/>
      <c r="B873" s="22"/>
      <c r="C873" s="15"/>
      <c r="D873" s="15"/>
      <c r="E873" s="15"/>
      <c r="F873" s="48"/>
      <c r="G873" s="48"/>
      <c r="H873" s="48"/>
      <c r="I873" s="241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s="18" customFormat="1" ht="15" customHeight="1">
      <c r="A874" s="80"/>
      <c r="B874" s="22"/>
      <c r="C874" s="15"/>
      <c r="D874" s="15"/>
      <c r="E874" s="15"/>
      <c r="F874" s="48"/>
      <c r="G874" s="48"/>
      <c r="H874" s="48"/>
      <c r="I874" s="241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s="18" customFormat="1" ht="15" customHeight="1">
      <c r="A875" s="80"/>
      <c r="B875" s="22"/>
      <c r="C875" s="15"/>
      <c r="D875" s="15"/>
      <c r="E875" s="15"/>
      <c r="F875" s="48"/>
      <c r="G875" s="48"/>
      <c r="H875" s="48"/>
      <c r="I875" s="241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s="18" customFormat="1" ht="15" customHeight="1">
      <c r="A876" s="80"/>
      <c r="B876" s="22"/>
      <c r="C876" s="15"/>
      <c r="D876" s="15"/>
      <c r="E876" s="15"/>
      <c r="F876" s="48"/>
      <c r="G876" s="48"/>
      <c r="H876" s="48"/>
      <c r="I876" s="241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s="18" customFormat="1" ht="15" customHeight="1">
      <c r="A877" s="80"/>
      <c r="B877" s="22"/>
      <c r="C877" s="15"/>
      <c r="D877" s="15"/>
      <c r="E877" s="15"/>
      <c r="F877" s="48"/>
      <c r="G877" s="48"/>
      <c r="H877" s="48"/>
      <c r="I877" s="241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s="18" customFormat="1" ht="15" customHeight="1">
      <c r="A878" s="80"/>
      <c r="B878" s="22"/>
      <c r="C878" s="15"/>
      <c r="D878" s="15"/>
      <c r="E878" s="15"/>
      <c r="F878" s="48"/>
      <c r="G878" s="48"/>
      <c r="H878" s="48"/>
      <c r="I878" s="241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s="18" customFormat="1" ht="15" customHeight="1">
      <c r="A879" s="80"/>
      <c r="B879" s="22"/>
      <c r="C879" s="15"/>
      <c r="D879" s="15"/>
      <c r="E879" s="15"/>
      <c r="F879" s="48"/>
      <c r="G879" s="48"/>
      <c r="H879" s="48"/>
      <c r="I879" s="241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s="18" customFormat="1" ht="15" customHeight="1">
      <c r="A880" s="80"/>
      <c r="B880" s="22"/>
      <c r="C880" s="15"/>
      <c r="D880" s="15"/>
      <c r="E880" s="15"/>
      <c r="F880" s="48"/>
      <c r="G880" s="48"/>
      <c r="H880" s="48"/>
      <c r="I880" s="241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s="18" customFormat="1" ht="15" customHeight="1">
      <c r="A881" s="80"/>
      <c r="B881" s="22"/>
      <c r="C881" s="15"/>
      <c r="D881" s="15"/>
      <c r="E881" s="15"/>
      <c r="F881" s="48"/>
      <c r="G881" s="48"/>
      <c r="H881" s="48"/>
      <c r="I881" s="241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s="18" customFormat="1" ht="15" customHeight="1">
      <c r="A882" s="80"/>
      <c r="B882" s="22"/>
      <c r="C882" s="15"/>
      <c r="D882" s="15"/>
      <c r="E882" s="15"/>
      <c r="F882" s="48"/>
      <c r="G882" s="48"/>
      <c r="H882" s="48"/>
      <c r="I882" s="241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s="18" customFormat="1" ht="15" customHeight="1">
      <c r="A883" s="80"/>
      <c r="B883" s="22"/>
      <c r="C883" s="15"/>
      <c r="D883" s="15"/>
      <c r="E883" s="15"/>
      <c r="F883" s="48"/>
      <c r="G883" s="48"/>
      <c r="H883" s="48"/>
      <c r="I883" s="241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s="18" customFormat="1" ht="15" customHeight="1">
      <c r="A884" s="80"/>
      <c r="B884" s="22"/>
      <c r="C884" s="15"/>
      <c r="D884" s="15"/>
      <c r="E884" s="15"/>
      <c r="F884" s="48"/>
      <c r="G884" s="48"/>
      <c r="H884" s="48"/>
      <c r="I884" s="241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s="18" customFormat="1" ht="15" customHeight="1">
      <c r="A885" s="80"/>
      <c r="B885" s="22"/>
      <c r="C885" s="15"/>
      <c r="D885" s="15"/>
      <c r="E885" s="15"/>
      <c r="F885" s="48"/>
      <c r="G885" s="48"/>
      <c r="H885" s="48"/>
      <c r="I885" s="241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s="18" customFormat="1" ht="15" customHeight="1">
      <c r="A886" s="80"/>
      <c r="B886" s="22"/>
      <c r="C886" s="15"/>
      <c r="D886" s="15"/>
      <c r="E886" s="15"/>
      <c r="F886" s="48"/>
      <c r="G886" s="48"/>
      <c r="H886" s="48"/>
      <c r="I886" s="241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s="18" customFormat="1" ht="15" customHeight="1">
      <c r="A887" s="80"/>
      <c r="B887" s="22"/>
      <c r="C887" s="15"/>
      <c r="D887" s="15"/>
      <c r="E887" s="15"/>
      <c r="F887" s="48"/>
      <c r="G887" s="48"/>
      <c r="H887" s="48"/>
      <c r="I887" s="241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s="18" customFormat="1" ht="15" customHeight="1">
      <c r="A888" s="80"/>
      <c r="B888" s="22"/>
      <c r="C888" s="15"/>
      <c r="D888" s="15"/>
      <c r="E888" s="15"/>
      <c r="F888" s="48"/>
      <c r="G888" s="48"/>
      <c r="H888" s="48"/>
      <c r="I888" s="241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s="18" customFormat="1" ht="15" customHeight="1">
      <c r="A889" s="80"/>
      <c r="B889" s="22"/>
      <c r="C889" s="15"/>
      <c r="D889" s="15"/>
      <c r="E889" s="15"/>
      <c r="F889" s="48"/>
      <c r="G889" s="48"/>
      <c r="H889" s="48"/>
      <c r="I889" s="241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s="18" customFormat="1" ht="15" customHeight="1">
      <c r="A890" s="80"/>
      <c r="B890" s="22"/>
      <c r="C890" s="15"/>
      <c r="D890" s="15"/>
      <c r="E890" s="15"/>
      <c r="F890" s="48"/>
      <c r="G890" s="48"/>
      <c r="H890" s="48"/>
      <c r="I890" s="241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s="18" customFormat="1" ht="15" customHeight="1">
      <c r="A891" s="80"/>
      <c r="B891" s="22"/>
      <c r="C891" s="15"/>
      <c r="D891" s="15"/>
      <c r="E891" s="15"/>
      <c r="F891" s="48"/>
      <c r="G891" s="48"/>
      <c r="H891" s="48"/>
      <c r="I891" s="241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s="18" customFormat="1" ht="15" customHeight="1">
      <c r="A892" s="80"/>
      <c r="B892" s="22"/>
      <c r="C892" s="15"/>
      <c r="D892" s="15"/>
      <c r="E892" s="15"/>
      <c r="F892" s="48"/>
      <c r="G892" s="48"/>
      <c r="H892" s="48"/>
      <c r="I892" s="241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s="18" customFormat="1" ht="15" customHeight="1">
      <c r="A893" s="80"/>
      <c r="B893" s="22"/>
      <c r="C893" s="15"/>
      <c r="D893" s="15"/>
      <c r="E893" s="15"/>
      <c r="F893" s="48"/>
      <c r="G893" s="48"/>
      <c r="H893" s="48"/>
      <c r="I893" s="241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s="18" customFormat="1" ht="15" customHeight="1">
      <c r="A894" s="80"/>
      <c r="B894" s="22"/>
      <c r="C894" s="15"/>
      <c r="D894" s="15"/>
      <c r="E894" s="15"/>
      <c r="F894" s="48"/>
      <c r="G894" s="48"/>
      <c r="H894" s="48"/>
      <c r="I894" s="241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s="18" customFormat="1" ht="15" customHeight="1">
      <c r="A895" s="80"/>
      <c r="B895" s="22"/>
      <c r="C895" s="15"/>
      <c r="D895" s="15"/>
      <c r="E895" s="15"/>
      <c r="F895" s="48"/>
      <c r="G895" s="48"/>
      <c r="H895" s="48"/>
      <c r="I895" s="241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s="18" customFormat="1" ht="15" customHeight="1">
      <c r="A896" s="80"/>
      <c r="B896" s="22"/>
      <c r="C896" s="15"/>
      <c r="D896" s="15"/>
      <c r="E896" s="15"/>
      <c r="F896" s="48"/>
      <c r="G896" s="48"/>
      <c r="H896" s="48"/>
      <c r="I896" s="241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s="18" customFormat="1" ht="15" customHeight="1">
      <c r="A897" s="80"/>
      <c r="B897" s="22"/>
      <c r="C897" s="15"/>
      <c r="D897" s="15"/>
      <c r="E897" s="15"/>
      <c r="F897" s="48"/>
      <c r="G897" s="48"/>
      <c r="H897" s="48"/>
      <c r="I897" s="241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s="18" customFormat="1" ht="15" customHeight="1">
      <c r="A898" s="80"/>
      <c r="B898" s="22"/>
      <c r="C898" s="15"/>
      <c r="D898" s="15"/>
      <c r="E898" s="15"/>
      <c r="F898" s="48"/>
      <c r="G898" s="48"/>
      <c r="H898" s="48"/>
      <c r="I898" s="241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s="18" customFormat="1" ht="15" customHeight="1">
      <c r="A899" s="80"/>
      <c r="B899" s="22"/>
      <c r="C899" s="15"/>
      <c r="D899" s="15"/>
      <c r="E899" s="15"/>
      <c r="F899" s="48"/>
      <c r="G899" s="48"/>
      <c r="H899" s="48"/>
      <c r="I899" s="241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s="18" customFormat="1" ht="15" customHeight="1">
      <c r="A900" s="80"/>
      <c r="B900" s="22"/>
      <c r="C900" s="15"/>
      <c r="D900" s="15"/>
      <c r="E900" s="15"/>
      <c r="F900" s="48"/>
      <c r="G900" s="48"/>
      <c r="H900" s="48"/>
      <c r="I900" s="241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s="18" customFormat="1" ht="15" customHeight="1">
      <c r="A901" s="80"/>
      <c r="B901" s="22"/>
      <c r="C901" s="15"/>
      <c r="D901" s="15"/>
      <c r="E901" s="15"/>
      <c r="F901" s="48"/>
      <c r="G901" s="48"/>
      <c r="H901" s="48"/>
      <c r="I901" s="241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s="18" customFormat="1" ht="15" customHeight="1">
      <c r="A902" s="80"/>
      <c r="B902" s="22"/>
      <c r="C902" s="15"/>
      <c r="D902" s="15"/>
      <c r="E902" s="15"/>
      <c r="F902" s="48"/>
      <c r="G902" s="48"/>
      <c r="H902" s="48"/>
      <c r="I902" s="241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s="18" customFormat="1" ht="15" customHeight="1">
      <c r="A903" s="80"/>
      <c r="B903" s="22"/>
      <c r="C903" s="15"/>
      <c r="D903" s="15"/>
      <c r="E903" s="15"/>
      <c r="F903" s="48"/>
      <c r="G903" s="48"/>
      <c r="H903" s="48"/>
      <c r="I903" s="241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s="18" customFormat="1" ht="15" customHeight="1">
      <c r="A904" s="80"/>
      <c r="B904" s="22"/>
      <c r="C904" s="15"/>
      <c r="D904" s="15"/>
      <c r="E904" s="15"/>
      <c r="F904" s="48"/>
      <c r="G904" s="48"/>
      <c r="H904" s="48"/>
      <c r="I904" s="241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s="18" customFormat="1" ht="15" customHeight="1">
      <c r="A905" s="80"/>
      <c r="B905" s="22"/>
      <c r="C905" s="15"/>
      <c r="D905" s="15"/>
      <c r="E905" s="15"/>
      <c r="F905" s="48"/>
      <c r="G905" s="48"/>
      <c r="H905" s="48"/>
      <c r="I905" s="241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s="18" customFormat="1" ht="15" customHeight="1">
      <c r="A906" s="80"/>
      <c r="B906" s="22"/>
      <c r="C906" s="15"/>
      <c r="D906" s="15"/>
      <c r="E906" s="15"/>
      <c r="F906" s="48"/>
      <c r="G906" s="48"/>
      <c r="H906" s="48"/>
      <c r="I906" s="241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s="18" customFormat="1" ht="15" customHeight="1">
      <c r="A907" s="80"/>
      <c r="B907" s="22"/>
      <c r="C907" s="15"/>
      <c r="D907" s="15"/>
      <c r="E907" s="15"/>
      <c r="F907" s="48"/>
      <c r="G907" s="48"/>
      <c r="H907" s="48"/>
      <c r="I907" s="241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s="18" customFormat="1" ht="15" customHeight="1">
      <c r="A908" s="80"/>
      <c r="B908" s="22"/>
      <c r="C908" s="15"/>
      <c r="D908" s="15"/>
      <c r="E908" s="15"/>
      <c r="F908" s="48"/>
      <c r="G908" s="48"/>
      <c r="H908" s="48"/>
      <c r="I908" s="241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s="18" customFormat="1" ht="15" customHeight="1">
      <c r="A909" s="80"/>
      <c r="B909" s="22"/>
      <c r="C909" s="15"/>
      <c r="D909" s="15"/>
      <c r="E909" s="15"/>
      <c r="F909" s="48"/>
      <c r="G909" s="48"/>
      <c r="H909" s="48"/>
      <c r="I909" s="241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s="18" customFormat="1" ht="15" customHeight="1">
      <c r="A910" s="80"/>
      <c r="B910" s="22"/>
      <c r="C910" s="15"/>
      <c r="D910" s="15"/>
      <c r="E910" s="15"/>
      <c r="F910" s="48"/>
      <c r="G910" s="48"/>
      <c r="H910" s="48"/>
      <c r="I910" s="241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s="18" customFormat="1" ht="15" customHeight="1">
      <c r="A911" s="80"/>
      <c r="B911" s="22"/>
      <c r="C911" s="15"/>
      <c r="D911" s="15"/>
      <c r="E911" s="15"/>
      <c r="F911" s="48"/>
      <c r="G911" s="48"/>
      <c r="H911" s="48"/>
      <c r="I911" s="241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s="18" customFormat="1" ht="15" customHeight="1">
      <c r="A912" s="80"/>
      <c r="B912" s="22"/>
      <c r="C912" s="15"/>
      <c r="D912" s="15"/>
      <c r="E912" s="15"/>
      <c r="F912" s="48"/>
      <c r="G912" s="48"/>
      <c r="H912" s="48"/>
      <c r="I912" s="241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s="18" customFormat="1" ht="15" customHeight="1">
      <c r="A913" s="80"/>
      <c r="B913" s="22"/>
      <c r="C913" s="15"/>
      <c r="D913" s="15"/>
      <c r="E913" s="15"/>
      <c r="F913" s="48"/>
      <c r="G913" s="48"/>
      <c r="H913" s="48"/>
      <c r="I913" s="241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s="18" customFormat="1" ht="15" customHeight="1">
      <c r="A914" s="80"/>
      <c r="B914" s="22"/>
      <c r="C914" s="15"/>
      <c r="D914" s="15"/>
      <c r="E914" s="15"/>
      <c r="F914" s="48"/>
      <c r="G914" s="48"/>
      <c r="H914" s="48"/>
      <c r="I914" s="241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s="18" customFormat="1" ht="15" customHeight="1">
      <c r="A915" s="80"/>
      <c r="B915" s="22"/>
      <c r="C915" s="15"/>
      <c r="D915" s="15"/>
      <c r="E915" s="15"/>
      <c r="F915" s="48"/>
      <c r="G915" s="48"/>
      <c r="H915" s="48"/>
      <c r="I915" s="241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s="18" customFormat="1" ht="15" customHeight="1">
      <c r="A916" s="80"/>
      <c r="B916" s="22"/>
      <c r="C916" s="15"/>
      <c r="D916" s="15"/>
      <c r="E916" s="15"/>
      <c r="F916" s="48"/>
      <c r="G916" s="48"/>
      <c r="H916" s="48"/>
      <c r="I916" s="241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s="18" customFormat="1" ht="15" customHeight="1">
      <c r="A917" s="80"/>
      <c r="B917" s="22"/>
      <c r="C917" s="15"/>
      <c r="D917" s="15"/>
      <c r="E917" s="15"/>
      <c r="F917" s="48"/>
      <c r="G917" s="48"/>
      <c r="H917" s="48"/>
      <c r="I917" s="241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s="18" customFormat="1" ht="15" customHeight="1">
      <c r="A918" s="80"/>
      <c r="B918" s="22"/>
      <c r="C918" s="15"/>
      <c r="D918" s="15"/>
      <c r="E918" s="15"/>
      <c r="F918" s="48"/>
      <c r="G918" s="48"/>
      <c r="H918" s="48"/>
      <c r="I918" s="241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s="18" customFormat="1" ht="15" customHeight="1">
      <c r="A919" s="80"/>
      <c r="B919" s="22"/>
      <c r="C919" s="15"/>
      <c r="D919" s="15"/>
      <c r="E919" s="15"/>
      <c r="F919" s="48"/>
      <c r="G919" s="48"/>
      <c r="H919" s="48"/>
      <c r="I919" s="241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s="18" customFormat="1" ht="15" customHeight="1">
      <c r="A920" s="80"/>
      <c r="B920" s="22"/>
      <c r="C920" s="15"/>
      <c r="D920" s="15"/>
      <c r="E920" s="15"/>
      <c r="F920" s="48"/>
      <c r="G920" s="48"/>
      <c r="H920" s="48"/>
      <c r="I920" s="241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s="18" customFormat="1" ht="15" customHeight="1">
      <c r="A921" s="80"/>
      <c r="B921" s="22"/>
      <c r="C921" s="15"/>
      <c r="D921" s="15"/>
      <c r="E921" s="15"/>
      <c r="F921" s="48"/>
      <c r="G921" s="48"/>
      <c r="H921" s="48"/>
      <c r="I921" s="241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s="18" customFormat="1" ht="15" customHeight="1">
      <c r="A922" s="80"/>
      <c r="B922" s="22"/>
      <c r="C922" s="15"/>
      <c r="D922" s="15"/>
      <c r="E922" s="15"/>
      <c r="F922" s="48"/>
      <c r="G922" s="48"/>
      <c r="H922" s="48"/>
      <c r="I922" s="241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s="18" customFormat="1" ht="15" customHeight="1">
      <c r="A923" s="80"/>
      <c r="B923" s="22"/>
      <c r="C923" s="15"/>
      <c r="D923" s="15"/>
      <c r="E923" s="15"/>
      <c r="F923" s="48"/>
      <c r="G923" s="48"/>
      <c r="H923" s="48"/>
      <c r="I923" s="241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s="18" customFormat="1" ht="15" customHeight="1">
      <c r="A924" s="80"/>
      <c r="B924" s="22"/>
      <c r="C924" s="15"/>
      <c r="D924" s="15"/>
      <c r="E924" s="15"/>
      <c r="F924" s="48"/>
      <c r="G924" s="48"/>
      <c r="H924" s="48"/>
      <c r="I924" s="241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s="18" customFormat="1" ht="15" customHeight="1">
      <c r="A925" s="80"/>
      <c r="B925" s="22"/>
      <c r="C925" s="15"/>
      <c r="D925" s="15"/>
      <c r="E925" s="15"/>
      <c r="F925" s="48"/>
      <c r="G925" s="48"/>
      <c r="H925" s="48"/>
      <c r="I925" s="241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s="18" customFormat="1" ht="15" customHeight="1">
      <c r="A926" s="80"/>
      <c r="B926" s="22"/>
      <c r="C926" s="15"/>
      <c r="D926" s="15"/>
      <c r="E926" s="15"/>
      <c r="F926" s="48"/>
      <c r="G926" s="48"/>
      <c r="H926" s="48"/>
      <c r="I926" s="241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s="18" customFormat="1" ht="15" customHeight="1">
      <c r="A927" s="80"/>
      <c r="B927" s="22"/>
      <c r="C927" s="15"/>
      <c r="D927" s="15"/>
      <c r="E927" s="15"/>
      <c r="F927" s="48"/>
      <c r="G927" s="48"/>
      <c r="H927" s="48"/>
      <c r="I927" s="241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s="18" customFormat="1" ht="15" customHeight="1">
      <c r="A928" s="80"/>
      <c r="B928" s="22"/>
      <c r="C928" s="15"/>
      <c r="D928" s="15"/>
      <c r="E928" s="15"/>
      <c r="F928" s="48"/>
      <c r="G928" s="48"/>
      <c r="H928" s="48"/>
      <c r="I928" s="241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s="18" customFormat="1" ht="15" customHeight="1">
      <c r="A929" s="80"/>
      <c r="B929" s="22"/>
      <c r="C929" s="15"/>
      <c r="D929" s="15"/>
      <c r="E929" s="15"/>
      <c r="F929" s="48"/>
      <c r="G929" s="48"/>
      <c r="H929" s="48"/>
      <c r="I929" s="241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s="18" customFormat="1" ht="15" customHeight="1">
      <c r="A930" s="80"/>
      <c r="B930" s="22"/>
      <c r="C930" s="15"/>
      <c r="D930" s="15"/>
      <c r="E930" s="15"/>
      <c r="F930" s="48"/>
      <c r="G930" s="48"/>
      <c r="H930" s="48"/>
      <c r="I930" s="241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s="18" customFormat="1" ht="15" customHeight="1">
      <c r="A931" s="80"/>
      <c r="B931" s="22"/>
      <c r="C931" s="15"/>
      <c r="D931" s="15"/>
      <c r="E931" s="15"/>
      <c r="F931" s="48"/>
      <c r="G931" s="48"/>
      <c r="H931" s="48"/>
      <c r="I931" s="241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s="18" customFormat="1" ht="15" customHeight="1">
      <c r="A932" s="80"/>
      <c r="B932" s="22"/>
      <c r="C932" s="15"/>
      <c r="D932" s="15"/>
      <c r="E932" s="15"/>
      <c r="F932" s="48"/>
      <c r="G932" s="48"/>
      <c r="H932" s="48"/>
      <c r="I932" s="241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s="18" customFormat="1" ht="15" customHeight="1">
      <c r="A933" s="80"/>
      <c r="B933" s="22"/>
      <c r="C933" s="15"/>
      <c r="D933" s="15"/>
      <c r="E933" s="15"/>
      <c r="F933" s="48"/>
      <c r="G933" s="48"/>
      <c r="H933" s="48"/>
      <c r="I933" s="241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s="18" customFormat="1" ht="15" customHeight="1">
      <c r="A934" s="80"/>
      <c r="B934" s="22"/>
      <c r="C934" s="15"/>
      <c r="D934" s="15"/>
      <c r="E934" s="15"/>
      <c r="F934" s="48"/>
      <c r="G934" s="48"/>
      <c r="H934" s="48"/>
      <c r="I934" s="241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s="18" customFormat="1" ht="15" customHeight="1">
      <c r="A935" s="80"/>
      <c r="B935" s="22"/>
      <c r="C935" s="15"/>
      <c r="D935" s="15"/>
      <c r="E935" s="15"/>
      <c r="F935" s="48"/>
      <c r="G935" s="48"/>
      <c r="H935" s="48"/>
      <c r="I935" s="241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s="18" customFormat="1" ht="15" customHeight="1">
      <c r="A936" s="80"/>
      <c r="B936" s="22"/>
      <c r="C936" s="15"/>
      <c r="D936" s="15"/>
      <c r="E936" s="15"/>
      <c r="F936" s="48"/>
      <c r="G936" s="48"/>
      <c r="H936" s="48"/>
      <c r="I936" s="241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s="18" customFormat="1" ht="15" customHeight="1">
      <c r="A937" s="80"/>
      <c r="B937" s="22"/>
      <c r="C937" s="15"/>
      <c r="D937" s="15"/>
      <c r="E937" s="15"/>
      <c r="F937" s="48"/>
      <c r="G937" s="48"/>
      <c r="H937" s="48"/>
      <c r="I937" s="241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s="18" customFormat="1" ht="15" customHeight="1">
      <c r="A938" s="80"/>
      <c r="B938" s="22"/>
      <c r="C938" s="15"/>
      <c r="D938" s="15"/>
      <c r="E938" s="15"/>
      <c r="F938" s="48"/>
      <c r="G938" s="48"/>
      <c r="H938" s="48"/>
      <c r="I938" s="241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s="18" customFormat="1" ht="15" customHeight="1">
      <c r="A939" s="80"/>
      <c r="B939" s="22"/>
      <c r="C939" s="15"/>
      <c r="D939" s="15"/>
      <c r="E939" s="15"/>
      <c r="F939" s="48"/>
      <c r="G939" s="48"/>
      <c r="H939" s="48"/>
      <c r="I939" s="241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s="18" customFormat="1" ht="15" customHeight="1">
      <c r="A940" s="80"/>
      <c r="B940" s="22"/>
      <c r="C940" s="15"/>
      <c r="D940" s="15"/>
      <c r="E940" s="15"/>
      <c r="F940" s="48"/>
      <c r="G940" s="48"/>
      <c r="H940" s="48"/>
      <c r="I940" s="241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s="18" customFormat="1" ht="15" customHeight="1">
      <c r="A941" s="80"/>
      <c r="B941" s="22"/>
      <c r="C941" s="15"/>
      <c r="D941" s="15"/>
      <c r="E941" s="15"/>
      <c r="F941" s="48"/>
      <c r="G941" s="48"/>
      <c r="H941" s="48"/>
      <c r="I941" s="241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s="18" customFormat="1" ht="15" customHeight="1">
      <c r="A942" s="80"/>
      <c r="B942" s="22"/>
      <c r="C942" s="15"/>
      <c r="D942" s="15"/>
      <c r="E942" s="15"/>
      <c r="F942" s="48"/>
      <c r="G942" s="48"/>
      <c r="H942" s="48"/>
      <c r="I942" s="241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s="18" customFormat="1" ht="15" customHeight="1">
      <c r="A943" s="80"/>
      <c r="B943" s="22"/>
      <c r="C943" s="15"/>
      <c r="D943" s="15"/>
      <c r="E943" s="15"/>
      <c r="F943" s="48"/>
      <c r="G943" s="48"/>
      <c r="H943" s="48"/>
      <c r="I943" s="241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s="18" customFormat="1" ht="15" customHeight="1">
      <c r="A944" s="80"/>
      <c r="B944" s="22"/>
      <c r="C944" s="15"/>
      <c r="D944" s="15"/>
      <c r="E944" s="15"/>
      <c r="F944" s="48"/>
      <c r="G944" s="48"/>
      <c r="H944" s="48"/>
      <c r="I944" s="241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s="18" customFormat="1" ht="15" customHeight="1">
      <c r="A945" s="80"/>
      <c r="B945" s="22"/>
      <c r="C945" s="15"/>
      <c r="D945" s="15"/>
      <c r="E945" s="15"/>
      <c r="F945" s="48"/>
      <c r="G945" s="48"/>
      <c r="H945" s="48"/>
      <c r="I945" s="241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s="18" customFormat="1" ht="15" customHeight="1">
      <c r="A946" s="80"/>
      <c r="B946" s="22"/>
      <c r="C946" s="15"/>
      <c r="D946" s="15"/>
      <c r="E946" s="15"/>
      <c r="F946" s="48"/>
      <c r="G946" s="48"/>
      <c r="H946" s="48"/>
      <c r="I946" s="241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s="18" customFormat="1" ht="15" customHeight="1">
      <c r="A947" s="80"/>
      <c r="B947" s="22"/>
      <c r="C947" s="15"/>
      <c r="D947" s="15"/>
      <c r="E947" s="15"/>
      <c r="F947" s="48"/>
      <c r="G947" s="48"/>
      <c r="H947" s="48"/>
      <c r="I947" s="241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s="18" customFormat="1" ht="15" customHeight="1">
      <c r="A948" s="80"/>
      <c r="B948" s="22"/>
      <c r="C948" s="15"/>
      <c r="D948" s="15"/>
      <c r="E948" s="15"/>
      <c r="F948" s="48"/>
      <c r="G948" s="48"/>
      <c r="H948" s="48"/>
      <c r="I948" s="241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s="18" customFormat="1" ht="15" customHeight="1">
      <c r="A949" s="80"/>
      <c r="B949" s="22"/>
      <c r="C949" s="15"/>
      <c r="D949" s="15"/>
      <c r="E949" s="15"/>
      <c r="F949" s="48"/>
      <c r="G949" s="48"/>
      <c r="H949" s="48"/>
      <c r="I949" s="241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s="18" customFormat="1" ht="15" customHeight="1">
      <c r="A950" s="80"/>
      <c r="B950" s="22"/>
      <c r="C950" s="15"/>
      <c r="D950" s="15"/>
      <c r="E950" s="15"/>
      <c r="F950" s="48"/>
      <c r="G950" s="48"/>
      <c r="H950" s="48"/>
      <c r="I950" s="241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s="18" customFormat="1" ht="15" customHeight="1">
      <c r="A951" s="80"/>
      <c r="B951" s="22"/>
      <c r="C951" s="15"/>
      <c r="D951" s="15"/>
      <c r="E951" s="15"/>
      <c r="F951" s="48"/>
      <c r="G951" s="48"/>
      <c r="H951" s="48"/>
      <c r="I951" s="241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s="18" customFormat="1" ht="15" customHeight="1">
      <c r="A952" s="80"/>
      <c r="B952" s="22"/>
      <c r="C952" s="15"/>
      <c r="D952" s="15"/>
      <c r="E952" s="15"/>
      <c r="F952" s="48"/>
      <c r="G952" s="48"/>
      <c r="H952" s="48"/>
      <c r="I952" s="241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s="18" customFormat="1" ht="15" customHeight="1">
      <c r="A953" s="80"/>
      <c r="B953" s="22"/>
      <c r="C953" s="15"/>
      <c r="D953" s="15"/>
      <c r="E953" s="15"/>
      <c r="F953" s="48"/>
      <c r="G953" s="48"/>
      <c r="H953" s="48"/>
      <c r="I953" s="241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s="18" customFormat="1" ht="15" customHeight="1">
      <c r="A954" s="80"/>
      <c r="B954" s="22"/>
      <c r="C954" s="15"/>
      <c r="D954" s="15"/>
      <c r="E954" s="15"/>
      <c r="F954" s="48"/>
      <c r="G954" s="48"/>
      <c r="H954" s="48"/>
      <c r="I954" s="241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s="18" customFormat="1" ht="15" customHeight="1">
      <c r="A955" s="80"/>
      <c r="B955" s="22"/>
      <c r="C955" s="15"/>
      <c r="D955" s="15"/>
      <c r="E955" s="15"/>
      <c r="F955" s="48"/>
      <c r="G955" s="48"/>
      <c r="H955" s="48"/>
      <c r="I955" s="241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s="18" customFormat="1" ht="15" customHeight="1">
      <c r="A956" s="80"/>
      <c r="B956" s="22"/>
      <c r="C956" s="15"/>
      <c r="D956" s="15"/>
      <c r="E956" s="15"/>
      <c r="F956" s="48"/>
      <c r="G956" s="48"/>
      <c r="H956" s="48"/>
      <c r="I956" s="241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s="18" customFormat="1" ht="15" customHeight="1">
      <c r="A957" s="80"/>
      <c r="B957" s="22"/>
      <c r="C957" s="15"/>
      <c r="D957" s="15"/>
      <c r="E957" s="15"/>
      <c r="F957" s="48"/>
      <c r="G957" s="48"/>
      <c r="H957" s="48"/>
      <c r="I957" s="241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s="18" customFormat="1" ht="15" customHeight="1">
      <c r="A958" s="80"/>
      <c r="B958" s="22"/>
      <c r="C958" s="15"/>
      <c r="D958" s="15"/>
      <c r="E958" s="15"/>
      <c r="F958" s="48"/>
      <c r="G958" s="48"/>
      <c r="H958" s="48"/>
      <c r="I958" s="241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s="18" customFormat="1" ht="15" customHeight="1">
      <c r="A959" s="80"/>
      <c r="B959" s="22"/>
      <c r="C959" s="15"/>
      <c r="D959" s="15"/>
      <c r="E959" s="15"/>
      <c r="F959" s="48"/>
      <c r="G959" s="48"/>
      <c r="H959" s="48"/>
      <c r="I959" s="241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s="18" customFormat="1" ht="15" customHeight="1">
      <c r="A960" s="80"/>
      <c r="B960" s="22"/>
      <c r="C960" s="15"/>
      <c r="D960" s="15"/>
      <c r="E960" s="15"/>
      <c r="F960" s="48"/>
      <c r="G960" s="48"/>
      <c r="H960" s="48"/>
      <c r="I960" s="241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s="18" customFormat="1" ht="15" customHeight="1">
      <c r="A961" s="80"/>
      <c r="B961" s="22"/>
      <c r="C961" s="15"/>
      <c r="D961" s="15"/>
      <c r="E961" s="15"/>
      <c r="F961" s="48"/>
      <c r="G961" s="48"/>
      <c r="H961" s="48"/>
      <c r="I961" s="241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</sheetData>
  <mergeCells count="2">
    <mergeCell ref="B1:E1"/>
    <mergeCell ref="B468:E4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opLeftCell="A687" workbookViewId="0">
      <selection activeCell="L699" sqref="L699"/>
    </sheetView>
  </sheetViews>
  <sheetFormatPr defaultColWidth="9.109375" defaultRowHeight="15"/>
  <cols>
    <col min="1" max="1" width="10.44140625" style="150" customWidth="1"/>
    <col min="2" max="2" width="16.44140625" style="149" customWidth="1"/>
    <col min="3" max="3" width="16.33203125" style="149" customWidth="1"/>
    <col min="4" max="4" width="19" style="149" customWidth="1"/>
    <col min="5" max="5" width="20.44140625" style="149" customWidth="1"/>
    <col min="6" max="6" width="14.44140625" style="150" customWidth="1"/>
    <col min="7" max="7" width="11" style="182" customWidth="1"/>
    <col min="8" max="8" width="13.5546875" style="149" customWidth="1"/>
    <col min="9" max="9" width="15.21875" style="149" customWidth="1"/>
    <col min="10" max="16384" width="9.109375" style="149"/>
  </cols>
  <sheetData>
    <row r="1" spans="1:9" ht="42" customHeight="1">
      <c r="A1" s="207" t="s">
        <v>0</v>
      </c>
      <c r="B1" s="593" t="s">
        <v>1</v>
      </c>
      <c r="C1" s="594"/>
      <c r="D1" s="594"/>
      <c r="E1" s="595"/>
      <c r="F1" s="207" t="s">
        <v>2</v>
      </c>
      <c r="G1" s="208" t="s">
        <v>502</v>
      </c>
      <c r="H1" s="209" t="s">
        <v>503</v>
      </c>
      <c r="I1" s="210" t="s">
        <v>504</v>
      </c>
    </row>
    <row r="2" spans="1:9">
      <c r="B2" s="151"/>
      <c r="C2" s="152"/>
      <c r="D2" s="152"/>
      <c r="E2" s="153"/>
      <c r="G2" s="11"/>
      <c r="H2" s="154"/>
      <c r="I2" s="185"/>
    </row>
    <row r="3" spans="1:9">
      <c r="B3" s="155"/>
      <c r="C3" s="156"/>
      <c r="D3" s="156"/>
      <c r="E3" s="157"/>
      <c r="G3" s="11"/>
      <c r="H3" s="154"/>
      <c r="I3" s="185"/>
    </row>
    <row r="4" spans="1:9">
      <c r="B4" s="158" t="str">
        <f>'Elevated water tank'!B4</f>
        <v>PROPOSED BOREHOLE REHABILITATION</v>
      </c>
      <c r="C4" s="156"/>
      <c r="D4" s="156"/>
      <c r="E4" s="157"/>
      <c r="F4" s="159"/>
      <c r="G4" s="11"/>
      <c r="I4" s="186"/>
    </row>
    <row r="5" spans="1:9">
      <c r="B5" s="158" t="str">
        <f>'Elevated water tank'!B5</f>
        <v>BALANBAL DISTRICT</v>
      </c>
      <c r="C5" s="156"/>
      <c r="D5" s="156"/>
      <c r="E5" s="157"/>
      <c r="F5" s="159"/>
      <c r="G5" s="11"/>
      <c r="I5" s="186"/>
    </row>
    <row r="6" spans="1:9">
      <c r="B6" s="155"/>
      <c r="C6" s="156"/>
      <c r="D6" s="156"/>
      <c r="E6" s="157"/>
      <c r="F6" s="159"/>
      <c r="G6" s="11"/>
      <c r="I6" s="186"/>
    </row>
    <row r="7" spans="1:9">
      <c r="A7" s="160"/>
      <c r="B7" s="158" t="s">
        <v>988</v>
      </c>
      <c r="C7" s="15"/>
      <c r="D7" s="15"/>
      <c r="E7" s="161"/>
      <c r="F7" s="48"/>
      <c r="G7" s="16"/>
      <c r="H7" s="48"/>
      <c r="I7" s="187"/>
    </row>
    <row r="8" spans="1:9">
      <c r="A8" s="160"/>
      <c r="B8" s="162"/>
      <c r="C8" s="15"/>
      <c r="D8" s="15"/>
      <c r="E8" s="161"/>
      <c r="F8" s="48"/>
      <c r="G8" s="16"/>
      <c r="H8" s="48"/>
      <c r="I8" s="187"/>
    </row>
    <row r="9" spans="1:9">
      <c r="A9" s="160"/>
      <c r="B9" s="158" t="s">
        <v>505</v>
      </c>
      <c r="C9" s="15"/>
      <c r="D9" s="15"/>
      <c r="E9" s="161"/>
      <c r="F9" s="48"/>
      <c r="G9" s="16"/>
      <c r="H9" s="48"/>
      <c r="I9" s="187"/>
    </row>
    <row r="10" spans="1:9">
      <c r="A10" s="160"/>
      <c r="B10" s="158"/>
      <c r="C10" s="21"/>
      <c r="D10" s="15"/>
      <c r="E10" s="161"/>
      <c r="F10" s="48"/>
      <c r="G10" s="16"/>
      <c r="H10" s="48"/>
      <c r="I10" s="187"/>
    </row>
    <row r="11" spans="1:9">
      <c r="A11" s="160"/>
      <c r="B11" s="158"/>
      <c r="C11" s="21"/>
      <c r="D11" s="15"/>
      <c r="E11" s="161"/>
      <c r="F11" s="163"/>
      <c r="G11" s="16"/>
      <c r="H11" s="16"/>
      <c r="I11" s="187"/>
    </row>
    <row r="12" spans="1:9" ht="15.6">
      <c r="A12" s="13" t="s">
        <v>20</v>
      </c>
      <c r="B12" s="22" t="s">
        <v>506</v>
      </c>
      <c r="C12" s="21"/>
      <c r="D12" s="15"/>
      <c r="E12" s="15"/>
      <c r="F12" s="17" t="s">
        <v>28</v>
      </c>
      <c r="G12" s="16">
        <f>6*5</f>
        <v>30</v>
      </c>
      <c r="H12" s="16"/>
      <c r="I12" s="187"/>
    </row>
    <row r="13" spans="1:9">
      <c r="A13" s="13" t="s">
        <v>63</v>
      </c>
      <c r="B13" s="22" t="s">
        <v>507</v>
      </c>
      <c r="C13" s="21"/>
      <c r="D13" s="15"/>
      <c r="E13" s="15"/>
      <c r="F13" s="16"/>
      <c r="G13" s="16"/>
      <c r="H13" s="16"/>
      <c r="I13" s="187"/>
    </row>
    <row r="14" spans="1:9">
      <c r="A14" s="13"/>
      <c r="B14" s="14"/>
      <c r="C14" s="21"/>
      <c r="D14" s="15"/>
      <c r="E14" s="15"/>
      <c r="F14" s="16"/>
      <c r="G14" s="16"/>
      <c r="H14" s="16"/>
      <c r="I14" s="187"/>
    </row>
    <row r="15" spans="1:9">
      <c r="A15" s="13" t="s">
        <v>3</v>
      </c>
      <c r="B15" s="22" t="s">
        <v>44</v>
      </c>
      <c r="C15" s="21"/>
      <c r="D15" s="15"/>
      <c r="E15" s="15"/>
      <c r="F15" s="16"/>
      <c r="G15" s="16"/>
      <c r="H15" s="16"/>
      <c r="I15" s="187"/>
    </row>
    <row r="16" spans="1:9">
      <c r="A16" s="13"/>
      <c r="B16" s="22" t="s">
        <v>45</v>
      </c>
      <c r="C16" s="21"/>
      <c r="D16" s="15"/>
      <c r="E16" s="15"/>
      <c r="F16" s="16"/>
      <c r="G16" s="16"/>
      <c r="H16" s="16"/>
      <c r="I16" s="187"/>
    </row>
    <row r="17" spans="1:9">
      <c r="A17" s="13"/>
      <c r="B17" s="22" t="s">
        <v>46</v>
      </c>
      <c r="C17" s="21"/>
      <c r="D17" s="15"/>
      <c r="E17" s="15"/>
      <c r="F17" s="16" t="s">
        <v>508</v>
      </c>
      <c r="G17" s="16">
        <v>1</v>
      </c>
      <c r="H17" s="16"/>
      <c r="I17" s="187"/>
    </row>
    <row r="18" spans="1:9">
      <c r="A18" s="13"/>
      <c r="B18" s="22"/>
      <c r="C18" s="21"/>
      <c r="D18" s="15"/>
      <c r="E18" s="15"/>
      <c r="F18" s="16"/>
      <c r="G18" s="16"/>
      <c r="H18" s="16"/>
      <c r="I18" s="187"/>
    </row>
    <row r="19" spans="1:9">
      <c r="A19" s="13"/>
      <c r="B19" s="22"/>
      <c r="C19" s="21"/>
      <c r="D19" s="15"/>
      <c r="E19" s="15"/>
      <c r="F19" s="16"/>
      <c r="G19" s="16"/>
      <c r="H19" s="16"/>
      <c r="I19" s="187"/>
    </row>
    <row r="20" spans="1:9">
      <c r="A20" s="13"/>
      <c r="B20" s="22"/>
      <c r="C20" s="21"/>
      <c r="D20" s="15"/>
      <c r="E20" s="15"/>
      <c r="F20" s="16"/>
      <c r="G20" s="16"/>
      <c r="H20" s="16"/>
      <c r="I20" s="187"/>
    </row>
    <row r="21" spans="1:9">
      <c r="A21" s="13"/>
      <c r="B21" s="22"/>
      <c r="C21" s="21"/>
      <c r="D21" s="15"/>
      <c r="E21" s="15"/>
      <c r="F21" s="16"/>
      <c r="G21" s="16"/>
      <c r="H21" s="16"/>
      <c r="I21" s="23"/>
    </row>
    <row r="22" spans="1:9">
      <c r="A22" s="13"/>
      <c r="B22" s="22"/>
      <c r="C22" s="21"/>
      <c r="D22" s="15"/>
      <c r="E22" s="15"/>
      <c r="F22" s="16"/>
      <c r="G22" s="16"/>
      <c r="H22" s="16"/>
      <c r="I22" s="187"/>
    </row>
    <row r="23" spans="1:9">
      <c r="A23" s="13"/>
      <c r="B23" s="20" t="s">
        <v>509</v>
      </c>
      <c r="C23" s="21"/>
      <c r="D23" s="15"/>
      <c r="E23" s="15"/>
      <c r="F23" s="29" t="s">
        <v>510</v>
      </c>
      <c r="G23" s="16"/>
      <c r="H23" s="16"/>
      <c r="I23" s="188"/>
    </row>
    <row r="24" spans="1:9">
      <c r="A24" s="13"/>
      <c r="B24" s="20"/>
      <c r="C24" s="21"/>
      <c r="D24" s="15"/>
      <c r="E24" s="15"/>
      <c r="F24" s="16"/>
      <c r="G24" s="16"/>
      <c r="H24" s="16"/>
      <c r="I24" s="188"/>
    </row>
    <row r="25" spans="1:9">
      <c r="A25" s="13"/>
      <c r="B25" s="20"/>
      <c r="C25" s="21"/>
      <c r="D25" s="15"/>
      <c r="E25" s="15"/>
      <c r="F25" s="16"/>
      <c r="G25" s="16"/>
      <c r="H25" s="16"/>
      <c r="I25" s="188"/>
    </row>
    <row r="26" spans="1:9">
      <c r="A26" s="13"/>
      <c r="B26" s="20"/>
      <c r="C26" s="21"/>
      <c r="D26" s="15"/>
      <c r="E26" s="15"/>
      <c r="F26" s="16"/>
      <c r="G26" s="16"/>
      <c r="H26" s="16"/>
      <c r="I26" s="188"/>
    </row>
    <row r="27" spans="1:9">
      <c r="A27" s="13"/>
      <c r="B27" s="20"/>
      <c r="C27" s="21"/>
      <c r="D27" s="15"/>
      <c r="E27" s="15"/>
      <c r="F27" s="16"/>
      <c r="G27" s="16"/>
      <c r="H27" s="16"/>
      <c r="I27" s="188"/>
    </row>
    <row r="28" spans="1:9">
      <c r="A28" s="13"/>
      <c r="B28" s="20"/>
      <c r="C28" s="21"/>
      <c r="D28" s="15"/>
      <c r="E28" s="15"/>
      <c r="F28" s="16"/>
      <c r="G28" s="16"/>
      <c r="H28" s="16"/>
      <c r="I28" s="188"/>
    </row>
    <row r="29" spans="1:9">
      <c r="A29" s="13"/>
      <c r="B29" s="14" t="str">
        <f>B4</f>
        <v>PROPOSED BOREHOLE REHABILITATION</v>
      </c>
      <c r="C29" s="21"/>
      <c r="D29" s="15"/>
      <c r="E29" s="15"/>
      <c r="F29" s="16"/>
      <c r="G29" s="16"/>
      <c r="H29" s="16"/>
      <c r="I29" s="188"/>
    </row>
    <row r="30" spans="1:9">
      <c r="A30" s="13"/>
      <c r="B30" s="14" t="str">
        <f>B5</f>
        <v>BALANBAL DISTRICT</v>
      </c>
      <c r="C30" s="21"/>
      <c r="D30" s="15"/>
      <c r="E30" s="15"/>
      <c r="F30" s="16"/>
      <c r="G30" s="16"/>
      <c r="H30" s="16"/>
      <c r="I30" s="188"/>
    </row>
    <row r="31" spans="1:9">
      <c r="A31" s="13"/>
      <c r="B31" s="20"/>
      <c r="C31" s="21"/>
      <c r="D31" s="15"/>
      <c r="E31" s="15"/>
      <c r="F31" s="16"/>
      <c r="G31" s="16"/>
      <c r="H31" s="16"/>
      <c r="I31" s="188"/>
    </row>
    <row r="32" spans="1:9">
      <c r="A32" s="13"/>
      <c r="B32" s="14" t="str">
        <f>B7</f>
        <v>SECTION 8: WATER KIOSK</v>
      </c>
      <c r="C32" s="21"/>
      <c r="D32" s="15"/>
      <c r="E32" s="15"/>
      <c r="F32" s="16"/>
      <c r="G32" s="16"/>
      <c r="H32" s="16"/>
      <c r="I32" s="188"/>
    </row>
    <row r="33" spans="1:9">
      <c r="A33" s="13"/>
      <c r="B33" s="20"/>
      <c r="C33" s="21"/>
      <c r="D33" s="15"/>
      <c r="E33" s="15"/>
      <c r="F33" s="16"/>
      <c r="G33" s="16"/>
      <c r="H33" s="16"/>
      <c r="I33" s="188"/>
    </row>
    <row r="34" spans="1:9">
      <c r="A34" s="13"/>
      <c r="B34" s="20"/>
      <c r="C34" s="21"/>
      <c r="D34" s="15"/>
      <c r="E34" s="15"/>
      <c r="F34" s="16"/>
      <c r="G34" s="16"/>
      <c r="H34" s="16"/>
      <c r="I34" s="188"/>
    </row>
    <row r="35" spans="1:9">
      <c r="A35" s="13"/>
      <c r="B35" s="14" t="s">
        <v>511</v>
      </c>
      <c r="C35" s="21"/>
      <c r="D35" s="15"/>
      <c r="E35" s="15"/>
      <c r="F35" s="16"/>
      <c r="G35" s="16"/>
      <c r="H35" s="16"/>
      <c r="I35" s="187"/>
    </row>
    <row r="36" spans="1:9">
      <c r="A36" s="13"/>
      <c r="B36" s="14"/>
      <c r="C36" s="21"/>
      <c r="D36" s="15"/>
      <c r="E36" s="15"/>
      <c r="F36" s="16"/>
      <c r="G36" s="16"/>
      <c r="H36" s="16"/>
      <c r="I36" s="187"/>
    </row>
    <row r="37" spans="1:9">
      <c r="A37" s="13"/>
      <c r="B37" s="14"/>
      <c r="C37" s="21"/>
      <c r="D37" s="15"/>
      <c r="E37" s="15"/>
      <c r="F37" s="16"/>
      <c r="G37" s="16"/>
      <c r="H37" s="16"/>
      <c r="I37" s="187"/>
    </row>
    <row r="38" spans="1:9">
      <c r="A38" s="13"/>
      <c r="B38" s="14"/>
      <c r="C38" s="21"/>
      <c r="D38" s="15"/>
      <c r="E38" s="15"/>
      <c r="F38" s="16"/>
      <c r="G38" s="16"/>
      <c r="H38" s="16"/>
      <c r="I38" s="187"/>
    </row>
    <row r="39" spans="1:9">
      <c r="A39" s="13"/>
      <c r="B39" s="24" t="s">
        <v>51</v>
      </c>
      <c r="C39" s="15"/>
      <c r="D39" s="15"/>
      <c r="E39" s="15"/>
      <c r="F39" s="16"/>
      <c r="G39" s="16"/>
      <c r="H39" s="16"/>
      <c r="I39" s="187"/>
    </row>
    <row r="40" spans="1:9">
      <c r="A40" s="13"/>
      <c r="B40" s="24" t="s">
        <v>52</v>
      </c>
      <c r="C40" s="15"/>
      <c r="D40" s="15"/>
      <c r="E40" s="15"/>
      <c r="F40" s="16"/>
      <c r="G40" s="16"/>
      <c r="H40" s="16"/>
      <c r="I40" s="187"/>
    </row>
    <row r="41" spans="1:9">
      <c r="A41" s="13"/>
      <c r="B41" s="24"/>
      <c r="C41" s="15"/>
      <c r="D41" s="15"/>
      <c r="E41" s="15"/>
      <c r="F41" s="16"/>
      <c r="G41" s="16"/>
      <c r="H41" s="16"/>
      <c r="I41" s="187"/>
    </row>
    <row r="42" spans="1:9" ht="15.6">
      <c r="A42" s="13" t="s">
        <v>20</v>
      </c>
      <c r="B42" s="22" t="s">
        <v>512</v>
      </c>
      <c r="C42" s="15"/>
      <c r="D42" s="15"/>
      <c r="E42" s="15"/>
      <c r="F42" s="17" t="s">
        <v>28</v>
      </c>
      <c r="G42" s="16">
        <f>G12</f>
        <v>30</v>
      </c>
      <c r="H42" s="16"/>
      <c r="I42" s="187"/>
    </row>
    <row r="43" spans="1:9">
      <c r="A43" s="13"/>
      <c r="B43" s="24"/>
      <c r="C43" s="15"/>
      <c r="D43" s="15"/>
      <c r="E43" s="15"/>
      <c r="F43" s="16"/>
      <c r="G43" s="16"/>
      <c r="H43" s="16"/>
      <c r="I43" s="187"/>
    </row>
    <row r="44" spans="1:9">
      <c r="A44" s="13"/>
      <c r="B44" s="25"/>
      <c r="C44" s="15"/>
      <c r="D44" s="15"/>
      <c r="E44" s="15"/>
      <c r="F44" s="16"/>
      <c r="G44" s="16"/>
      <c r="H44" s="16"/>
      <c r="I44" s="187"/>
    </row>
    <row r="45" spans="1:9">
      <c r="A45" s="13" t="s">
        <v>3</v>
      </c>
      <c r="B45" s="22" t="s">
        <v>513</v>
      </c>
      <c r="C45" s="15"/>
      <c r="D45" s="15"/>
      <c r="E45" s="15"/>
      <c r="F45" s="16"/>
      <c r="G45" s="16"/>
      <c r="H45" s="16"/>
      <c r="I45" s="187"/>
    </row>
    <row r="46" spans="1:9" ht="15.6">
      <c r="A46" s="13"/>
      <c r="B46" s="22" t="s">
        <v>514</v>
      </c>
      <c r="C46" s="15"/>
      <c r="D46" s="15"/>
      <c r="E46" s="15"/>
      <c r="F46" s="17" t="s">
        <v>31</v>
      </c>
      <c r="G46" s="16">
        <v>30</v>
      </c>
      <c r="H46" s="16"/>
      <c r="I46" s="187"/>
    </row>
    <row r="47" spans="1:9">
      <c r="A47" s="13"/>
      <c r="B47" s="22"/>
      <c r="C47" s="15"/>
      <c r="D47" s="15"/>
      <c r="E47" s="15"/>
      <c r="F47" s="16"/>
      <c r="G47" s="16"/>
      <c r="H47" s="16"/>
      <c r="I47" s="187"/>
    </row>
    <row r="48" spans="1:9">
      <c r="A48" s="13"/>
      <c r="B48" s="24" t="s">
        <v>680</v>
      </c>
      <c r="C48" s="15"/>
      <c r="D48" s="15"/>
      <c r="E48" s="15"/>
      <c r="F48" s="16"/>
      <c r="G48" s="16"/>
      <c r="H48" s="16"/>
      <c r="I48" s="187"/>
    </row>
    <row r="49" spans="1:9" ht="15.6">
      <c r="A49" s="13"/>
      <c r="B49" s="22" t="s">
        <v>679</v>
      </c>
      <c r="C49" s="15"/>
      <c r="D49" s="15"/>
      <c r="E49" s="15"/>
      <c r="F49" s="17" t="s">
        <v>31</v>
      </c>
      <c r="G49" s="16">
        <f>0.8*0.8*1*4</f>
        <v>2.5600000000000005</v>
      </c>
      <c r="H49" s="16"/>
      <c r="I49" s="187"/>
    </row>
    <row r="50" spans="1:9">
      <c r="A50" s="13"/>
      <c r="B50" s="22"/>
      <c r="C50" s="15"/>
      <c r="D50" s="15"/>
      <c r="E50" s="15"/>
      <c r="F50" s="16"/>
      <c r="G50" s="16"/>
      <c r="H50" s="16"/>
      <c r="I50" s="187"/>
    </row>
    <row r="51" spans="1:9">
      <c r="A51" s="13"/>
      <c r="B51" s="24" t="s">
        <v>515</v>
      </c>
      <c r="C51" s="15"/>
      <c r="D51" s="15"/>
      <c r="E51" s="15"/>
      <c r="F51" s="16"/>
      <c r="G51" s="16"/>
      <c r="H51" s="16"/>
      <c r="I51" s="187"/>
    </row>
    <row r="52" spans="1:9">
      <c r="A52" s="13"/>
      <c r="B52" s="24"/>
      <c r="C52" s="15"/>
      <c r="D52" s="15"/>
      <c r="E52" s="15"/>
      <c r="F52" s="16"/>
      <c r="G52" s="16"/>
      <c r="H52" s="16"/>
      <c r="I52" s="187"/>
    </row>
    <row r="53" spans="1:9">
      <c r="A53" s="13" t="s">
        <v>6</v>
      </c>
      <c r="B53" s="22" t="s">
        <v>516</v>
      </c>
      <c r="C53" s="15"/>
      <c r="D53" s="15"/>
      <c r="E53" s="15"/>
      <c r="F53" s="16"/>
      <c r="G53" s="16"/>
      <c r="H53" s="16"/>
      <c r="I53" s="187"/>
    </row>
    <row r="54" spans="1:9">
      <c r="A54" s="13"/>
      <c r="B54" s="22" t="s">
        <v>517</v>
      </c>
      <c r="C54" s="15"/>
      <c r="D54" s="15"/>
      <c r="E54" s="15"/>
      <c r="F54" s="16" t="s">
        <v>47</v>
      </c>
      <c r="G54" s="16">
        <v>1</v>
      </c>
      <c r="H54" s="16"/>
      <c r="I54" s="187"/>
    </row>
    <row r="55" spans="1:9">
      <c r="A55" s="13"/>
      <c r="B55" s="22"/>
      <c r="C55" s="15"/>
      <c r="D55" s="15"/>
      <c r="E55" s="15"/>
      <c r="F55" s="16"/>
      <c r="G55" s="16"/>
      <c r="H55" s="16"/>
      <c r="I55" s="187"/>
    </row>
    <row r="56" spans="1:9">
      <c r="A56" s="13"/>
      <c r="B56" s="24" t="s">
        <v>56</v>
      </c>
      <c r="C56" s="15"/>
      <c r="D56" s="15"/>
      <c r="E56" s="15"/>
      <c r="F56" s="16"/>
      <c r="G56" s="16"/>
      <c r="H56" s="16"/>
      <c r="I56" s="187"/>
    </row>
    <row r="57" spans="1:9">
      <c r="A57" s="13"/>
      <c r="B57" s="22"/>
      <c r="C57" s="15"/>
      <c r="D57" s="15"/>
      <c r="E57" s="15"/>
      <c r="F57" s="16"/>
      <c r="G57" s="16"/>
      <c r="H57" s="16"/>
      <c r="I57" s="187"/>
    </row>
    <row r="58" spans="1:9">
      <c r="A58" s="13" t="s">
        <v>7</v>
      </c>
      <c r="B58" s="22" t="s">
        <v>57</v>
      </c>
      <c r="C58" s="15"/>
      <c r="D58" s="15"/>
      <c r="E58" s="15"/>
      <c r="F58" s="16"/>
      <c r="G58" s="16"/>
      <c r="H58" s="16"/>
      <c r="I58" s="187"/>
    </row>
    <row r="59" spans="1:9" ht="15.6">
      <c r="A59" s="13"/>
      <c r="B59" s="22" t="s">
        <v>58</v>
      </c>
      <c r="C59" s="15"/>
      <c r="D59" s="15"/>
      <c r="E59" s="15"/>
      <c r="F59" s="17" t="s">
        <v>31</v>
      </c>
      <c r="G59" s="16">
        <f>30*0.4*1.3</f>
        <v>15.600000000000001</v>
      </c>
      <c r="H59" s="16"/>
      <c r="I59" s="187"/>
    </row>
    <row r="60" spans="1:9">
      <c r="A60" s="13"/>
      <c r="B60" s="22"/>
      <c r="C60" s="15"/>
      <c r="D60" s="15"/>
      <c r="E60" s="15"/>
      <c r="F60" s="16"/>
      <c r="G60" s="16"/>
      <c r="H60" s="16"/>
      <c r="I60" s="187"/>
    </row>
    <row r="61" spans="1:9">
      <c r="A61" s="13" t="s">
        <v>8</v>
      </c>
      <c r="B61" s="22" t="s">
        <v>518</v>
      </c>
      <c r="C61" s="15"/>
      <c r="D61" s="15"/>
      <c r="E61" s="15"/>
      <c r="F61" s="16"/>
      <c r="G61" s="16"/>
      <c r="H61" s="16"/>
      <c r="I61" s="187"/>
    </row>
    <row r="62" spans="1:9">
      <c r="A62" s="13"/>
      <c r="B62" s="22" t="s">
        <v>519</v>
      </c>
      <c r="C62" s="15"/>
      <c r="D62" s="15"/>
      <c r="E62" s="15"/>
      <c r="F62" s="16"/>
      <c r="G62" s="16"/>
      <c r="H62" s="16"/>
      <c r="I62" s="187"/>
    </row>
    <row r="63" spans="1:9" ht="15.6">
      <c r="A63" s="13"/>
      <c r="B63" s="22" t="s">
        <v>520</v>
      </c>
      <c r="C63" s="15"/>
      <c r="D63" s="15"/>
      <c r="E63" s="15"/>
      <c r="F63" s="17" t="s">
        <v>31</v>
      </c>
      <c r="G63" s="16">
        <f>G46-G59</f>
        <v>14.399999999999999</v>
      </c>
      <c r="H63" s="16"/>
      <c r="I63" s="187"/>
    </row>
    <row r="64" spans="1:9">
      <c r="A64" s="13"/>
      <c r="B64" s="22"/>
      <c r="C64" s="15"/>
      <c r="D64" s="15"/>
      <c r="E64" s="15"/>
      <c r="F64" s="16"/>
      <c r="G64" s="16"/>
      <c r="H64" s="16"/>
      <c r="I64" s="187"/>
    </row>
    <row r="65" spans="1:9">
      <c r="A65" s="13"/>
      <c r="B65" s="24" t="s">
        <v>59</v>
      </c>
      <c r="C65" s="15"/>
      <c r="D65" s="15"/>
      <c r="E65" s="15"/>
      <c r="F65" s="16"/>
      <c r="G65" s="16"/>
      <c r="H65" s="16"/>
      <c r="I65" s="187"/>
    </row>
    <row r="66" spans="1:9">
      <c r="A66" s="13"/>
      <c r="B66" s="25"/>
      <c r="C66" s="15"/>
      <c r="D66" s="15"/>
      <c r="E66" s="15"/>
      <c r="F66" s="16"/>
      <c r="G66" s="16"/>
      <c r="H66" s="16"/>
      <c r="I66" s="187"/>
    </row>
    <row r="67" spans="1:9">
      <c r="A67" s="13" t="s">
        <v>10</v>
      </c>
      <c r="B67" s="22" t="s">
        <v>60</v>
      </c>
      <c r="C67" s="15"/>
      <c r="D67" s="15"/>
      <c r="E67" s="15"/>
      <c r="F67" s="16"/>
      <c r="G67" s="16"/>
      <c r="H67" s="16"/>
      <c r="I67" s="187"/>
    </row>
    <row r="68" spans="1:9" ht="15.6">
      <c r="A68" s="13"/>
      <c r="B68" s="22" t="s">
        <v>61</v>
      </c>
      <c r="C68" s="15"/>
      <c r="D68" s="15"/>
      <c r="E68" s="15"/>
      <c r="F68" s="17" t="s">
        <v>28</v>
      </c>
      <c r="G68" s="16">
        <f>G42*0.4</f>
        <v>12</v>
      </c>
      <c r="H68" s="16"/>
      <c r="I68" s="187"/>
    </row>
    <row r="69" spans="1:9">
      <c r="A69" s="13"/>
      <c r="B69" s="22"/>
      <c r="C69" s="15"/>
      <c r="D69" s="15"/>
      <c r="E69" s="15"/>
      <c r="F69" s="16"/>
      <c r="G69" s="16"/>
      <c r="H69" s="16"/>
      <c r="I69" s="187"/>
    </row>
    <row r="70" spans="1:9" ht="15.6">
      <c r="A70" s="13" t="s">
        <v>21</v>
      </c>
      <c r="B70" s="22" t="s">
        <v>521</v>
      </c>
      <c r="C70" s="15"/>
      <c r="D70" s="15"/>
      <c r="E70" s="15"/>
      <c r="F70" s="17" t="s">
        <v>28</v>
      </c>
      <c r="G70" s="16">
        <f>G68</f>
        <v>12</v>
      </c>
      <c r="H70" s="16"/>
      <c r="I70" s="187"/>
    </row>
    <row r="71" spans="1:9">
      <c r="A71" s="13"/>
      <c r="B71" s="22" t="s">
        <v>522</v>
      </c>
      <c r="C71" s="15"/>
      <c r="D71" s="15"/>
      <c r="E71" s="15"/>
      <c r="F71" s="16"/>
      <c r="G71" s="16"/>
      <c r="H71" s="16"/>
      <c r="I71" s="187"/>
    </row>
    <row r="72" spans="1:9">
      <c r="A72" s="13"/>
      <c r="B72" s="22"/>
      <c r="C72" s="15"/>
      <c r="D72" s="15"/>
      <c r="E72" s="15"/>
      <c r="F72" s="16"/>
      <c r="G72" s="16"/>
      <c r="H72" s="16"/>
      <c r="I72" s="187"/>
    </row>
    <row r="73" spans="1:9">
      <c r="A73" s="13"/>
      <c r="B73" s="24" t="s">
        <v>64</v>
      </c>
      <c r="C73" s="15"/>
      <c r="D73" s="15"/>
      <c r="E73" s="15"/>
      <c r="F73" s="16"/>
      <c r="G73" s="16"/>
      <c r="H73" s="16"/>
      <c r="I73" s="187"/>
    </row>
    <row r="74" spans="1:9">
      <c r="A74" s="13"/>
      <c r="B74" s="25"/>
      <c r="C74" s="15"/>
      <c r="D74" s="15"/>
      <c r="E74" s="15"/>
      <c r="F74" s="16"/>
      <c r="G74" s="16"/>
      <c r="H74" s="16"/>
      <c r="I74" s="187"/>
    </row>
    <row r="75" spans="1:9">
      <c r="A75" s="13" t="s">
        <v>9</v>
      </c>
      <c r="B75" s="22" t="s">
        <v>65</v>
      </c>
      <c r="C75" s="15"/>
      <c r="D75" s="15"/>
      <c r="E75" s="15"/>
      <c r="F75" s="16"/>
      <c r="G75" s="16"/>
      <c r="H75" s="16"/>
      <c r="I75" s="187"/>
    </row>
    <row r="76" spans="1:9">
      <c r="A76" s="13"/>
      <c r="B76" s="22" t="s">
        <v>66</v>
      </c>
      <c r="C76" s="15"/>
      <c r="D76" s="15"/>
      <c r="E76" s="15"/>
      <c r="F76" s="16"/>
      <c r="G76" s="16"/>
      <c r="H76" s="16"/>
      <c r="I76" s="187"/>
    </row>
    <row r="77" spans="1:9" ht="15.6">
      <c r="A77" s="13"/>
      <c r="B77" s="22" t="s">
        <v>523</v>
      </c>
      <c r="C77" s="15"/>
      <c r="D77" s="15"/>
      <c r="E77" s="15"/>
      <c r="F77" s="17" t="s">
        <v>28</v>
      </c>
      <c r="G77" s="16">
        <f>G68</f>
        <v>12</v>
      </c>
      <c r="H77" s="16"/>
      <c r="I77" s="187"/>
    </row>
    <row r="78" spans="1:9">
      <c r="A78" s="13"/>
      <c r="B78" s="22"/>
      <c r="C78" s="15"/>
      <c r="D78" s="15"/>
      <c r="E78" s="15"/>
      <c r="F78" s="16"/>
      <c r="G78" s="16"/>
      <c r="H78" s="16"/>
      <c r="I78" s="187"/>
    </row>
    <row r="79" spans="1:9">
      <c r="A79" s="13"/>
      <c r="B79" s="24" t="s">
        <v>68</v>
      </c>
      <c r="C79" s="26"/>
      <c r="D79" s="15"/>
      <c r="E79" s="15"/>
      <c r="F79" s="16"/>
      <c r="G79" s="29"/>
      <c r="H79" s="16"/>
      <c r="I79" s="187"/>
    </row>
    <row r="80" spans="1:9">
      <c r="A80" s="13"/>
      <c r="B80" s="22"/>
      <c r="C80" s="15"/>
      <c r="D80" s="15"/>
      <c r="E80" s="15"/>
      <c r="F80" s="16"/>
      <c r="G80" s="16"/>
      <c r="H80" s="16"/>
      <c r="I80" s="187"/>
    </row>
    <row r="81" spans="1:9">
      <c r="A81" s="13" t="s">
        <v>11</v>
      </c>
      <c r="B81" s="22" t="s">
        <v>69</v>
      </c>
      <c r="C81" s="15"/>
      <c r="D81" s="15"/>
      <c r="E81" s="15"/>
      <c r="F81" s="16"/>
      <c r="G81" s="16"/>
      <c r="H81" s="16"/>
      <c r="I81" s="187"/>
    </row>
    <row r="82" spans="1:9">
      <c r="A82" s="13"/>
      <c r="B82" s="22" t="s">
        <v>70</v>
      </c>
      <c r="C82" s="15"/>
      <c r="D82" s="15"/>
      <c r="E82" s="15"/>
      <c r="F82" s="16"/>
      <c r="G82" s="16"/>
      <c r="H82" s="16"/>
      <c r="I82" s="187"/>
    </row>
    <row r="83" spans="1:9">
      <c r="A83" s="13"/>
      <c r="B83" s="22" t="s">
        <v>71</v>
      </c>
      <c r="C83" s="15"/>
      <c r="D83" s="15"/>
      <c r="E83" s="15"/>
      <c r="F83" s="16"/>
      <c r="G83" s="16"/>
      <c r="H83" s="16"/>
      <c r="I83" s="187"/>
    </row>
    <row r="84" spans="1:9" ht="15.6">
      <c r="A84" s="13"/>
      <c r="B84" s="22" t="s">
        <v>72</v>
      </c>
      <c r="C84" s="15"/>
      <c r="D84" s="15"/>
      <c r="E84" s="15"/>
      <c r="F84" s="17" t="s">
        <v>28</v>
      </c>
      <c r="G84" s="16">
        <f>G77</f>
        <v>12</v>
      </c>
      <c r="H84" s="16"/>
      <c r="I84" s="187"/>
    </row>
    <row r="85" spans="1:9">
      <c r="A85" s="13"/>
      <c r="B85" s="22"/>
      <c r="C85" s="15"/>
      <c r="D85" s="15"/>
      <c r="E85" s="15"/>
      <c r="F85" s="16"/>
      <c r="G85" s="16"/>
      <c r="H85" s="16"/>
      <c r="I85" s="187"/>
    </row>
    <row r="86" spans="1:9">
      <c r="A86" s="13"/>
      <c r="B86" s="22"/>
      <c r="C86" s="15"/>
      <c r="D86" s="15"/>
      <c r="E86" s="15"/>
      <c r="F86" s="16"/>
      <c r="G86" s="16"/>
      <c r="H86" s="16"/>
      <c r="I86" s="187"/>
    </row>
    <row r="87" spans="1:9">
      <c r="A87" s="13"/>
      <c r="B87" s="22"/>
      <c r="C87" s="15"/>
      <c r="D87" s="15"/>
      <c r="E87" s="15"/>
      <c r="F87" s="16"/>
      <c r="G87" s="16"/>
      <c r="H87" s="16"/>
      <c r="I87" s="187"/>
    </row>
    <row r="88" spans="1:9">
      <c r="A88" s="13"/>
      <c r="B88" s="22"/>
      <c r="C88" s="15"/>
      <c r="D88" s="15"/>
      <c r="E88" s="15"/>
      <c r="F88" s="16"/>
      <c r="G88" s="16"/>
      <c r="H88" s="16"/>
      <c r="I88" s="187"/>
    </row>
    <row r="89" spans="1:9">
      <c r="A89" s="13"/>
      <c r="B89" s="22"/>
      <c r="C89" s="15"/>
      <c r="D89" s="15"/>
      <c r="E89" s="15"/>
      <c r="F89" s="16"/>
      <c r="G89" s="16"/>
      <c r="H89" s="16"/>
      <c r="I89" s="187"/>
    </row>
    <row r="90" spans="1:9">
      <c r="A90" s="13"/>
      <c r="B90" s="22"/>
      <c r="C90" s="15"/>
      <c r="D90" s="15"/>
      <c r="E90" s="15"/>
      <c r="F90" s="16"/>
      <c r="G90" s="16"/>
      <c r="H90" s="27"/>
      <c r="I90" s="187"/>
    </row>
    <row r="91" spans="1:9">
      <c r="A91" s="13"/>
      <c r="B91" s="22"/>
      <c r="C91" s="15"/>
      <c r="D91" s="15"/>
      <c r="E91" s="15"/>
      <c r="F91" s="16"/>
      <c r="G91" s="16"/>
      <c r="H91" s="27"/>
      <c r="I91" s="187"/>
    </row>
    <row r="92" spans="1:9">
      <c r="A92" s="13"/>
      <c r="B92" s="22"/>
      <c r="C92" s="15"/>
      <c r="D92" s="15"/>
      <c r="E92" s="15"/>
      <c r="F92" s="16"/>
      <c r="G92" s="16"/>
      <c r="H92" s="27"/>
      <c r="I92" s="187"/>
    </row>
    <row r="93" spans="1:9">
      <c r="A93" s="13"/>
      <c r="B93" s="22"/>
      <c r="C93" s="15"/>
      <c r="D93" s="15"/>
      <c r="E93" s="15"/>
      <c r="F93" s="16"/>
      <c r="G93" s="16"/>
      <c r="H93" s="27"/>
      <c r="I93" s="187"/>
    </row>
    <row r="94" spans="1:9">
      <c r="A94" s="13"/>
      <c r="B94" s="22"/>
      <c r="C94" s="15"/>
      <c r="D94" s="15"/>
      <c r="E94" s="15"/>
      <c r="F94" s="16"/>
      <c r="G94" s="16"/>
      <c r="H94" s="16"/>
      <c r="I94" s="189"/>
    </row>
    <row r="95" spans="1:9">
      <c r="A95" s="13"/>
      <c r="B95" s="20" t="s">
        <v>509</v>
      </c>
      <c r="C95" s="21"/>
      <c r="D95" s="15"/>
      <c r="E95" s="15"/>
      <c r="F95" s="29" t="s">
        <v>510</v>
      </c>
      <c r="G95" s="16"/>
      <c r="H95" s="16"/>
      <c r="I95" s="188"/>
    </row>
    <row r="96" spans="1:9">
      <c r="A96" s="13"/>
      <c r="B96" s="20"/>
      <c r="C96" s="26"/>
      <c r="D96" s="26"/>
      <c r="E96" s="26"/>
      <c r="F96" s="29"/>
      <c r="G96" s="16"/>
      <c r="H96" s="16"/>
      <c r="I96" s="190"/>
    </row>
    <row r="97" spans="1:9">
      <c r="A97" s="34"/>
      <c r="B97" s="71"/>
      <c r="C97" s="36"/>
      <c r="D97" s="36"/>
      <c r="E97" s="36"/>
      <c r="F97" s="37"/>
      <c r="G97" s="37"/>
      <c r="H97" s="37"/>
      <c r="I97" s="191"/>
    </row>
    <row r="98" spans="1:9">
      <c r="A98" s="13"/>
      <c r="B98" s="22"/>
      <c r="C98" s="15"/>
      <c r="D98" s="15"/>
      <c r="E98" s="15"/>
      <c r="F98" s="16"/>
      <c r="G98" s="16"/>
      <c r="H98" s="27"/>
      <c r="I98" s="187"/>
    </row>
    <row r="99" spans="1:9">
      <c r="A99" s="13"/>
      <c r="B99" s="22"/>
      <c r="C99" s="15"/>
      <c r="D99" s="15"/>
      <c r="E99" s="15"/>
      <c r="F99" s="16"/>
      <c r="G99" s="16"/>
      <c r="H99" s="27"/>
      <c r="I99" s="187"/>
    </row>
    <row r="100" spans="1:9">
      <c r="A100" s="13"/>
      <c r="B100" s="14" t="str">
        <f>B4</f>
        <v>PROPOSED BOREHOLE REHABILITATION</v>
      </c>
      <c r="C100" s="15"/>
      <c r="D100" s="15"/>
      <c r="E100" s="15"/>
      <c r="F100" s="16"/>
      <c r="G100" s="16"/>
      <c r="H100" s="27"/>
      <c r="I100" s="187"/>
    </row>
    <row r="101" spans="1:9">
      <c r="A101" s="13"/>
      <c r="B101" s="14" t="str">
        <f>B5</f>
        <v>BALANBAL DISTRICT</v>
      </c>
      <c r="C101" s="15"/>
      <c r="D101" s="15"/>
      <c r="E101" s="15"/>
      <c r="F101" s="16"/>
      <c r="G101" s="16"/>
      <c r="H101" s="27"/>
      <c r="I101" s="187"/>
    </row>
    <row r="102" spans="1:9">
      <c r="A102" s="13"/>
      <c r="B102" s="14"/>
      <c r="C102" s="15"/>
      <c r="D102" s="15"/>
      <c r="E102" s="15"/>
      <c r="F102" s="16"/>
      <c r="G102" s="16"/>
      <c r="H102" s="27"/>
      <c r="I102" s="187"/>
    </row>
    <row r="103" spans="1:9">
      <c r="A103" s="13"/>
      <c r="B103" s="14"/>
      <c r="C103" s="15"/>
      <c r="D103" s="15"/>
      <c r="E103" s="15"/>
      <c r="F103" s="16"/>
      <c r="G103" s="16"/>
      <c r="H103" s="27"/>
      <c r="I103" s="187"/>
    </row>
    <row r="104" spans="1:9">
      <c r="A104" s="13"/>
      <c r="B104" s="14" t="str">
        <f>B7</f>
        <v>SECTION 8: WATER KIOSK</v>
      </c>
      <c r="C104" s="15"/>
      <c r="D104" s="15"/>
      <c r="E104" s="15"/>
      <c r="F104" s="16"/>
      <c r="G104" s="16"/>
      <c r="H104" s="27"/>
      <c r="I104" s="187"/>
    </row>
    <row r="105" spans="1:9">
      <c r="A105" s="13"/>
      <c r="B105" s="20"/>
      <c r="C105" s="15"/>
      <c r="D105" s="15"/>
      <c r="E105" s="15"/>
      <c r="F105" s="16"/>
      <c r="G105" s="16"/>
      <c r="H105" s="27"/>
      <c r="I105" s="187"/>
    </row>
    <row r="106" spans="1:9">
      <c r="A106" s="13"/>
      <c r="B106" s="14" t="s">
        <v>524</v>
      </c>
      <c r="C106" s="15"/>
      <c r="D106" s="15"/>
      <c r="E106" s="15"/>
      <c r="F106" s="16"/>
      <c r="G106" s="16"/>
      <c r="H106" s="27"/>
      <c r="I106" s="187"/>
    </row>
    <row r="107" spans="1:9">
      <c r="A107" s="13"/>
      <c r="B107" s="14"/>
      <c r="C107" s="15"/>
      <c r="D107" s="15"/>
      <c r="E107" s="15"/>
      <c r="F107" s="16"/>
      <c r="G107" s="16"/>
      <c r="H107" s="27"/>
      <c r="I107" s="187"/>
    </row>
    <row r="108" spans="1:9">
      <c r="A108" s="13"/>
      <c r="B108" s="14"/>
      <c r="C108" s="15"/>
      <c r="D108" s="15"/>
      <c r="E108" s="15"/>
      <c r="F108" s="16"/>
      <c r="G108" s="16"/>
      <c r="H108" s="27"/>
      <c r="I108" s="187"/>
    </row>
    <row r="109" spans="1:9">
      <c r="A109" s="13"/>
      <c r="B109" s="24" t="s">
        <v>73</v>
      </c>
      <c r="C109" s="15"/>
      <c r="D109" s="15"/>
      <c r="E109" s="15"/>
      <c r="F109" s="16"/>
      <c r="G109" s="16"/>
      <c r="H109" s="16"/>
      <c r="I109" s="187"/>
    </row>
    <row r="110" spans="1:9">
      <c r="A110" s="13"/>
      <c r="B110" s="22"/>
      <c r="C110" s="15"/>
      <c r="D110" s="15"/>
      <c r="E110" s="15"/>
      <c r="F110" s="16"/>
      <c r="G110" s="16"/>
      <c r="H110" s="16"/>
      <c r="I110" s="187"/>
    </row>
    <row r="111" spans="1:9" ht="15.6">
      <c r="A111" s="13" t="s">
        <v>20</v>
      </c>
      <c r="B111" s="22" t="s">
        <v>525</v>
      </c>
      <c r="C111" s="15"/>
      <c r="D111" s="15"/>
      <c r="E111" s="15"/>
      <c r="F111" s="17" t="s">
        <v>28</v>
      </c>
      <c r="G111" s="16">
        <f>30*0.6</f>
        <v>18</v>
      </c>
      <c r="H111" s="16"/>
      <c r="I111" s="187"/>
    </row>
    <row r="112" spans="1:9">
      <c r="A112" s="13"/>
      <c r="B112" s="14"/>
      <c r="C112" s="15"/>
      <c r="D112" s="15"/>
      <c r="E112" s="15"/>
      <c r="F112" s="16"/>
      <c r="G112" s="16"/>
      <c r="H112" s="27"/>
      <c r="I112" s="187"/>
    </row>
    <row r="113" spans="1:9">
      <c r="A113" s="13"/>
      <c r="B113" s="24" t="s">
        <v>526</v>
      </c>
      <c r="C113" s="15"/>
      <c r="D113" s="15"/>
      <c r="E113" s="15"/>
      <c r="F113" s="16"/>
      <c r="G113" s="16"/>
      <c r="H113" s="16"/>
      <c r="I113" s="187"/>
    </row>
    <row r="114" spans="1:9">
      <c r="A114" s="13"/>
      <c r="B114" s="24"/>
      <c r="C114" s="15"/>
      <c r="D114" s="15"/>
      <c r="E114" s="15"/>
      <c r="F114" s="16"/>
      <c r="G114" s="16"/>
      <c r="H114" s="16"/>
      <c r="I114" s="187"/>
    </row>
    <row r="115" spans="1:9">
      <c r="A115" s="13"/>
      <c r="B115" s="24" t="s">
        <v>527</v>
      </c>
      <c r="C115" s="15"/>
      <c r="D115" s="15"/>
      <c r="E115" s="15"/>
      <c r="F115" s="16"/>
      <c r="G115" s="16"/>
      <c r="H115" s="16"/>
      <c r="I115" s="187"/>
    </row>
    <row r="116" spans="1:9">
      <c r="A116" s="13"/>
      <c r="B116" s="22"/>
      <c r="C116" s="15"/>
      <c r="D116" s="15"/>
      <c r="E116" s="15"/>
      <c r="F116" s="16"/>
      <c r="G116" s="16"/>
      <c r="H116" s="16"/>
      <c r="I116" s="187"/>
    </row>
    <row r="117" spans="1:9" ht="15.6">
      <c r="A117" s="13" t="s">
        <v>20</v>
      </c>
      <c r="B117" s="22" t="s">
        <v>14</v>
      </c>
      <c r="C117" s="15"/>
      <c r="D117" s="15"/>
      <c r="E117" s="15"/>
      <c r="F117" s="17" t="s">
        <v>31</v>
      </c>
      <c r="G117" s="16">
        <f>30*0.6*0.3</f>
        <v>5.3999999999999995</v>
      </c>
      <c r="H117" s="16"/>
      <c r="I117" s="187"/>
    </row>
    <row r="118" spans="1:9">
      <c r="A118" s="13"/>
      <c r="B118" s="22"/>
      <c r="C118" s="15"/>
      <c r="D118" s="15"/>
      <c r="E118" s="15"/>
      <c r="F118" s="16"/>
      <c r="G118" s="16"/>
      <c r="H118" s="16"/>
      <c r="I118" s="187"/>
    </row>
    <row r="119" spans="1:9" ht="15.6">
      <c r="A119" s="13" t="s">
        <v>3</v>
      </c>
      <c r="B119" s="22" t="s">
        <v>528</v>
      </c>
      <c r="C119" s="15"/>
      <c r="D119" s="15"/>
      <c r="E119" s="15"/>
      <c r="F119" s="17" t="s">
        <v>31</v>
      </c>
      <c r="G119" s="16">
        <f>30*0.4*0.45</f>
        <v>5.4</v>
      </c>
      <c r="H119" s="16"/>
      <c r="I119" s="187"/>
    </row>
    <row r="120" spans="1:9">
      <c r="A120" s="13"/>
      <c r="B120" s="22"/>
      <c r="C120" s="15"/>
      <c r="D120" s="15"/>
      <c r="E120" s="15"/>
      <c r="F120" s="16"/>
      <c r="G120" s="16"/>
      <c r="H120" s="16"/>
      <c r="I120" s="187"/>
    </row>
    <row r="121" spans="1:9">
      <c r="A121" s="13"/>
      <c r="B121" s="22"/>
      <c r="C121" s="15"/>
      <c r="D121" s="15"/>
      <c r="E121" s="15"/>
      <c r="F121" s="16"/>
      <c r="G121" s="16"/>
      <c r="H121" s="16"/>
      <c r="I121" s="187"/>
    </row>
    <row r="122" spans="1:9">
      <c r="A122" s="13"/>
      <c r="B122" s="24" t="s">
        <v>529</v>
      </c>
      <c r="C122" s="15"/>
      <c r="D122" s="15"/>
      <c r="E122" s="15"/>
      <c r="F122" s="16"/>
      <c r="G122" s="16"/>
      <c r="H122" s="16"/>
      <c r="I122" s="187"/>
    </row>
    <row r="123" spans="1:9">
      <c r="A123" s="13"/>
      <c r="B123" s="22"/>
      <c r="C123" s="15"/>
      <c r="D123" s="15"/>
      <c r="E123" s="15"/>
      <c r="F123" s="16"/>
      <c r="G123" s="16"/>
      <c r="H123" s="16"/>
      <c r="I123" s="187"/>
    </row>
    <row r="124" spans="1:9" ht="15.6">
      <c r="A124" s="13" t="s">
        <v>20</v>
      </c>
      <c r="B124" s="22" t="s">
        <v>530</v>
      </c>
      <c r="C124" s="15"/>
      <c r="D124" s="15"/>
      <c r="E124" s="15"/>
      <c r="F124" s="17" t="s">
        <v>31</v>
      </c>
      <c r="G124" s="16">
        <f>(0.8*0.8*0.6)*4</f>
        <v>1.5360000000000003</v>
      </c>
      <c r="H124" s="16"/>
      <c r="I124" s="187"/>
    </row>
    <row r="125" spans="1:9">
      <c r="A125" s="13"/>
      <c r="B125" s="22"/>
      <c r="C125" s="15"/>
      <c r="D125" s="15"/>
      <c r="E125" s="15"/>
      <c r="F125" s="16"/>
      <c r="G125" s="16"/>
      <c r="H125" s="16"/>
      <c r="I125" s="187"/>
    </row>
    <row r="126" spans="1:9" ht="15.6">
      <c r="A126" s="13" t="s">
        <v>3</v>
      </c>
      <c r="B126" s="22" t="s">
        <v>531</v>
      </c>
      <c r="C126" s="15"/>
      <c r="D126" s="15"/>
      <c r="E126" s="15"/>
      <c r="F126" s="17" t="s">
        <v>31</v>
      </c>
      <c r="G126" s="16">
        <f>(0.4*0.4*1.2)*4</f>
        <v>0.76800000000000013</v>
      </c>
      <c r="H126" s="16"/>
      <c r="I126" s="187"/>
    </row>
    <row r="127" spans="1:9">
      <c r="A127" s="13"/>
      <c r="B127" s="22"/>
      <c r="C127" s="15"/>
      <c r="D127" s="15"/>
      <c r="E127" s="15"/>
      <c r="F127" s="16"/>
      <c r="G127" s="16"/>
      <c r="H127" s="16"/>
      <c r="I127" s="187"/>
    </row>
    <row r="128" spans="1:9" ht="15.6">
      <c r="A128" s="13" t="s">
        <v>6</v>
      </c>
      <c r="B128" s="22" t="s">
        <v>532</v>
      </c>
      <c r="C128" s="15"/>
      <c r="D128" s="15"/>
      <c r="E128" s="15"/>
      <c r="F128" s="17" t="s">
        <v>31</v>
      </c>
      <c r="G128" s="16">
        <f>(0.4*0.4*3)*4</f>
        <v>1.9200000000000004</v>
      </c>
      <c r="H128" s="16"/>
      <c r="I128" s="187"/>
    </row>
    <row r="129" spans="1:9">
      <c r="A129" s="13"/>
      <c r="B129" s="22"/>
      <c r="C129" s="15"/>
      <c r="D129" s="15"/>
      <c r="E129" s="15"/>
      <c r="F129" s="16"/>
      <c r="G129" s="16"/>
      <c r="H129" s="16"/>
      <c r="I129" s="187"/>
    </row>
    <row r="130" spans="1:9">
      <c r="A130" s="13"/>
      <c r="B130" s="22"/>
      <c r="C130" s="15"/>
      <c r="D130" s="15"/>
      <c r="E130" s="15"/>
      <c r="F130" s="16"/>
      <c r="G130" s="16"/>
      <c r="H130" s="16"/>
      <c r="I130" s="187"/>
    </row>
    <row r="131" spans="1:9">
      <c r="A131" s="13"/>
      <c r="B131" s="22"/>
      <c r="C131" s="15"/>
      <c r="D131" s="15"/>
      <c r="E131" s="15"/>
      <c r="F131" s="16"/>
      <c r="G131" s="16"/>
      <c r="H131" s="16"/>
      <c r="I131" s="187"/>
    </row>
    <row r="132" spans="1:9">
      <c r="A132" s="13"/>
      <c r="B132" s="24" t="s">
        <v>533</v>
      </c>
      <c r="C132" s="15"/>
      <c r="D132" s="15"/>
      <c r="E132" s="15"/>
      <c r="F132" s="16"/>
      <c r="G132" s="16"/>
      <c r="H132" s="16"/>
      <c r="I132" s="187"/>
    </row>
    <row r="133" spans="1:9">
      <c r="A133" s="13"/>
      <c r="B133" s="22"/>
      <c r="C133" s="15"/>
      <c r="D133" s="15"/>
      <c r="E133" s="15"/>
      <c r="F133" s="16"/>
      <c r="G133" s="16"/>
      <c r="H133" s="16"/>
      <c r="I133" s="187"/>
    </row>
    <row r="134" spans="1:9">
      <c r="A134" s="13" t="s">
        <v>20</v>
      </c>
      <c r="B134" s="22" t="s">
        <v>534</v>
      </c>
      <c r="C134" s="15"/>
      <c r="D134" s="15"/>
      <c r="E134" s="15"/>
      <c r="F134" s="16"/>
      <c r="G134" s="16"/>
      <c r="H134" s="16"/>
      <c r="I134" s="187"/>
    </row>
    <row r="135" spans="1:9" ht="15.6">
      <c r="A135" s="13"/>
      <c r="B135" s="22" t="s">
        <v>79</v>
      </c>
      <c r="C135" s="15"/>
      <c r="D135" s="15"/>
      <c r="E135" s="15"/>
      <c r="F135" s="17" t="s">
        <v>31</v>
      </c>
      <c r="G135" s="16">
        <f>(10+10.8)*0.2</f>
        <v>4.16</v>
      </c>
      <c r="H135" s="27"/>
      <c r="I135" s="187"/>
    </row>
    <row r="136" spans="1:9">
      <c r="A136" s="13"/>
      <c r="B136" s="22"/>
      <c r="C136" s="15"/>
      <c r="D136" s="15"/>
      <c r="E136" s="15"/>
      <c r="F136" s="16"/>
      <c r="G136" s="16"/>
      <c r="H136" s="27"/>
      <c r="I136" s="187"/>
    </row>
    <row r="137" spans="1:9">
      <c r="A137" s="13"/>
      <c r="B137" s="24" t="s">
        <v>683</v>
      </c>
      <c r="C137" s="15"/>
      <c r="D137" s="15"/>
      <c r="E137" s="15"/>
      <c r="F137" s="16"/>
      <c r="G137" s="16"/>
      <c r="H137" s="27"/>
      <c r="I137" s="187"/>
    </row>
    <row r="138" spans="1:9">
      <c r="A138" s="13"/>
      <c r="B138" s="22"/>
      <c r="C138" s="15"/>
      <c r="D138" s="15"/>
      <c r="E138" s="15"/>
      <c r="F138" s="16"/>
      <c r="G138" s="16"/>
      <c r="H138" s="27"/>
      <c r="I138" s="187"/>
    </row>
    <row r="139" spans="1:9" ht="15.6">
      <c r="A139" s="13" t="s">
        <v>3</v>
      </c>
      <c r="B139" s="22" t="s">
        <v>684</v>
      </c>
      <c r="C139" s="15"/>
      <c r="D139" s="15"/>
      <c r="E139" s="15"/>
      <c r="F139" s="17" t="s">
        <v>31</v>
      </c>
      <c r="G139" s="16">
        <f>G135</f>
        <v>4.16</v>
      </c>
      <c r="H139" s="27"/>
      <c r="I139" s="187"/>
    </row>
    <row r="140" spans="1:9">
      <c r="A140" s="13"/>
      <c r="B140" s="22"/>
      <c r="C140" s="15"/>
      <c r="D140" s="15"/>
      <c r="E140" s="15"/>
      <c r="F140" s="16"/>
      <c r="G140" s="16"/>
      <c r="H140" s="27"/>
      <c r="I140" s="187"/>
    </row>
    <row r="141" spans="1:9" ht="15.6">
      <c r="A141" s="13" t="s">
        <v>6</v>
      </c>
      <c r="B141" s="22" t="s">
        <v>685</v>
      </c>
      <c r="C141" s="15"/>
      <c r="D141" s="15"/>
      <c r="E141" s="15"/>
      <c r="F141" s="17" t="s">
        <v>31</v>
      </c>
      <c r="G141" s="16">
        <f>1.2*0.2</f>
        <v>0.24</v>
      </c>
      <c r="H141" s="27"/>
      <c r="I141" s="187"/>
    </row>
    <row r="142" spans="1:9">
      <c r="A142" s="13"/>
      <c r="B142" s="22"/>
      <c r="C142" s="15"/>
      <c r="D142" s="15"/>
      <c r="E142" s="15"/>
      <c r="F142" s="16"/>
      <c r="G142" s="16"/>
      <c r="H142" s="27"/>
      <c r="I142" s="187"/>
    </row>
    <row r="143" spans="1:9" ht="15.6">
      <c r="A143" s="13" t="s">
        <v>7</v>
      </c>
      <c r="B143" s="22" t="s">
        <v>681</v>
      </c>
      <c r="C143" s="15"/>
      <c r="D143" s="15"/>
      <c r="E143" s="15"/>
      <c r="F143" s="17" t="s">
        <v>31</v>
      </c>
      <c r="G143" s="16">
        <f>13*0.2</f>
        <v>2.6</v>
      </c>
      <c r="H143" s="27"/>
      <c r="I143" s="187"/>
    </row>
    <row r="144" spans="1:9">
      <c r="A144" s="13"/>
      <c r="B144" s="14"/>
      <c r="C144" s="15"/>
      <c r="D144" s="15"/>
      <c r="E144" s="15"/>
      <c r="F144" s="16"/>
      <c r="G144" s="16"/>
      <c r="H144" s="27"/>
      <c r="I144" s="187"/>
    </row>
    <row r="145" spans="1:9" ht="15.6">
      <c r="A145" s="13" t="s">
        <v>8</v>
      </c>
      <c r="B145" s="22" t="s">
        <v>682</v>
      </c>
      <c r="C145" s="15"/>
      <c r="D145" s="15"/>
      <c r="E145" s="15"/>
      <c r="F145" s="17" t="s">
        <v>31</v>
      </c>
      <c r="G145" s="16">
        <f>2.4*0.2</f>
        <v>0.48</v>
      </c>
      <c r="H145" s="27"/>
      <c r="I145" s="187"/>
    </row>
    <row r="146" spans="1:9">
      <c r="A146" s="13"/>
      <c r="B146" s="22"/>
      <c r="C146" s="15"/>
      <c r="D146" s="15"/>
      <c r="E146" s="15"/>
      <c r="F146" s="16"/>
      <c r="G146" s="16"/>
      <c r="H146" s="27"/>
      <c r="I146" s="187"/>
    </row>
    <row r="147" spans="1:9">
      <c r="A147" s="13"/>
      <c r="B147" s="22"/>
      <c r="C147" s="15"/>
      <c r="D147" s="15"/>
      <c r="E147" s="15"/>
      <c r="F147" s="16"/>
      <c r="G147" s="16"/>
      <c r="H147" s="27"/>
      <c r="I147" s="187"/>
    </row>
    <row r="148" spans="1:9">
      <c r="A148" s="13"/>
      <c r="B148" s="24" t="s">
        <v>81</v>
      </c>
      <c r="C148" s="15"/>
      <c r="D148" s="15"/>
      <c r="E148" s="15"/>
      <c r="F148" s="16"/>
      <c r="G148" s="16"/>
      <c r="H148" s="16"/>
      <c r="I148" s="187"/>
    </row>
    <row r="149" spans="1:9">
      <c r="A149" s="13"/>
      <c r="B149" s="22"/>
      <c r="C149" s="15"/>
      <c r="D149" s="15"/>
      <c r="E149" s="15"/>
      <c r="F149" s="16"/>
      <c r="G149" s="16"/>
      <c r="H149" s="16"/>
      <c r="I149" s="187"/>
    </row>
    <row r="150" spans="1:9">
      <c r="A150" s="13"/>
      <c r="B150" s="24" t="s">
        <v>82</v>
      </c>
      <c r="C150" s="15"/>
      <c r="D150" s="15"/>
      <c r="E150" s="15"/>
      <c r="F150" s="16"/>
      <c r="G150" s="16"/>
      <c r="H150" s="16"/>
      <c r="I150" s="187"/>
    </row>
    <row r="151" spans="1:9">
      <c r="A151" s="13"/>
      <c r="B151" s="24"/>
      <c r="C151" s="15"/>
      <c r="D151" s="15"/>
      <c r="E151" s="15"/>
      <c r="F151" s="16"/>
      <c r="G151" s="16"/>
      <c r="H151" s="16"/>
      <c r="I151" s="187"/>
    </row>
    <row r="152" spans="1:9">
      <c r="A152" s="13"/>
      <c r="B152" s="24" t="s">
        <v>527</v>
      </c>
      <c r="C152" s="15"/>
      <c r="D152" s="15"/>
      <c r="E152" s="15"/>
      <c r="F152" s="16"/>
      <c r="G152" s="16"/>
      <c r="H152" s="16"/>
      <c r="I152" s="187"/>
    </row>
    <row r="153" spans="1:9">
      <c r="A153" s="13"/>
      <c r="B153" s="25"/>
      <c r="C153" s="15"/>
      <c r="D153" s="15"/>
      <c r="E153" s="15"/>
      <c r="F153" s="16"/>
      <c r="G153" s="16"/>
      <c r="H153" s="16"/>
      <c r="I153" s="187"/>
    </row>
    <row r="154" spans="1:9">
      <c r="A154" s="13"/>
      <c r="B154" s="22" t="s">
        <v>535</v>
      </c>
      <c r="C154" s="15"/>
      <c r="D154" s="15"/>
      <c r="E154" s="15"/>
      <c r="F154" s="16"/>
      <c r="G154" s="16"/>
      <c r="H154" s="16"/>
      <c r="I154" s="187"/>
    </row>
    <row r="155" spans="1:9">
      <c r="A155" s="13"/>
      <c r="B155" s="25"/>
      <c r="C155" s="15"/>
      <c r="D155" s="15"/>
      <c r="E155" s="15"/>
      <c r="F155" s="16"/>
      <c r="G155" s="16"/>
      <c r="H155" s="16"/>
      <c r="I155" s="187"/>
    </row>
    <row r="156" spans="1:9">
      <c r="A156" s="13" t="s">
        <v>20</v>
      </c>
      <c r="B156" s="22" t="s">
        <v>536</v>
      </c>
      <c r="C156" s="15"/>
      <c r="D156" s="15"/>
      <c r="E156" s="15"/>
      <c r="F156" s="16"/>
      <c r="G156" s="16"/>
      <c r="H156" s="16"/>
      <c r="I156" s="187"/>
    </row>
    <row r="157" spans="1:9">
      <c r="A157" s="13"/>
      <c r="B157" s="22" t="s">
        <v>537</v>
      </c>
      <c r="C157" s="15"/>
      <c r="D157" s="15"/>
      <c r="E157" s="15"/>
      <c r="F157" s="16" t="s">
        <v>26</v>
      </c>
      <c r="G157" s="16">
        <f>30*4*0.888</f>
        <v>106.56</v>
      </c>
      <c r="H157" s="16"/>
      <c r="I157" s="187"/>
    </row>
    <row r="158" spans="1:9">
      <c r="A158" s="13"/>
      <c r="B158" s="25"/>
      <c r="C158" s="15"/>
      <c r="D158" s="15"/>
      <c r="E158" s="15"/>
      <c r="F158" s="16"/>
      <c r="G158" s="16"/>
      <c r="H158" s="16"/>
      <c r="I158" s="187"/>
    </row>
    <row r="159" spans="1:9">
      <c r="A159" s="13" t="s">
        <v>3</v>
      </c>
      <c r="B159" s="22" t="s">
        <v>538</v>
      </c>
      <c r="C159" s="15"/>
      <c r="D159" s="15"/>
      <c r="E159" s="15"/>
      <c r="F159" s="16"/>
      <c r="G159" s="16"/>
      <c r="H159" s="16"/>
      <c r="I159" s="187"/>
    </row>
    <row r="160" spans="1:9">
      <c r="A160" s="13"/>
      <c r="B160" s="22" t="s">
        <v>539</v>
      </c>
      <c r="C160" s="15"/>
      <c r="D160" s="15"/>
      <c r="E160" s="15"/>
      <c r="F160" s="16" t="s">
        <v>26</v>
      </c>
      <c r="G160" s="16">
        <f>30/0.25*0.7*0.617</f>
        <v>51.828000000000003</v>
      </c>
      <c r="H160" s="16"/>
      <c r="I160" s="187"/>
    </row>
    <row r="161" spans="1:9">
      <c r="A161" s="13"/>
      <c r="B161" s="22"/>
      <c r="C161" s="15"/>
      <c r="D161" s="15"/>
      <c r="E161" s="15"/>
      <c r="F161" s="16"/>
      <c r="G161" s="16"/>
      <c r="H161" s="16"/>
      <c r="I161" s="187"/>
    </row>
    <row r="162" spans="1:9">
      <c r="A162" s="13"/>
      <c r="B162" s="22" t="s">
        <v>540</v>
      </c>
      <c r="C162" s="15"/>
      <c r="D162" s="15"/>
      <c r="E162" s="15"/>
      <c r="F162" s="16"/>
      <c r="G162" s="16"/>
      <c r="H162" s="16"/>
      <c r="I162" s="187"/>
    </row>
    <row r="163" spans="1:9">
      <c r="A163" s="13"/>
      <c r="B163" s="25"/>
      <c r="C163" s="15"/>
      <c r="D163" s="15"/>
      <c r="E163" s="15"/>
      <c r="F163" s="16"/>
      <c r="G163" s="16"/>
      <c r="H163" s="16"/>
      <c r="I163" s="187"/>
    </row>
    <row r="164" spans="1:9">
      <c r="A164" s="13" t="s">
        <v>6</v>
      </c>
      <c r="B164" s="22" t="s">
        <v>541</v>
      </c>
      <c r="C164" s="15"/>
      <c r="D164" s="15"/>
      <c r="E164" s="15"/>
      <c r="F164" s="16" t="s">
        <v>26</v>
      </c>
      <c r="G164" s="16">
        <f>30*6*0.888</f>
        <v>159.84</v>
      </c>
      <c r="H164" s="16"/>
      <c r="I164" s="187"/>
    </row>
    <row r="165" spans="1:9">
      <c r="A165" s="13"/>
      <c r="B165" s="25"/>
      <c r="C165" s="15"/>
      <c r="D165" s="15"/>
      <c r="E165" s="15"/>
      <c r="F165" s="16"/>
      <c r="G165" s="16"/>
      <c r="H165" s="16"/>
      <c r="I165" s="187"/>
    </row>
    <row r="166" spans="1:9">
      <c r="A166" s="13" t="s">
        <v>7</v>
      </c>
      <c r="B166" s="22" t="s">
        <v>542</v>
      </c>
      <c r="C166" s="15"/>
      <c r="D166" s="15"/>
      <c r="E166" s="15"/>
      <c r="F166" s="16" t="s">
        <v>26</v>
      </c>
      <c r="G166" s="16">
        <f>30/0.25*1.7*0.617</f>
        <v>125.86799999999999</v>
      </c>
      <c r="H166" s="16"/>
      <c r="I166" s="187"/>
    </row>
    <row r="167" spans="1:9">
      <c r="A167" s="13"/>
      <c r="B167" s="22"/>
      <c r="C167" s="15"/>
      <c r="D167" s="15"/>
      <c r="E167" s="15"/>
      <c r="F167" s="16"/>
      <c r="G167" s="16"/>
      <c r="H167" s="16"/>
      <c r="I167" s="187"/>
    </row>
    <row r="168" spans="1:9">
      <c r="A168" s="13"/>
      <c r="B168" s="22"/>
      <c r="C168" s="15"/>
      <c r="D168" s="15"/>
      <c r="E168" s="15"/>
      <c r="F168" s="16"/>
      <c r="G168" s="16"/>
      <c r="H168" s="16"/>
      <c r="I168" s="187"/>
    </row>
    <row r="169" spans="1:9">
      <c r="A169" s="13"/>
      <c r="B169" s="24" t="s">
        <v>529</v>
      </c>
      <c r="C169" s="15"/>
      <c r="D169" s="15"/>
      <c r="E169" s="15"/>
      <c r="F169" s="16"/>
      <c r="G169" s="16"/>
      <c r="H169" s="16"/>
      <c r="I169" s="187"/>
    </row>
    <row r="170" spans="1:9">
      <c r="A170" s="13"/>
      <c r="B170" s="22"/>
      <c r="C170" s="15"/>
      <c r="D170" s="15"/>
      <c r="E170" s="15"/>
      <c r="F170" s="16"/>
      <c r="G170" s="16"/>
      <c r="H170" s="16"/>
      <c r="I170" s="187"/>
    </row>
    <row r="171" spans="1:9">
      <c r="A171" s="13"/>
      <c r="B171" s="22" t="s">
        <v>543</v>
      </c>
      <c r="C171" s="15"/>
      <c r="D171" s="15"/>
      <c r="E171" s="15"/>
      <c r="F171" s="16"/>
      <c r="G171" s="16"/>
      <c r="H171" s="16"/>
      <c r="I171" s="187"/>
    </row>
    <row r="172" spans="1:9">
      <c r="A172" s="13"/>
      <c r="B172" s="22"/>
      <c r="C172" s="15"/>
      <c r="D172" s="15"/>
      <c r="E172" s="15"/>
      <c r="F172" s="16"/>
      <c r="G172" s="16"/>
      <c r="H172" s="16"/>
      <c r="I172" s="187"/>
    </row>
    <row r="173" spans="1:9">
      <c r="A173" s="13" t="s">
        <v>8</v>
      </c>
      <c r="B173" s="22" t="s">
        <v>536</v>
      </c>
      <c r="C173" s="15"/>
      <c r="D173" s="15"/>
      <c r="E173" s="15"/>
      <c r="F173" s="16"/>
      <c r="G173" s="16"/>
      <c r="H173" s="16"/>
      <c r="I173" s="187"/>
    </row>
    <row r="174" spans="1:9">
      <c r="A174" s="13"/>
      <c r="B174" s="22" t="s">
        <v>537</v>
      </c>
      <c r="C174" s="15"/>
      <c r="D174" s="15"/>
      <c r="E174" s="15"/>
      <c r="F174" s="16" t="s">
        <v>26</v>
      </c>
      <c r="G174" s="16">
        <f>(0.8*4*0.888)*4+(2.8*0.888)*4</f>
        <v>21.311999999999998</v>
      </c>
      <c r="H174" s="16"/>
      <c r="I174" s="187"/>
    </row>
    <row r="175" spans="1:9">
      <c r="A175" s="13"/>
      <c r="B175" s="22"/>
      <c r="C175" s="15"/>
      <c r="D175" s="15"/>
      <c r="E175" s="15"/>
      <c r="F175" s="16"/>
      <c r="G175" s="16"/>
      <c r="H175" s="16"/>
      <c r="I175" s="187"/>
    </row>
    <row r="176" spans="1:9">
      <c r="A176" s="13"/>
      <c r="B176" s="22" t="s">
        <v>544</v>
      </c>
      <c r="C176" s="15"/>
      <c r="D176" s="15"/>
      <c r="E176" s="15"/>
      <c r="F176" s="16"/>
      <c r="G176" s="16"/>
      <c r="H176" s="16"/>
      <c r="I176" s="187"/>
    </row>
    <row r="177" spans="1:9">
      <c r="A177" s="13"/>
      <c r="B177" s="22"/>
      <c r="C177" s="15"/>
      <c r="D177" s="15"/>
      <c r="E177" s="15"/>
      <c r="F177" s="16"/>
      <c r="G177" s="16"/>
      <c r="H177" s="16"/>
      <c r="I177" s="187"/>
    </row>
    <row r="178" spans="1:9">
      <c r="A178" s="13" t="s">
        <v>10</v>
      </c>
      <c r="B178" s="22" t="s">
        <v>536</v>
      </c>
      <c r="C178" s="15"/>
      <c r="D178" s="15"/>
      <c r="E178" s="15"/>
      <c r="F178" s="16"/>
      <c r="G178" s="16"/>
      <c r="H178" s="16"/>
      <c r="I178" s="187"/>
    </row>
    <row r="179" spans="1:9">
      <c r="A179" s="13"/>
      <c r="B179" s="22" t="s">
        <v>537</v>
      </c>
      <c r="C179" s="15"/>
      <c r="D179" s="15"/>
      <c r="E179" s="15"/>
      <c r="F179" s="16" t="s">
        <v>26</v>
      </c>
      <c r="G179" s="16">
        <f>1*6*0.888*4</f>
        <v>21.312000000000001</v>
      </c>
      <c r="H179" s="16"/>
      <c r="I179" s="187"/>
    </row>
    <row r="180" spans="1:9">
      <c r="A180" s="13"/>
      <c r="B180" s="22"/>
      <c r="C180" s="15"/>
      <c r="D180" s="15"/>
      <c r="E180" s="15"/>
      <c r="F180" s="16"/>
      <c r="G180" s="16"/>
      <c r="H180" s="16"/>
      <c r="I180" s="187"/>
    </row>
    <row r="181" spans="1:9">
      <c r="A181" s="13" t="s">
        <v>21</v>
      </c>
      <c r="B181" s="22" t="s">
        <v>538</v>
      </c>
      <c r="C181" s="15"/>
      <c r="D181" s="15"/>
      <c r="E181" s="15"/>
      <c r="F181" s="16"/>
      <c r="G181" s="16"/>
      <c r="H181" s="16"/>
      <c r="I181" s="187"/>
    </row>
    <row r="182" spans="1:9">
      <c r="A182" s="13"/>
      <c r="B182" s="22" t="s">
        <v>539</v>
      </c>
      <c r="C182" s="15"/>
      <c r="D182" s="15"/>
      <c r="E182" s="15"/>
      <c r="F182" s="16" t="s">
        <v>26</v>
      </c>
      <c r="G182" s="16">
        <f>1/0.25*1.7*0.617*4</f>
        <v>16.782399999999999</v>
      </c>
      <c r="H182" s="16"/>
      <c r="I182" s="187"/>
    </row>
    <row r="183" spans="1:9">
      <c r="A183" s="13"/>
      <c r="B183" s="22"/>
      <c r="C183" s="15"/>
      <c r="D183" s="15"/>
      <c r="E183" s="15"/>
      <c r="F183" s="16"/>
      <c r="G183" s="16"/>
      <c r="H183" s="16"/>
      <c r="I183" s="187"/>
    </row>
    <row r="184" spans="1:9">
      <c r="A184" s="13"/>
      <c r="B184" s="22" t="s">
        <v>529</v>
      </c>
      <c r="C184" s="15"/>
      <c r="D184" s="15"/>
      <c r="E184" s="15"/>
      <c r="F184" s="16"/>
      <c r="G184" s="16"/>
      <c r="H184" s="16"/>
      <c r="I184" s="187"/>
    </row>
    <row r="185" spans="1:9">
      <c r="A185" s="13"/>
      <c r="B185" s="22"/>
      <c r="C185" s="15"/>
      <c r="D185" s="15"/>
      <c r="E185" s="15"/>
      <c r="F185" s="16"/>
      <c r="G185" s="16"/>
      <c r="H185" s="16"/>
      <c r="I185" s="187"/>
    </row>
    <row r="186" spans="1:9">
      <c r="A186" s="13"/>
      <c r="B186" s="22" t="s">
        <v>545</v>
      </c>
      <c r="C186" s="15"/>
      <c r="D186" s="15"/>
      <c r="E186" s="15"/>
      <c r="F186" s="16"/>
      <c r="G186" s="16"/>
      <c r="H186" s="16"/>
      <c r="I186" s="187"/>
    </row>
    <row r="187" spans="1:9">
      <c r="A187" s="13"/>
      <c r="B187" s="22"/>
      <c r="C187" s="15"/>
      <c r="D187" s="15"/>
      <c r="E187" s="15"/>
      <c r="F187" s="16"/>
      <c r="G187" s="16"/>
      <c r="H187" s="16"/>
      <c r="I187" s="187"/>
    </row>
    <row r="188" spans="1:9">
      <c r="A188" s="13" t="s">
        <v>9</v>
      </c>
      <c r="B188" s="22" t="s">
        <v>536</v>
      </c>
      <c r="C188" s="15"/>
      <c r="D188" s="15"/>
      <c r="E188" s="15"/>
      <c r="F188" s="16"/>
      <c r="G188" s="16"/>
      <c r="H188" s="16"/>
      <c r="I188" s="187"/>
    </row>
    <row r="189" spans="1:9">
      <c r="A189" s="13"/>
      <c r="B189" s="22" t="s">
        <v>537</v>
      </c>
      <c r="C189" s="15"/>
      <c r="D189" s="15"/>
      <c r="E189" s="15"/>
      <c r="F189" s="16" t="s">
        <v>26</v>
      </c>
      <c r="G189" s="16">
        <f>3*6*0.888*4</f>
        <v>63.936</v>
      </c>
      <c r="H189" s="16"/>
      <c r="I189" s="187"/>
    </row>
    <row r="190" spans="1:9">
      <c r="A190" s="13"/>
      <c r="B190" s="22"/>
      <c r="C190" s="15"/>
      <c r="D190" s="15"/>
      <c r="E190" s="15"/>
      <c r="F190" s="16"/>
      <c r="G190" s="16"/>
      <c r="H190" s="16"/>
      <c r="I190" s="187"/>
    </row>
    <row r="191" spans="1:9">
      <c r="A191" s="13" t="s">
        <v>11</v>
      </c>
      <c r="B191" s="22" t="s">
        <v>538</v>
      </c>
      <c r="C191" s="15"/>
      <c r="D191" s="15"/>
      <c r="E191" s="15"/>
      <c r="F191" s="16"/>
      <c r="G191" s="16"/>
      <c r="H191" s="16"/>
      <c r="I191" s="187"/>
    </row>
    <row r="192" spans="1:9">
      <c r="A192" s="13"/>
      <c r="B192" s="22" t="s">
        <v>539</v>
      </c>
      <c r="C192" s="15"/>
      <c r="D192" s="15"/>
      <c r="E192" s="15"/>
      <c r="F192" s="16" t="s">
        <v>26</v>
      </c>
      <c r="G192" s="16">
        <f>3/0.25*1.7*0.617*4</f>
        <v>50.347199999999994</v>
      </c>
      <c r="H192" s="16"/>
      <c r="I192" s="187"/>
    </row>
    <row r="193" spans="1:9">
      <c r="A193" s="13"/>
      <c r="B193" s="22"/>
      <c r="C193" s="15"/>
      <c r="D193" s="15"/>
      <c r="E193" s="15"/>
      <c r="F193" s="16"/>
      <c r="G193" s="16"/>
      <c r="H193" s="16"/>
      <c r="I193" s="187"/>
    </row>
    <row r="194" spans="1:9">
      <c r="A194" s="13"/>
      <c r="B194" s="22"/>
      <c r="C194" s="15"/>
      <c r="D194" s="15"/>
      <c r="E194" s="15"/>
      <c r="F194" s="16"/>
      <c r="G194" s="16"/>
      <c r="H194" s="16"/>
      <c r="I194" s="187"/>
    </row>
    <row r="195" spans="1:9">
      <c r="A195" s="13"/>
      <c r="B195" s="22"/>
      <c r="C195" s="15"/>
      <c r="D195" s="15"/>
      <c r="E195" s="15"/>
      <c r="F195" s="16"/>
      <c r="G195" s="16"/>
      <c r="H195" s="16"/>
      <c r="I195" s="187"/>
    </row>
    <row r="196" spans="1:9">
      <c r="A196" s="13"/>
      <c r="B196" s="24" t="s">
        <v>546</v>
      </c>
      <c r="C196" s="15"/>
      <c r="D196" s="15"/>
      <c r="E196" s="15"/>
      <c r="F196" s="16"/>
      <c r="G196" s="16"/>
      <c r="H196" s="16"/>
      <c r="I196" s="187"/>
    </row>
    <row r="197" spans="1:9">
      <c r="A197" s="13"/>
      <c r="B197" s="24" t="s">
        <v>547</v>
      </c>
      <c r="C197" s="15"/>
      <c r="D197" s="15"/>
      <c r="E197" s="15"/>
      <c r="F197" s="16"/>
      <c r="G197" s="16"/>
      <c r="H197" s="16"/>
      <c r="I197" s="187"/>
    </row>
    <row r="198" spans="1:9">
      <c r="A198" s="13"/>
      <c r="B198" s="24" t="s">
        <v>548</v>
      </c>
      <c r="C198" s="15"/>
      <c r="D198" s="15"/>
      <c r="E198" s="15"/>
      <c r="F198" s="16"/>
      <c r="G198" s="16"/>
      <c r="H198" s="16"/>
      <c r="I198" s="187"/>
    </row>
    <row r="199" spans="1:9">
      <c r="A199" s="13"/>
      <c r="B199" s="22"/>
      <c r="C199" s="15"/>
      <c r="D199" s="15"/>
      <c r="E199" s="15"/>
      <c r="F199" s="16"/>
      <c r="G199" s="16"/>
      <c r="H199" s="16"/>
      <c r="I199" s="187"/>
    </row>
    <row r="200" spans="1:9">
      <c r="A200" s="13" t="s">
        <v>22</v>
      </c>
      <c r="B200" s="22" t="s">
        <v>90</v>
      </c>
      <c r="C200" s="15"/>
      <c r="D200" s="15"/>
      <c r="E200" s="15"/>
      <c r="F200" s="16"/>
      <c r="G200" s="16"/>
      <c r="H200" s="16"/>
      <c r="I200" s="187"/>
    </row>
    <row r="201" spans="1:9" ht="15.6">
      <c r="A201" s="13"/>
      <c r="B201" s="22" t="s">
        <v>91</v>
      </c>
      <c r="C201" s="15"/>
      <c r="D201" s="15"/>
      <c r="E201" s="15"/>
      <c r="F201" s="17" t="s">
        <v>28</v>
      </c>
      <c r="G201" s="16">
        <f>G84</f>
        <v>12</v>
      </c>
      <c r="H201" s="16"/>
      <c r="I201" s="187"/>
    </row>
    <row r="202" spans="1:9">
      <c r="A202" s="13"/>
      <c r="B202" s="22"/>
      <c r="C202" s="15"/>
      <c r="D202" s="15"/>
      <c r="E202" s="15"/>
      <c r="F202" s="16"/>
      <c r="G202" s="16"/>
      <c r="H202" s="16"/>
      <c r="I202" s="187"/>
    </row>
    <row r="203" spans="1:9">
      <c r="A203" s="13"/>
      <c r="B203" s="24" t="s">
        <v>93</v>
      </c>
      <c r="C203" s="26"/>
      <c r="D203" s="15"/>
      <c r="E203" s="15"/>
      <c r="F203" s="29"/>
      <c r="G203" s="29"/>
      <c r="H203" s="16"/>
      <c r="I203" s="188"/>
    </row>
    <row r="204" spans="1:9">
      <c r="A204" s="13"/>
      <c r="B204" s="25"/>
      <c r="C204" s="26"/>
      <c r="D204" s="15"/>
      <c r="E204" s="15"/>
      <c r="F204" s="29"/>
      <c r="G204" s="29"/>
      <c r="H204" s="16"/>
      <c r="I204" s="188"/>
    </row>
    <row r="205" spans="1:9" ht="15.6">
      <c r="A205" s="13" t="s">
        <v>23</v>
      </c>
      <c r="B205" s="22" t="s">
        <v>549</v>
      </c>
      <c r="C205" s="15"/>
      <c r="D205" s="15"/>
      <c r="E205" s="15"/>
      <c r="F205" s="17" t="s">
        <v>28</v>
      </c>
      <c r="G205" s="16">
        <f>10*0.2</f>
        <v>2</v>
      </c>
      <c r="H205" s="16"/>
      <c r="I205" s="187"/>
    </row>
    <row r="206" spans="1:9">
      <c r="A206" s="13"/>
      <c r="B206" s="22"/>
      <c r="C206" s="15"/>
      <c r="D206" s="15"/>
      <c r="E206" s="15"/>
      <c r="F206" s="16"/>
      <c r="G206" s="16"/>
      <c r="H206" s="16"/>
      <c r="I206" s="187"/>
    </row>
    <row r="207" spans="1:9" ht="15.6">
      <c r="A207" s="13" t="s">
        <v>24</v>
      </c>
      <c r="B207" s="22" t="s">
        <v>550</v>
      </c>
      <c r="C207" s="15"/>
      <c r="D207" s="15"/>
      <c r="E207" s="15"/>
      <c r="F207" s="17" t="s">
        <v>28</v>
      </c>
      <c r="G207" s="16">
        <f>(10*0.2)+20</f>
        <v>22</v>
      </c>
      <c r="H207" s="16"/>
      <c r="I207" s="187"/>
    </row>
    <row r="208" spans="1:9">
      <c r="A208" s="13"/>
      <c r="B208" s="22"/>
      <c r="C208" s="15"/>
      <c r="D208" s="15"/>
      <c r="E208" s="15"/>
      <c r="F208" s="16"/>
      <c r="G208" s="16"/>
      <c r="H208" s="16"/>
      <c r="I208" s="187"/>
    </row>
    <row r="209" spans="1:9" ht="15.6">
      <c r="A209" s="13" t="s">
        <v>4</v>
      </c>
      <c r="B209" s="22" t="s">
        <v>551</v>
      </c>
      <c r="C209" s="15"/>
      <c r="D209" s="15"/>
      <c r="E209" s="15"/>
      <c r="F209" s="17" t="s">
        <v>28</v>
      </c>
      <c r="G209" s="16">
        <f>(1.2+2)*0.2</f>
        <v>0.64000000000000012</v>
      </c>
      <c r="H209" s="16"/>
      <c r="I209" s="187"/>
    </row>
    <row r="210" spans="1:9">
      <c r="A210" s="13"/>
      <c r="B210" s="22"/>
      <c r="C210" s="15"/>
      <c r="D210" s="15"/>
      <c r="E210" s="15"/>
      <c r="F210" s="16"/>
      <c r="G210" s="16"/>
      <c r="H210" s="16"/>
      <c r="I210" s="187"/>
    </row>
    <row r="211" spans="1:9">
      <c r="A211" s="13"/>
      <c r="B211" s="22"/>
      <c r="C211" s="15"/>
      <c r="D211" s="15"/>
      <c r="E211" s="15"/>
      <c r="F211" s="16"/>
      <c r="G211" s="16"/>
      <c r="H211" s="16"/>
      <c r="I211" s="187"/>
    </row>
    <row r="212" spans="1:9">
      <c r="A212" s="13"/>
      <c r="B212" s="22"/>
      <c r="C212" s="15"/>
      <c r="D212" s="15"/>
      <c r="E212" s="15"/>
      <c r="F212" s="16"/>
      <c r="G212" s="16"/>
      <c r="H212" s="16"/>
      <c r="I212" s="187"/>
    </row>
    <row r="213" spans="1:9">
      <c r="A213" s="13"/>
      <c r="B213" s="22"/>
      <c r="C213" s="15"/>
      <c r="D213" s="15"/>
      <c r="E213" s="15"/>
      <c r="F213" s="17"/>
      <c r="G213" s="16"/>
      <c r="H213" s="16"/>
      <c r="I213" s="187"/>
    </row>
    <row r="214" spans="1:9">
      <c r="A214" s="13"/>
      <c r="B214" s="22"/>
      <c r="C214" s="15"/>
      <c r="D214" s="15"/>
      <c r="E214" s="15"/>
      <c r="F214" s="16"/>
      <c r="G214" s="16"/>
      <c r="H214" s="16"/>
      <c r="I214" s="187"/>
    </row>
    <row r="215" spans="1:9">
      <c r="A215" s="13"/>
      <c r="B215" s="22"/>
      <c r="C215" s="15"/>
      <c r="D215" s="15"/>
      <c r="E215" s="15"/>
      <c r="F215" s="16"/>
      <c r="G215" s="16"/>
      <c r="H215" s="16"/>
      <c r="I215" s="187"/>
    </row>
    <row r="216" spans="1:9" ht="27" customHeight="1">
      <c r="A216" s="13"/>
      <c r="B216" s="20" t="s">
        <v>509</v>
      </c>
      <c r="C216" s="21"/>
      <c r="D216" s="15"/>
      <c r="E216" s="15"/>
      <c r="F216" s="29" t="s">
        <v>510</v>
      </c>
      <c r="G216" s="16"/>
      <c r="H216" s="16"/>
      <c r="I216" s="188"/>
    </row>
    <row r="217" spans="1:9">
      <c r="A217" s="13"/>
      <c r="B217" s="20"/>
      <c r="C217" s="26"/>
      <c r="D217" s="26"/>
      <c r="E217" s="26"/>
      <c r="F217" s="29"/>
      <c r="G217" s="16"/>
      <c r="H217" s="16"/>
      <c r="I217" s="188"/>
    </row>
    <row r="218" spans="1:9">
      <c r="A218" s="13"/>
      <c r="B218" s="20"/>
      <c r="C218" s="26"/>
      <c r="D218" s="26"/>
      <c r="E218" s="26"/>
      <c r="F218" s="29"/>
      <c r="G218" s="16"/>
      <c r="H218" s="16"/>
      <c r="I218" s="188"/>
    </row>
    <row r="219" spans="1:9">
      <c r="A219" s="13"/>
      <c r="B219" s="20"/>
      <c r="C219" s="26"/>
      <c r="D219" s="26"/>
      <c r="E219" s="26"/>
      <c r="F219" s="29"/>
      <c r="G219" s="16"/>
      <c r="H219" s="16"/>
      <c r="I219" s="188"/>
    </row>
    <row r="220" spans="1:9">
      <c r="A220" s="13"/>
      <c r="B220" s="14" t="str">
        <f>B4</f>
        <v>PROPOSED BOREHOLE REHABILITATION</v>
      </c>
      <c r="C220" s="26"/>
      <c r="D220" s="26"/>
      <c r="E220" s="26"/>
      <c r="F220" s="29"/>
      <c r="G220" s="16"/>
      <c r="H220" s="16"/>
      <c r="I220" s="188"/>
    </row>
    <row r="221" spans="1:9">
      <c r="A221" s="13"/>
      <c r="B221" s="149" t="str">
        <f>B5</f>
        <v>BALANBAL DISTRICT</v>
      </c>
      <c r="C221" s="26"/>
      <c r="D221" s="26"/>
      <c r="E221" s="26"/>
      <c r="F221" s="29"/>
      <c r="G221" s="16"/>
      <c r="H221" s="16"/>
      <c r="I221" s="188"/>
    </row>
    <row r="222" spans="1:9">
      <c r="A222" s="13"/>
      <c r="B222" s="14"/>
      <c r="C222" s="26"/>
      <c r="D222" s="26"/>
      <c r="E222" s="26"/>
      <c r="F222" s="29"/>
      <c r="G222" s="16"/>
      <c r="H222" s="16"/>
      <c r="I222" s="188"/>
    </row>
    <row r="223" spans="1:9">
      <c r="A223" s="13"/>
      <c r="B223" s="14"/>
      <c r="C223" s="26"/>
      <c r="D223" s="26"/>
      <c r="E223" s="26"/>
      <c r="F223" s="29"/>
      <c r="G223" s="16"/>
      <c r="H223" s="16"/>
      <c r="I223" s="188"/>
    </row>
    <row r="224" spans="1:9">
      <c r="A224" s="13"/>
      <c r="B224" s="14" t="str">
        <f>B7</f>
        <v>SECTION 8: WATER KIOSK</v>
      </c>
      <c r="C224" s="26"/>
      <c r="D224" s="26"/>
      <c r="E224" s="26"/>
      <c r="F224" s="29"/>
      <c r="G224" s="16"/>
      <c r="H224" s="16"/>
      <c r="I224" s="188"/>
    </row>
    <row r="225" spans="1:9">
      <c r="A225" s="13"/>
      <c r="B225" s="20"/>
      <c r="C225" s="26"/>
      <c r="D225" s="26"/>
      <c r="E225" s="26"/>
      <c r="F225" s="29"/>
      <c r="G225" s="16"/>
      <c r="H225" s="16"/>
      <c r="I225" s="188"/>
    </row>
    <row r="226" spans="1:9">
      <c r="A226" s="13"/>
      <c r="B226" s="14" t="s">
        <v>552</v>
      </c>
      <c r="C226" s="26"/>
      <c r="D226" s="26"/>
      <c r="E226" s="26"/>
      <c r="F226" s="29"/>
      <c r="G226" s="16"/>
      <c r="H226" s="16"/>
      <c r="I226" s="188"/>
    </row>
    <row r="227" spans="1:9">
      <c r="A227" s="13"/>
      <c r="B227" s="20"/>
      <c r="C227" s="26"/>
      <c r="D227" s="26"/>
      <c r="E227" s="26"/>
      <c r="F227" s="29"/>
      <c r="G227" s="16"/>
      <c r="H227" s="16"/>
      <c r="I227" s="188"/>
    </row>
    <row r="228" spans="1:9">
      <c r="A228" s="13"/>
      <c r="B228" s="24" t="s">
        <v>553</v>
      </c>
      <c r="C228" s="26"/>
      <c r="D228" s="26"/>
      <c r="E228" s="26"/>
      <c r="F228" s="29"/>
      <c r="G228" s="16"/>
      <c r="H228" s="16"/>
      <c r="I228" s="188"/>
    </row>
    <row r="229" spans="1:9">
      <c r="A229" s="13"/>
      <c r="B229" s="22"/>
      <c r="C229" s="15"/>
      <c r="D229" s="15"/>
      <c r="E229" s="15"/>
      <c r="F229" s="16"/>
      <c r="G229" s="16"/>
      <c r="H229" s="16"/>
      <c r="I229" s="187"/>
    </row>
    <row r="230" spans="1:9">
      <c r="A230" s="13"/>
      <c r="B230" s="30" t="s">
        <v>554</v>
      </c>
      <c r="C230" s="15"/>
      <c r="D230" s="15"/>
      <c r="E230" s="15"/>
      <c r="F230" s="16"/>
      <c r="G230" s="16"/>
      <c r="H230" s="16"/>
      <c r="I230" s="187"/>
    </row>
    <row r="231" spans="1:9">
      <c r="A231" s="13"/>
      <c r="B231" s="24" t="s">
        <v>555</v>
      </c>
      <c r="C231" s="15"/>
      <c r="D231" s="15"/>
      <c r="E231" s="15"/>
      <c r="F231" s="16"/>
      <c r="G231" s="16"/>
      <c r="H231" s="16"/>
      <c r="I231" s="187"/>
    </row>
    <row r="232" spans="1:9">
      <c r="A232" s="13"/>
      <c r="B232" s="24"/>
      <c r="C232" s="15"/>
      <c r="D232" s="15"/>
      <c r="E232" s="15"/>
      <c r="F232" s="16"/>
      <c r="G232" s="16"/>
      <c r="H232" s="16"/>
      <c r="I232" s="187"/>
    </row>
    <row r="233" spans="1:9" ht="15.6">
      <c r="A233" s="13" t="s">
        <v>20</v>
      </c>
      <c r="B233" s="22" t="s">
        <v>556</v>
      </c>
      <c r="C233" s="15"/>
      <c r="D233" s="15"/>
      <c r="E233" s="15"/>
      <c r="F233" s="17" t="s">
        <v>31</v>
      </c>
      <c r="G233" s="16">
        <f>10*0.4*1.5</f>
        <v>6</v>
      </c>
      <c r="H233" s="16"/>
      <c r="I233" s="187"/>
    </row>
    <row r="234" spans="1:9">
      <c r="A234" s="13"/>
      <c r="B234" s="22"/>
      <c r="C234" s="15"/>
      <c r="D234" s="15"/>
      <c r="E234" s="15"/>
      <c r="F234" s="16"/>
      <c r="G234" s="16"/>
      <c r="H234" s="16"/>
      <c r="I234" s="187"/>
    </row>
    <row r="235" spans="1:9">
      <c r="A235" s="13"/>
      <c r="B235" s="22" t="s">
        <v>686</v>
      </c>
      <c r="C235" s="15"/>
      <c r="D235" s="15"/>
      <c r="E235" s="15"/>
      <c r="F235" s="16"/>
      <c r="G235" s="16"/>
      <c r="H235" s="16"/>
      <c r="I235" s="187"/>
    </row>
    <row r="236" spans="1:9" ht="15.6">
      <c r="A236" s="13" t="s">
        <v>3</v>
      </c>
      <c r="B236" s="22" t="s">
        <v>687</v>
      </c>
      <c r="C236" s="15"/>
      <c r="D236" s="15"/>
      <c r="E236" s="15"/>
      <c r="F236" s="17" t="s">
        <v>31</v>
      </c>
      <c r="G236" s="16">
        <f>10.8*0.4*1.5</f>
        <v>6.48</v>
      </c>
      <c r="H236" s="16"/>
      <c r="I236" s="187"/>
    </row>
    <row r="237" spans="1:9">
      <c r="A237" s="13"/>
      <c r="B237" s="22"/>
      <c r="C237" s="15"/>
      <c r="D237" s="15"/>
      <c r="E237" s="15"/>
      <c r="F237" s="16"/>
      <c r="G237" s="16"/>
      <c r="H237" s="16"/>
      <c r="I237" s="187"/>
    </row>
    <row r="238" spans="1:9">
      <c r="A238" s="13"/>
      <c r="B238" s="24" t="s">
        <v>557</v>
      </c>
      <c r="C238" s="15"/>
      <c r="D238" s="15"/>
      <c r="E238" s="15"/>
      <c r="F238" s="16"/>
      <c r="G238" s="16"/>
      <c r="H238" s="16"/>
      <c r="I238" s="187"/>
    </row>
    <row r="239" spans="1:9">
      <c r="A239" s="13"/>
      <c r="B239" s="22"/>
      <c r="C239" s="15"/>
      <c r="D239" s="15"/>
      <c r="E239" s="15"/>
      <c r="F239" s="16"/>
      <c r="G239" s="16"/>
      <c r="H239" s="16"/>
      <c r="I239" s="187"/>
    </row>
    <row r="240" spans="1:9">
      <c r="A240" s="13"/>
      <c r="B240" s="30" t="s">
        <v>101</v>
      </c>
      <c r="C240" s="15"/>
      <c r="D240" s="15"/>
      <c r="E240" s="15"/>
      <c r="F240" s="16"/>
      <c r="G240" s="16"/>
      <c r="H240" s="16"/>
      <c r="I240" s="187"/>
    </row>
    <row r="241" spans="1:9">
      <c r="A241" s="13"/>
      <c r="B241" s="24" t="s">
        <v>102</v>
      </c>
      <c r="C241" s="15"/>
      <c r="D241" s="15"/>
      <c r="E241" s="15"/>
      <c r="F241" s="16"/>
      <c r="G241" s="16"/>
      <c r="H241" s="16"/>
      <c r="I241" s="187"/>
    </row>
    <row r="242" spans="1:9">
      <c r="A242" s="13"/>
      <c r="B242" s="24" t="s">
        <v>103</v>
      </c>
      <c r="C242" s="15"/>
      <c r="D242" s="15"/>
      <c r="E242" s="15"/>
      <c r="F242" s="16"/>
      <c r="G242" s="16"/>
      <c r="H242" s="16"/>
      <c r="I242" s="187"/>
    </row>
    <row r="243" spans="1:9">
      <c r="A243" s="13"/>
      <c r="B243" s="24" t="s">
        <v>104</v>
      </c>
      <c r="C243" s="15"/>
      <c r="D243" s="15"/>
      <c r="E243" s="15"/>
      <c r="F243" s="16"/>
      <c r="G243" s="16"/>
      <c r="H243" s="16"/>
      <c r="I243" s="187"/>
    </row>
    <row r="244" spans="1:9">
      <c r="A244" s="13"/>
      <c r="B244" s="25"/>
      <c r="C244" s="15"/>
      <c r="D244" s="15"/>
      <c r="E244" s="15"/>
      <c r="F244" s="16"/>
      <c r="G244" s="16"/>
      <c r="H244" s="16"/>
      <c r="I244" s="187"/>
    </row>
    <row r="245" spans="1:9" ht="15.6">
      <c r="A245" s="13" t="s">
        <v>6</v>
      </c>
      <c r="B245" s="22" t="s">
        <v>558</v>
      </c>
      <c r="C245" s="15"/>
      <c r="D245" s="15"/>
      <c r="E245" s="15"/>
      <c r="F245" s="17" t="s">
        <v>28</v>
      </c>
      <c r="G245" s="16">
        <f>10*2.7</f>
        <v>27</v>
      </c>
      <c r="H245" s="16"/>
      <c r="I245" s="187"/>
    </row>
    <row r="246" spans="1:9">
      <c r="A246" s="13"/>
      <c r="B246" s="22"/>
      <c r="C246" s="15"/>
      <c r="D246" s="15"/>
      <c r="E246" s="15"/>
      <c r="F246" s="16"/>
      <c r="G246" s="16"/>
      <c r="H246" s="16"/>
      <c r="I246" s="187"/>
    </row>
    <row r="247" spans="1:9" ht="15.6">
      <c r="A247" s="13"/>
      <c r="B247" s="24" t="s">
        <v>680</v>
      </c>
      <c r="C247" s="15"/>
      <c r="D247" s="15"/>
      <c r="E247" s="15"/>
      <c r="F247" s="17" t="s">
        <v>28</v>
      </c>
      <c r="G247" s="16">
        <f>10.8*0.6</f>
        <v>6.48</v>
      </c>
      <c r="H247" s="16"/>
      <c r="I247" s="187"/>
    </row>
    <row r="248" spans="1:9">
      <c r="A248" s="13" t="s">
        <v>7</v>
      </c>
      <c r="B248" s="22" t="s">
        <v>687</v>
      </c>
      <c r="C248" s="15"/>
      <c r="D248" s="15"/>
      <c r="E248" s="15"/>
      <c r="F248" s="16"/>
      <c r="G248" s="16"/>
      <c r="H248" s="16"/>
      <c r="I248" s="187"/>
    </row>
    <row r="249" spans="1:9">
      <c r="A249" s="13"/>
      <c r="B249" s="22"/>
      <c r="C249" s="15"/>
      <c r="D249" s="15"/>
      <c r="E249" s="15"/>
      <c r="F249" s="16"/>
      <c r="G249" s="16"/>
      <c r="H249" s="16"/>
      <c r="I249" s="187"/>
    </row>
    <row r="250" spans="1:9">
      <c r="A250" s="13"/>
      <c r="B250" s="30" t="s">
        <v>559</v>
      </c>
      <c r="C250" s="15"/>
      <c r="D250" s="15"/>
      <c r="E250" s="15"/>
      <c r="F250" s="16"/>
      <c r="G250" s="16"/>
      <c r="H250" s="16"/>
      <c r="I250" s="187"/>
    </row>
    <row r="251" spans="1:9">
      <c r="A251" s="13"/>
      <c r="B251" s="30" t="s">
        <v>560</v>
      </c>
      <c r="C251" s="15"/>
      <c r="D251" s="15"/>
      <c r="E251" s="15"/>
      <c r="F251" s="16"/>
      <c r="G251" s="16"/>
      <c r="H251" s="16"/>
      <c r="I251" s="187"/>
    </row>
    <row r="252" spans="1:9">
      <c r="A252" s="13"/>
      <c r="B252" s="164"/>
      <c r="C252" s="15"/>
      <c r="D252" s="15"/>
      <c r="E252" s="15"/>
      <c r="F252" s="16"/>
      <c r="G252" s="16"/>
      <c r="H252" s="16"/>
      <c r="I252" s="187"/>
    </row>
    <row r="253" spans="1:9">
      <c r="A253" s="13" t="s">
        <v>8</v>
      </c>
      <c r="B253" s="22" t="s">
        <v>561</v>
      </c>
      <c r="C253" s="15"/>
      <c r="D253" s="15"/>
      <c r="E253" s="15"/>
      <c r="F253" s="16"/>
      <c r="G253" s="16"/>
      <c r="H253" s="16"/>
      <c r="I253" s="187"/>
    </row>
    <row r="254" spans="1:9">
      <c r="A254" s="13"/>
      <c r="B254" s="22" t="s">
        <v>562</v>
      </c>
      <c r="C254" s="15"/>
      <c r="D254" s="15"/>
      <c r="E254" s="15"/>
      <c r="F254" s="16"/>
      <c r="G254" s="16"/>
      <c r="H254" s="16"/>
      <c r="I254" s="187"/>
    </row>
    <row r="255" spans="1:9">
      <c r="A255" s="13"/>
      <c r="B255" s="22" t="s">
        <v>563</v>
      </c>
      <c r="C255" s="15"/>
      <c r="D255" s="15"/>
      <c r="E255" s="15"/>
      <c r="F255" s="16" t="s">
        <v>96</v>
      </c>
      <c r="G255" s="16">
        <f>10+10.8</f>
        <v>20.8</v>
      </c>
      <c r="H255" s="16"/>
      <c r="I255" s="187"/>
    </row>
    <row r="256" spans="1:9">
      <c r="A256" s="13"/>
      <c r="B256" s="22"/>
      <c r="C256" s="15"/>
      <c r="D256" s="15"/>
      <c r="E256" s="15"/>
      <c r="F256" s="16"/>
      <c r="G256" s="16"/>
      <c r="H256" s="16"/>
      <c r="I256" s="187"/>
    </row>
    <row r="257" spans="1:9">
      <c r="A257" s="13" t="s">
        <v>10</v>
      </c>
      <c r="B257" s="22" t="s">
        <v>564</v>
      </c>
      <c r="C257" s="15"/>
      <c r="D257" s="15"/>
      <c r="E257" s="15"/>
      <c r="F257" s="16" t="s">
        <v>96</v>
      </c>
      <c r="G257" s="16">
        <v>10</v>
      </c>
      <c r="H257" s="16"/>
      <c r="I257" s="187"/>
    </row>
    <row r="258" spans="1:9">
      <c r="A258" s="13"/>
      <c r="B258" s="22"/>
      <c r="C258" s="15"/>
      <c r="D258" s="15"/>
      <c r="E258" s="15"/>
      <c r="F258" s="16"/>
      <c r="G258" s="16"/>
      <c r="H258" s="16"/>
      <c r="I258" s="187"/>
    </row>
    <row r="259" spans="1:9">
      <c r="A259" s="13"/>
      <c r="B259" s="22"/>
      <c r="C259" s="15"/>
      <c r="D259" s="15"/>
      <c r="E259" s="15"/>
      <c r="F259" s="16"/>
      <c r="G259" s="16"/>
      <c r="H259" s="16"/>
      <c r="I259" s="187"/>
    </row>
    <row r="260" spans="1:9">
      <c r="A260" s="13"/>
      <c r="B260" s="22"/>
      <c r="C260" s="15"/>
      <c r="D260" s="15"/>
      <c r="E260" s="15"/>
      <c r="F260" s="16"/>
      <c r="G260" s="16"/>
      <c r="H260" s="16"/>
      <c r="I260" s="187"/>
    </row>
    <row r="261" spans="1:9">
      <c r="A261" s="13"/>
      <c r="B261" s="22"/>
      <c r="C261" s="15"/>
      <c r="D261" s="15"/>
      <c r="E261" s="15"/>
      <c r="F261" s="16"/>
      <c r="G261" s="16"/>
      <c r="H261" s="16"/>
      <c r="I261" s="187"/>
    </row>
    <row r="262" spans="1:9">
      <c r="A262" s="13"/>
      <c r="B262" s="22"/>
      <c r="C262" s="15"/>
      <c r="D262" s="15"/>
      <c r="E262" s="15"/>
      <c r="F262" s="16"/>
      <c r="G262" s="16"/>
      <c r="H262" s="16"/>
      <c r="I262" s="187"/>
    </row>
    <row r="263" spans="1:9">
      <c r="A263" s="13"/>
      <c r="B263" s="22"/>
      <c r="C263" s="15"/>
      <c r="D263" s="15"/>
      <c r="E263" s="15"/>
      <c r="F263" s="16"/>
      <c r="G263" s="16"/>
      <c r="H263" s="16"/>
      <c r="I263" s="187"/>
    </row>
    <row r="264" spans="1:9">
      <c r="A264" s="13"/>
      <c r="B264" s="31"/>
      <c r="C264" s="15"/>
      <c r="D264" s="15"/>
      <c r="E264" s="15"/>
      <c r="F264" s="13"/>
      <c r="G264" s="16"/>
      <c r="H264" s="16"/>
      <c r="I264" s="187"/>
    </row>
    <row r="265" spans="1:9">
      <c r="A265" s="13"/>
      <c r="B265" s="32"/>
      <c r="C265" s="15"/>
      <c r="D265" s="15"/>
      <c r="E265" s="15"/>
      <c r="F265" s="16"/>
      <c r="G265" s="16"/>
      <c r="H265" s="16"/>
      <c r="I265" s="191"/>
    </row>
    <row r="266" spans="1:9">
      <c r="A266" s="13"/>
      <c r="B266" s="22"/>
      <c r="C266" s="15"/>
      <c r="D266" s="15"/>
      <c r="E266" s="15"/>
      <c r="F266" s="16"/>
      <c r="G266" s="16"/>
      <c r="H266" s="16"/>
      <c r="I266" s="187"/>
    </row>
    <row r="267" spans="1:9">
      <c r="A267" s="13"/>
      <c r="B267" s="20" t="s">
        <v>509</v>
      </c>
      <c r="C267" s="21"/>
      <c r="D267" s="15"/>
      <c r="E267" s="15"/>
      <c r="F267" s="29" t="s">
        <v>510</v>
      </c>
      <c r="G267" s="16"/>
      <c r="H267" s="16"/>
      <c r="I267" s="188"/>
    </row>
    <row r="268" spans="1:9">
      <c r="A268" s="13"/>
      <c r="B268" s="20"/>
      <c r="C268" s="26"/>
      <c r="D268" s="26"/>
      <c r="E268" s="26"/>
      <c r="F268" s="29"/>
      <c r="G268" s="16"/>
      <c r="H268" s="16"/>
      <c r="I268" s="190"/>
    </row>
    <row r="269" spans="1:9">
      <c r="A269" s="13"/>
      <c r="B269" s="20"/>
      <c r="C269" s="26"/>
      <c r="D269" s="26"/>
      <c r="E269" s="26"/>
      <c r="F269" s="29"/>
      <c r="G269" s="16"/>
      <c r="H269" s="16"/>
      <c r="I269" s="188"/>
    </row>
    <row r="270" spans="1:9">
      <c r="A270" s="34"/>
      <c r="B270" s="35"/>
      <c r="C270" s="36"/>
      <c r="D270" s="36"/>
      <c r="E270" s="36"/>
      <c r="F270" s="37"/>
      <c r="G270" s="37"/>
      <c r="H270" s="37"/>
      <c r="I270" s="191"/>
    </row>
    <row r="271" spans="1:9">
      <c r="A271" s="13"/>
      <c r="B271" s="14"/>
      <c r="C271" s="15"/>
      <c r="D271" s="15"/>
      <c r="E271" s="15"/>
      <c r="F271" s="16"/>
      <c r="G271" s="16"/>
      <c r="H271" s="16"/>
      <c r="I271" s="187"/>
    </row>
    <row r="272" spans="1:9">
      <c r="A272" s="13"/>
      <c r="B272" s="14"/>
      <c r="C272" s="15"/>
      <c r="D272" s="15"/>
      <c r="E272" s="15"/>
      <c r="F272" s="16"/>
      <c r="G272" s="16"/>
      <c r="H272" s="16"/>
      <c r="I272" s="187"/>
    </row>
    <row r="273" spans="1:9">
      <c r="A273" s="13"/>
      <c r="B273" s="14" t="str">
        <f>B4</f>
        <v>PROPOSED BOREHOLE REHABILITATION</v>
      </c>
      <c r="C273" s="15"/>
      <c r="D273" s="15"/>
      <c r="E273" s="15"/>
      <c r="F273" s="16"/>
      <c r="G273" s="16"/>
      <c r="H273" s="16"/>
      <c r="I273" s="187"/>
    </row>
    <row r="274" spans="1:9">
      <c r="A274" s="13"/>
      <c r="B274" s="14" t="str">
        <f>B5</f>
        <v>BALANBAL DISTRICT</v>
      </c>
      <c r="C274" s="15"/>
      <c r="D274" s="15"/>
      <c r="E274" s="15"/>
      <c r="F274" s="16"/>
      <c r="G274" s="16"/>
      <c r="H274" s="16"/>
      <c r="I274" s="187"/>
    </row>
    <row r="275" spans="1:9">
      <c r="A275" s="13"/>
      <c r="B275" s="14"/>
      <c r="C275" s="15"/>
      <c r="D275" s="15"/>
      <c r="E275" s="15"/>
      <c r="F275" s="16"/>
      <c r="G275" s="16"/>
      <c r="H275" s="16"/>
      <c r="I275" s="187"/>
    </row>
    <row r="276" spans="1:9">
      <c r="A276" s="13"/>
      <c r="B276" s="14"/>
      <c r="C276" s="15"/>
      <c r="D276" s="15"/>
      <c r="E276" s="15"/>
      <c r="F276" s="16"/>
      <c r="G276" s="16"/>
      <c r="H276" s="16"/>
      <c r="I276" s="187"/>
    </row>
    <row r="277" spans="1:9">
      <c r="A277" s="13"/>
      <c r="B277" s="14" t="str">
        <f>B7</f>
        <v>SECTION 8: WATER KIOSK</v>
      </c>
      <c r="C277" s="15"/>
      <c r="D277" s="15"/>
      <c r="E277" s="15"/>
      <c r="F277" s="16"/>
      <c r="G277" s="16"/>
      <c r="H277" s="16"/>
      <c r="I277" s="187"/>
    </row>
    <row r="278" spans="1:9">
      <c r="A278" s="13"/>
      <c r="B278" s="14"/>
      <c r="C278" s="15"/>
      <c r="D278" s="15"/>
      <c r="E278" s="15"/>
      <c r="F278" s="16"/>
      <c r="G278" s="16"/>
      <c r="H278" s="16"/>
      <c r="I278" s="187"/>
    </row>
    <row r="279" spans="1:9">
      <c r="A279" s="13"/>
      <c r="B279" s="14" t="s">
        <v>565</v>
      </c>
      <c r="C279" s="21"/>
      <c r="D279" s="21"/>
      <c r="E279" s="21"/>
      <c r="F279" s="39"/>
      <c r="G279" s="39"/>
      <c r="H279" s="16"/>
      <c r="I279" s="187"/>
    </row>
    <row r="280" spans="1:9">
      <c r="A280" s="13"/>
      <c r="B280" s="14"/>
      <c r="C280" s="21"/>
      <c r="D280" s="21"/>
      <c r="E280" s="21"/>
      <c r="F280" s="39"/>
      <c r="G280" s="39"/>
      <c r="H280" s="16"/>
      <c r="I280" s="187"/>
    </row>
    <row r="281" spans="1:9">
      <c r="A281" s="13"/>
      <c r="B281" s="164"/>
      <c r="C281" s="15"/>
      <c r="D281" s="15"/>
      <c r="E281" s="15"/>
      <c r="F281" s="16"/>
      <c r="G281" s="16"/>
      <c r="H281" s="16"/>
      <c r="I281" s="187"/>
    </row>
    <row r="282" spans="1:9">
      <c r="A282" s="13"/>
      <c r="B282" s="22" t="s">
        <v>566</v>
      </c>
      <c r="C282" s="15"/>
      <c r="D282" s="15"/>
      <c r="E282" s="15"/>
      <c r="F282" s="16"/>
      <c r="G282" s="16"/>
      <c r="H282" s="16"/>
      <c r="I282" s="187"/>
    </row>
    <row r="283" spans="1:9">
      <c r="A283" s="13"/>
      <c r="B283" s="22"/>
      <c r="C283" s="15"/>
      <c r="D283" s="15"/>
      <c r="E283" s="15"/>
      <c r="F283" s="16"/>
      <c r="G283" s="16"/>
      <c r="H283" s="16"/>
      <c r="I283" s="187"/>
    </row>
    <row r="284" spans="1:9">
      <c r="A284" s="13"/>
      <c r="B284" s="24" t="s">
        <v>567</v>
      </c>
      <c r="C284" s="15"/>
      <c r="D284" s="15"/>
      <c r="E284" s="15"/>
      <c r="F284" s="16"/>
      <c r="G284" s="16"/>
      <c r="H284" s="16"/>
      <c r="I284" s="187"/>
    </row>
    <row r="285" spans="1:9">
      <c r="A285" s="13"/>
      <c r="B285" s="24" t="s">
        <v>568</v>
      </c>
      <c r="C285" s="15"/>
      <c r="D285" s="15"/>
      <c r="E285" s="15"/>
      <c r="F285" s="16"/>
      <c r="G285" s="16"/>
      <c r="H285" s="16"/>
      <c r="I285" s="187"/>
    </row>
    <row r="286" spans="1:9">
      <c r="A286" s="13"/>
      <c r="B286" s="24" t="s">
        <v>569</v>
      </c>
      <c r="C286" s="15"/>
      <c r="D286" s="15"/>
      <c r="E286" s="15"/>
      <c r="F286" s="16"/>
      <c r="G286" s="16"/>
      <c r="H286" s="16"/>
      <c r="I286" s="187"/>
    </row>
    <row r="287" spans="1:9">
      <c r="A287" s="13"/>
      <c r="B287" s="22"/>
      <c r="C287" s="15"/>
      <c r="D287" s="15"/>
      <c r="E287" s="15"/>
      <c r="F287" s="16"/>
      <c r="G287" s="16"/>
      <c r="H287" s="16"/>
      <c r="I287" s="187"/>
    </row>
    <row r="288" spans="1:9" ht="15.6">
      <c r="A288" s="13" t="s">
        <v>20</v>
      </c>
      <c r="B288" s="22" t="s">
        <v>570</v>
      </c>
      <c r="C288" s="15"/>
      <c r="D288" s="15"/>
      <c r="E288" s="15"/>
      <c r="F288" s="17" t="s">
        <v>28</v>
      </c>
      <c r="G288" s="16">
        <v>20</v>
      </c>
      <c r="H288" s="16"/>
      <c r="I288" s="187"/>
    </row>
    <row r="289" spans="1:9">
      <c r="A289" s="13"/>
      <c r="B289" s="22"/>
      <c r="C289" s="15"/>
      <c r="D289" s="15"/>
      <c r="E289" s="15"/>
      <c r="F289" s="16"/>
      <c r="G289" s="16"/>
      <c r="H289" s="16"/>
      <c r="I289" s="187"/>
    </row>
    <row r="290" spans="1:9">
      <c r="A290" s="13" t="s">
        <v>3</v>
      </c>
      <c r="B290" s="22" t="s">
        <v>571</v>
      </c>
      <c r="C290" s="15"/>
      <c r="D290" s="15"/>
      <c r="E290" s="15"/>
      <c r="F290" s="16" t="s">
        <v>5</v>
      </c>
      <c r="G290" s="16">
        <v>2</v>
      </c>
      <c r="H290" s="16"/>
      <c r="I290" s="187"/>
    </row>
    <row r="291" spans="1:9">
      <c r="A291" s="13"/>
      <c r="B291" s="22"/>
      <c r="C291" s="15"/>
      <c r="D291" s="15"/>
      <c r="E291" s="15"/>
      <c r="F291" s="16"/>
      <c r="G291" s="16"/>
      <c r="H291" s="16"/>
      <c r="I291" s="187"/>
    </row>
    <row r="292" spans="1:9" s="166" customFormat="1">
      <c r="A292" s="165"/>
      <c r="B292" s="24" t="s">
        <v>572</v>
      </c>
      <c r="F292" s="13"/>
      <c r="G292" s="16"/>
      <c r="H292" s="67"/>
      <c r="I292" s="192"/>
    </row>
    <row r="293" spans="1:9" s="166" customFormat="1">
      <c r="A293" s="13"/>
      <c r="B293" s="24"/>
      <c r="F293" s="13"/>
      <c r="G293" s="16"/>
      <c r="H293" s="67"/>
      <c r="I293" s="192"/>
    </row>
    <row r="294" spans="1:9" s="166" customFormat="1">
      <c r="A294" s="13" t="s">
        <v>6</v>
      </c>
      <c r="B294" s="58" t="s">
        <v>688</v>
      </c>
      <c r="F294" s="13"/>
      <c r="G294" s="16"/>
      <c r="H294" s="67"/>
      <c r="I294" s="192"/>
    </row>
    <row r="295" spans="1:9" s="166" customFormat="1">
      <c r="A295" s="13"/>
      <c r="B295" s="22" t="s">
        <v>573</v>
      </c>
      <c r="F295" s="13" t="s">
        <v>5</v>
      </c>
      <c r="G295" s="16">
        <v>2</v>
      </c>
      <c r="H295" s="67"/>
      <c r="I295" s="187"/>
    </row>
    <row r="296" spans="1:9" s="166" customFormat="1">
      <c r="A296" s="13"/>
      <c r="B296" s="58"/>
      <c r="F296" s="13"/>
      <c r="G296" s="16"/>
      <c r="H296" s="67"/>
      <c r="I296" s="192"/>
    </row>
    <row r="297" spans="1:9" s="166" customFormat="1">
      <c r="A297" s="13" t="s">
        <v>7</v>
      </c>
      <c r="B297" s="22" t="s">
        <v>689</v>
      </c>
      <c r="F297" s="13" t="s">
        <v>5</v>
      </c>
      <c r="G297" s="16">
        <v>1</v>
      </c>
      <c r="H297" s="67"/>
      <c r="I297" s="187"/>
    </row>
    <row r="298" spans="1:9" s="166" customFormat="1">
      <c r="A298" s="13"/>
      <c r="B298" s="58"/>
      <c r="F298" s="13"/>
      <c r="G298" s="16"/>
      <c r="H298" s="67"/>
      <c r="I298" s="187"/>
    </row>
    <row r="299" spans="1:9" s="166" customFormat="1">
      <c r="A299" s="165"/>
      <c r="B299" s="22"/>
      <c r="F299" s="13"/>
      <c r="G299" s="16"/>
      <c r="H299" s="67"/>
      <c r="I299" s="192"/>
    </row>
    <row r="300" spans="1:9">
      <c r="A300" s="13"/>
      <c r="B300" s="22"/>
      <c r="C300" s="15"/>
      <c r="D300" s="15"/>
      <c r="E300" s="15"/>
      <c r="F300" s="13"/>
      <c r="G300" s="16"/>
      <c r="H300" s="67"/>
      <c r="I300" s="187"/>
    </row>
    <row r="301" spans="1:9">
      <c r="A301" s="13"/>
      <c r="B301" s="22"/>
      <c r="C301" s="15"/>
      <c r="D301" s="15"/>
      <c r="E301" s="15"/>
      <c r="F301" s="13"/>
      <c r="G301" s="16"/>
      <c r="H301" s="67"/>
      <c r="I301" s="187"/>
    </row>
    <row r="302" spans="1:9">
      <c r="A302" s="13"/>
      <c r="B302" s="22"/>
      <c r="C302" s="15"/>
      <c r="D302" s="15"/>
      <c r="E302" s="15"/>
      <c r="F302" s="13"/>
      <c r="G302" s="16"/>
      <c r="H302" s="67"/>
      <c r="I302" s="187"/>
    </row>
    <row r="303" spans="1:9">
      <c r="A303" s="13"/>
      <c r="B303" s="22"/>
      <c r="C303" s="15"/>
      <c r="D303" s="15"/>
      <c r="E303" s="15"/>
      <c r="F303" s="13"/>
      <c r="G303" s="16"/>
      <c r="H303" s="67"/>
      <c r="I303" s="192"/>
    </row>
    <row r="304" spans="1:9">
      <c r="A304" s="13"/>
      <c r="B304" s="22"/>
      <c r="C304" s="15"/>
      <c r="D304" s="15"/>
      <c r="E304" s="15"/>
      <c r="F304" s="13"/>
      <c r="G304" s="16"/>
      <c r="H304" s="16"/>
      <c r="I304" s="192"/>
    </row>
    <row r="305" spans="1:9">
      <c r="A305" s="13"/>
      <c r="B305" s="22"/>
      <c r="C305" s="15"/>
      <c r="D305" s="15"/>
      <c r="E305" s="15"/>
      <c r="F305" s="13"/>
      <c r="G305" s="16"/>
      <c r="H305" s="16"/>
      <c r="I305" s="192"/>
    </row>
    <row r="306" spans="1:9">
      <c r="A306" s="13"/>
      <c r="B306" s="22"/>
      <c r="C306" s="15"/>
      <c r="D306" s="15"/>
      <c r="E306" s="15"/>
      <c r="F306" s="13"/>
      <c r="G306" s="16"/>
      <c r="H306" s="16"/>
      <c r="I306" s="187"/>
    </row>
    <row r="307" spans="1:9">
      <c r="A307" s="13"/>
      <c r="B307" s="22"/>
      <c r="C307" s="15"/>
      <c r="D307" s="15"/>
      <c r="E307" s="15"/>
      <c r="F307" s="13"/>
      <c r="G307" s="16"/>
      <c r="H307" s="16"/>
      <c r="I307" s="187"/>
    </row>
    <row r="308" spans="1:9">
      <c r="A308" s="13"/>
      <c r="B308" s="22"/>
      <c r="C308" s="15"/>
      <c r="D308" s="15"/>
      <c r="E308" s="15"/>
      <c r="F308" s="16"/>
      <c r="G308" s="16"/>
      <c r="H308" s="16"/>
      <c r="I308" s="189"/>
    </row>
    <row r="309" spans="1:9">
      <c r="A309" s="13"/>
      <c r="B309" s="20" t="s">
        <v>509</v>
      </c>
      <c r="C309" s="21"/>
      <c r="D309" s="15"/>
      <c r="E309" s="15"/>
      <c r="F309" s="29" t="s">
        <v>510</v>
      </c>
      <c r="G309" s="16"/>
      <c r="H309" s="16"/>
      <c r="I309" s="188"/>
    </row>
    <row r="310" spans="1:9" ht="15.6" thickBot="1">
      <c r="A310" s="13"/>
      <c r="B310" s="22"/>
      <c r="C310" s="15"/>
      <c r="D310" s="15"/>
      <c r="E310" s="15"/>
      <c r="F310" s="16"/>
      <c r="G310" s="16"/>
      <c r="H310" s="16"/>
      <c r="I310" s="193"/>
    </row>
    <row r="311" spans="1:9" ht="15.6" thickTop="1">
      <c r="A311" s="13"/>
      <c r="B311" s="22"/>
      <c r="C311" s="15"/>
      <c r="D311" s="15"/>
      <c r="E311" s="15"/>
      <c r="F311" s="16"/>
      <c r="G311" s="16"/>
      <c r="H311" s="16"/>
      <c r="I311" s="187"/>
    </row>
    <row r="312" spans="1:9">
      <c r="A312" s="13"/>
      <c r="B312" s="22"/>
      <c r="C312" s="15"/>
      <c r="D312" s="15"/>
      <c r="E312" s="15"/>
      <c r="F312" s="16"/>
      <c r="G312" s="16"/>
      <c r="H312" s="16"/>
      <c r="I312" s="187"/>
    </row>
    <row r="313" spans="1:9">
      <c r="A313" s="13"/>
      <c r="B313" s="22"/>
      <c r="C313" s="15"/>
      <c r="D313" s="15"/>
      <c r="E313" s="15"/>
      <c r="F313" s="16"/>
      <c r="G313" s="16"/>
      <c r="H313" s="16"/>
      <c r="I313" s="187"/>
    </row>
    <row r="314" spans="1:9">
      <c r="A314" s="13"/>
      <c r="B314" s="22"/>
      <c r="C314" s="15"/>
      <c r="D314" s="15"/>
      <c r="E314" s="15"/>
      <c r="F314" s="16"/>
      <c r="G314" s="16"/>
      <c r="H314" s="16"/>
      <c r="I314" s="187"/>
    </row>
    <row r="315" spans="1:9">
      <c r="A315" s="13"/>
      <c r="B315" s="60"/>
      <c r="C315" s="15"/>
      <c r="D315" s="15"/>
      <c r="E315" s="15"/>
      <c r="F315" s="16"/>
      <c r="G315" s="16"/>
      <c r="H315" s="16"/>
      <c r="I315" s="187"/>
    </row>
    <row r="316" spans="1:9">
      <c r="A316" s="34"/>
      <c r="B316" s="35"/>
      <c r="C316" s="36"/>
      <c r="D316" s="36"/>
      <c r="E316" s="36"/>
      <c r="F316" s="37"/>
      <c r="G316" s="37"/>
      <c r="H316" s="37"/>
      <c r="I316" s="191"/>
    </row>
    <row r="317" spans="1:9">
      <c r="A317" s="13"/>
      <c r="B317" s="14"/>
      <c r="C317" s="15"/>
      <c r="D317" s="15"/>
      <c r="E317" s="15"/>
      <c r="F317" s="16"/>
      <c r="G317" s="16"/>
      <c r="H317" s="16"/>
      <c r="I317" s="187"/>
    </row>
    <row r="318" spans="1:9">
      <c r="A318" s="13"/>
      <c r="B318" s="14" t="str">
        <f>B4</f>
        <v>PROPOSED BOREHOLE REHABILITATION</v>
      </c>
      <c r="C318" s="15"/>
      <c r="D318" s="15"/>
      <c r="E318" s="15"/>
      <c r="F318" s="16"/>
      <c r="G318" s="16"/>
      <c r="H318" s="16"/>
      <c r="I318" s="187"/>
    </row>
    <row r="319" spans="1:9">
      <c r="A319" s="13"/>
      <c r="B319" s="14" t="str">
        <f>B5</f>
        <v>BALANBAL DISTRICT</v>
      </c>
      <c r="C319" s="15"/>
      <c r="D319" s="15"/>
      <c r="E319" s="15"/>
      <c r="F319" s="16"/>
      <c r="G319" s="16"/>
      <c r="H319" s="16"/>
      <c r="I319" s="187"/>
    </row>
    <row r="320" spans="1:9">
      <c r="A320" s="13"/>
      <c r="B320" s="14"/>
      <c r="C320" s="15"/>
      <c r="D320" s="15"/>
      <c r="E320" s="15"/>
      <c r="F320" s="16"/>
      <c r="G320" s="16"/>
      <c r="H320" s="16"/>
      <c r="I320" s="187"/>
    </row>
    <row r="321" spans="1:9">
      <c r="A321" s="13"/>
      <c r="B321" s="14"/>
      <c r="C321" s="15"/>
      <c r="D321" s="15"/>
      <c r="E321" s="15"/>
      <c r="F321" s="16"/>
      <c r="G321" s="16"/>
      <c r="H321" s="16"/>
      <c r="I321" s="187"/>
    </row>
    <row r="322" spans="1:9">
      <c r="A322" s="13"/>
      <c r="B322" s="14" t="str">
        <f>B7</f>
        <v>SECTION 8: WATER KIOSK</v>
      </c>
      <c r="C322" s="15"/>
      <c r="D322" s="15"/>
      <c r="E322" s="15"/>
      <c r="F322" s="16"/>
      <c r="G322" s="16"/>
      <c r="H322" s="16"/>
      <c r="I322" s="187"/>
    </row>
    <row r="323" spans="1:9">
      <c r="A323" s="13"/>
      <c r="B323" s="14"/>
      <c r="C323" s="15"/>
      <c r="D323" s="15"/>
      <c r="E323" s="15"/>
      <c r="F323" s="16"/>
      <c r="G323" s="16"/>
      <c r="H323" s="16"/>
      <c r="I323" s="187"/>
    </row>
    <row r="324" spans="1:9">
      <c r="A324" s="13"/>
      <c r="B324" s="14" t="s">
        <v>574</v>
      </c>
      <c r="C324" s="15"/>
      <c r="D324" s="15"/>
      <c r="E324" s="15"/>
      <c r="F324" s="16"/>
      <c r="G324" s="16"/>
      <c r="H324" s="16"/>
      <c r="I324" s="187"/>
    </row>
    <row r="325" spans="1:9">
      <c r="A325" s="13"/>
      <c r="B325" s="14"/>
      <c r="C325" s="15"/>
      <c r="D325" s="15"/>
      <c r="E325" s="15"/>
      <c r="F325" s="16"/>
      <c r="G325" s="16"/>
      <c r="H325" s="16"/>
      <c r="I325" s="187"/>
    </row>
    <row r="326" spans="1:9">
      <c r="A326" s="13"/>
      <c r="B326" s="22"/>
      <c r="C326" s="15"/>
      <c r="D326" s="15"/>
      <c r="E326" s="15"/>
      <c r="F326" s="16"/>
      <c r="G326" s="16"/>
      <c r="H326" s="16"/>
      <c r="I326" s="187"/>
    </row>
    <row r="327" spans="1:9">
      <c r="A327" s="13"/>
      <c r="B327" s="24" t="s">
        <v>25</v>
      </c>
      <c r="C327" s="15"/>
      <c r="D327" s="15"/>
      <c r="E327" s="15"/>
      <c r="F327" s="16"/>
      <c r="G327" s="16"/>
      <c r="H327" s="16"/>
      <c r="I327" s="187"/>
    </row>
    <row r="328" spans="1:9">
      <c r="A328" s="13"/>
      <c r="B328" s="25"/>
      <c r="C328" s="15"/>
      <c r="D328" s="15"/>
      <c r="E328" s="15"/>
      <c r="F328" s="16"/>
      <c r="G328" s="16"/>
      <c r="H328" s="16"/>
      <c r="I328" s="187"/>
    </row>
    <row r="329" spans="1:9">
      <c r="A329" s="13"/>
      <c r="B329" s="24" t="s">
        <v>133</v>
      </c>
      <c r="C329" s="15"/>
      <c r="D329" s="15"/>
      <c r="E329" s="15"/>
      <c r="F329" s="16"/>
      <c r="G329" s="16"/>
      <c r="H329" s="16"/>
      <c r="I329" s="187"/>
    </row>
    <row r="330" spans="1:9">
      <c r="A330" s="13"/>
      <c r="B330" s="25"/>
      <c r="C330" s="15"/>
      <c r="D330" s="15"/>
      <c r="E330" s="15"/>
      <c r="F330" s="16"/>
      <c r="G330" s="16"/>
      <c r="H330" s="16"/>
      <c r="I330" s="187"/>
    </row>
    <row r="331" spans="1:9">
      <c r="A331" s="13" t="s">
        <v>20</v>
      </c>
      <c r="B331" s="22" t="s">
        <v>575</v>
      </c>
      <c r="C331" s="15"/>
      <c r="D331" s="15"/>
      <c r="E331" s="15"/>
      <c r="F331" s="16"/>
      <c r="G331" s="16"/>
      <c r="H331" s="16"/>
      <c r="I331" s="187"/>
    </row>
    <row r="332" spans="1:9" ht="15.6">
      <c r="A332" s="13"/>
      <c r="B332" s="22" t="s">
        <v>576</v>
      </c>
      <c r="C332" s="15"/>
      <c r="D332" s="15"/>
      <c r="E332" s="15"/>
      <c r="F332" s="17" t="s">
        <v>28</v>
      </c>
      <c r="G332" s="16">
        <f>G135</f>
        <v>4.16</v>
      </c>
      <c r="H332" s="16"/>
      <c r="I332" s="187"/>
    </row>
    <row r="333" spans="1:9">
      <c r="A333" s="13"/>
      <c r="B333" s="22"/>
      <c r="C333" s="15"/>
      <c r="D333" s="15"/>
      <c r="E333" s="15"/>
      <c r="F333" s="16"/>
      <c r="G333" s="16"/>
      <c r="H333" s="16"/>
      <c r="I333" s="187"/>
    </row>
    <row r="334" spans="1:9">
      <c r="A334" s="13"/>
      <c r="B334" s="24" t="s">
        <v>577</v>
      </c>
      <c r="C334" s="15"/>
      <c r="D334" s="15"/>
      <c r="E334" s="15"/>
      <c r="F334" s="16"/>
      <c r="G334" s="16"/>
      <c r="H334" s="16"/>
      <c r="I334" s="187"/>
    </row>
    <row r="335" spans="1:9">
      <c r="A335" s="13"/>
      <c r="B335" s="22"/>
      <c r="C335" s="15"/>
      <c r="D335" s="15"/>
      <c r="E335" s="15"/>
      <c r="F335" s="16"/>
      <c r="G335" s="16"/>
      <c r="H335" s="16"/>
      <c r="I335" s="187"/>
    </row>
    <row r="336" spans="1:9" ht="15.6">
      <c r="A336" s="13" t="s">
        <v>3</v>
      </c>
      <c r="B336" s="22" t="s">
        <v>578</v>
      </c>
      <c r="C336" s="15"/>
      <c r="D336" s="15"/>
      <c r="E336" s="15"/>
      <c r="F336" s="17" t="s">
        <v>28</v>
      </c>
      <c r="G336" s="16">
        <f>G139</f>
        <v>4.16</v>
      </c>
      <c r="H336" s="16"/>
      <c r="I336" s="187"/>
    </row>
    <row r="337" spans="1:9">
      <c r="A337" s="13"/>
      <c r="B337" s="22"/>
      <c r="C337" s="15"/>
      <c r="D337" s="15"/>
      <c r="E337" s="15"/>
      <c r="F337" s="16"/>
      <c r="G337" s="16"/>
      <c r="H337" s="16"/>
      <c r="I337" s="187"/>
    </row>
    <row r="338" spans="1:9">
      <c r="A338" s="167"/>
      <c r="B338" s="22"/>
      <c r="C338" s="22"/>
      <c r="D338" s="22"/>
      <c r="E338" s="22"/>
      <c r="F338" s="13"/>
      <c r="G338" s="16"/>
      <c r="H338" s="16"/>
      <c r="I338" s="194"/>
    </row>
    <row r="339" spans="1:9">
      <c r="A339" s="167"/>
      <c r="B339" s="24" t="s">
        <v>579</v>
      </c>
      <c r="C339" s="22"/>
      <c r="D339" s="22"/>
      <c r="E339" s="22"/>
      <c r="F339" s="16"/>
      <c r="G339" s="179"/>
      <c r="H339" s="16"/>
      <c r="I339" s="187"/>
    </row>
    <row r="340" spans="1:9">
      <c r="A340" s="167"/>
      <c r="B340" s="24" t="s">
        <v>580</v>
      </c>
      <c r="C340" s="22"/>
      <c r="D340" s="22"/>
      <c r="E340" s="22"/>
      <c r="F340" s="16"/>
      <c r="G340" s="179"/>
      <c r="H340" s="16"/>
      <c r="I340" s="187"/>
    </row>
    <row r="341" spans="1:9">
      <c r="A341" s="167"/>
      <c r="B341" s="24" t="s">
        <v>581</v>
      </c>
      <c r="C341" s="22"/>
      <c r="D341" s="22"/>
      <c r="E341" s="22"/>
      <c r="F341" s="16"/>
      <c r="G341" s="179"/>
      <c r="H341" s="16"/>
      <c r="I341" s="187"/>
    </row>
    <row r="342" spans="1:9">
      <c r="A342" s="167"/>
      <c r="B342" s="24" t="s">
        <v>582</v>
      </c>
      <c r="C342" s="22"/>
      <c r="D342" s="22"/>
      <c r="E342" s="22"/>
      <c r="F342" s="16"/>
      <c r="G342" s="179"/>
      <c r="H342" s="16"/>
      <c r="I342" s="187"/>
    </row>
    <row r="343" spans="1:9">
      <c r="A343" s="167"/>
      <c r="B343" s="22" t="s">
        <v>583</v>
      </c>
      <c r="C343" s="22"/>
      <c r="D343" s="22"/>
      <c r="E343" s="22"/>
      <c r="F343" s="16"/>
      <c r="G343" s="179"/>
      <c r="H343" s="16"/>
      <c r="I343" s="187"/>
    </row>
    <row r="344" spans="1:9">
      <c r="A344" s="167"/>
      <c r="B344" s="22"/>
      <c r="C344" s="22"/>
      <c r="D344" s="22"/>
      <c r="E344" s="22"/>
      <c r="F344" s="16"/>
      <c r="G344" s="179"/>
      <c r="H344" s="16"/>
      <c r="I344" s="187"/>
    </row>
    <row r="345" spans="1:9" ht="15" customHeight="1">
      <c r="A345" s="13" t="s">
        <v>6</v>
      </c>
      <c r="B345" s="22" t="s">
        <v>584</v>
      </c>
      <c r="C345" s="22"/>
      <c r="D345" s="22"/>
      <c r="E345" s="22"/>
      <c r="F345" s="17" t="s">
        <v>28</v>
      </c>
      <c r="G345" s="179">
        <f>G332</f>
        <v>4.16</v>
      </c>
      <c r="H345" s="16"/>
      <c r="I345" s="187"/>
    </row>
    <row r="346" spans="1:9">
      <c r="A346" s="13"/>
      <c r="B346" s="22"/>
      <c r="C346" s="22"/>
      <c r="D346" s="22"/>
      <c r="E346" s="22"/>
      <c r="F346" s="16"/>
      <c r="G346" s="179"/>
      <c r="H346" s="16"/>
      <c r="I346" s="187"/>
    </row>
    <row r="347" spans="1:9" ht="15" customHeight="1">
      <c r="A347" s="13" t="s">
        <v>7</v>
      </c>
      <c r="B347" s="24" t="s">
        <v>690</v>
      </c>
      <c r="C347" s="22"/>
      <c r="D347" s="22"/>
      <c r="E347" s="22"/>
      <c r="F347" s="149"/>
      <c r="G347" s="202"/>
    </row>
    <row r="348" spans="1:9" ht="15" customHeight="1">
      <c r="A348" s="13"/>
      <c r="B348" s="22" t="s">
        <v>691</v>
      </c>
      <c r="C348" s="22"/>
      <c r="D348" s="22"/>
      <c r="E348" s="22"/>
      <c r="F348" s="17" t="s">
        <v>28</v>
      </c>
      <c r="G348" s="179">
        <f>10*0.1</f>
        <v>1</v>
      </c>
      <c r="H348" s="16"/>
      <c r="I348" s="187"/>
    </row>
    <row r="349" spans="1:9" ht="15" customHeight="1">
      <c r="A349" s="13"/>
      <c r="B349" s="22" t="s">
        <v>692</v>
      </c>
      <c r="C349" s="22"/>
      <c r="D349" s="22"/>
      <c r="E349" s="22"/>
      <c r="F349" s="16"/>
      <c r="G349" s="179"/>
      <c r="H349" s="16"/>
      <c r="I349" s="187"/>
    </row>
    <row r="350" spans="1:9" ht="15" customHeight="1">
      <c r="A350" s="13"/>
      <c r="B350" s="22"/>
      <c r="C350" s="22"/>
      <c r="D350" s="22"/>
      <c r="E350" s="22"/>
      <c r="F350" s="16"/>
      <c r="G350" s="179"/>
      <c r="H350" s="16"/>
      <c r="I350" s="187"/>
    </row>
    <row r="351" spans="1:9" ht="15" customHeight="1">
      <c r="A351" s="13"/>
      <c r="B351" s="24" t="s">
        <v>683</v>
      </c>
      <c r="C351" s="22"/>
      <c r="D351" s="22"/>
      <c r="E351" s="22"/>
      <c r="F351" s="16"/>
      <c r="G351" s="179"/>
      <c r="H351" s="16"/>
      <c r="I351" s="187"/>
    </row>
    <row r="352" spans="1:9" ht="15" customHeight="1">
      <c r="A352" s="13"/>
      <c r="B352" s="22" t="s">
        <v>681</v>
      </c>
      <c r="C352" s="22"/>
      <c r="D352" s="22"/>
      <c r="E352" s="22"/>
      <c r="F352" s="17" t="s">
        <v>28</v>
      </c>
      <c r="G352" s="179">
        <f>10.8*0.1</f>
        <v>1.08</v>
      </c>
      <c r="H352" s="16"/>
      <c r="I352" s="187"/>
    </row>
    <row r="353" spans="1:9" ht="15" customHeight="1">
      <c r="A353" s="13"/>
      <c r="B353" s="22"/>
      <c r="C353" s="22"/>
      <c r="D353" s="22"/>
      <c r="E353" s="22"/>
      <c r="F353" s="16"/>
      <c r="G353" s="179"/>
      <c r="H353" s="16"/>
      <c r="I353" s="187"/>
    </row>
    <row r="354" spans="1:9" ht="15" customHeight="1">
      <c r="A354" s="13" t="s">
        <v>8</v>
      </c>
      <c r="B354" s="22" t="s">
        <v>585</v>
      </c>
      <c r="C354" s="22"/>
      <c r="D354" s="22"/>
      <c r="E354" s="22"/>
      <c r="F354" s="17" t="s">
        <v>28</v>
      </c>
      <c r="G354" s="179">
        <f>G209</f>
        <v>0.64000000000000012</v>
      </c>
      <c r="H354" s="16"/>
      <c r="I354" s="187"/>
    </row>
    <row r="355" spans="1:9">
      <c r="A355" s="13"/>
      <c r="B355" s="168"/>
      <c r="C355" s="169"/>
      <c r="D355" s="169"/>
      <c r="E355" s="170"/>
      <c r="F355" s="16"/>
      <c r="G355" s="179"/>
      <c r="H355" s="16"/>
      <c r="I355" s="187"/>
    </row>
    <row r="356" spans="1:9">
      <c r="A356" s="13"/>
      <c r="B356" s="24" t="s">
        <v>586</v>
      </c>
      <c r="C356" s="169"/>
      <c r="D356" s="169"/>
      <c r="E356" s="170"/>
      <c r="F356" s="16"/>
      <c r="G356" s="179"/>
      <c r="H356" s="16"/>
      <c r="I356" s="187"/>
    </row>
    <row r="357" spans="1:9">
      <c r="A357" s="13"/>
      <c r="B357" s="168"/>
      <c r="C357" s="169"/>
      <c r="D357" s="169"/>
      <c r="E357" s="170"/>
      <c r="F357" s="16"/>
      <c r="G357" s="179"/>
      <c r="H357" s="16"/>
      <c r="I357" s="187"/>
    </row>
    <row r="358" spans="1:9">
      <c r="A358" s="13"/>
      <c r="B358" s="24" t="s">
        <v>128</v>
      </c>
      <c r="C358" s="15"/>
      <c r="D358" s="15"/>
      <c r="E358" s="15"/>
      <c r="F358" s="16"/>
      <c r="G358" s="179"/>
      <c r="H358" s="16"/>
      <c r="I358" s="187"/>
    </row>
    <row r="359" spans="1:9">
      <c r="A359" s="13"/>
      <c r="B359" s="24" t="s">
        <v>129</v>
      </c>
      <c r="C359" s="15"/>
      <c r="D359" s="15"/>
      <c r="E359" s="15"/>
      <c r="F359" s="16"/>
      <c r="G359" s="179"/>
      <c r="H359" s="16"/>
      <c r="I359" s="187"/>
    </row>
    <row r="360" spans="1:9">
      <c r="A360" s="13"/>
      <c r="B360" s="25"/>
      <c r="C360" s="15"/>
      <c r="D360" s="15"/>
      <c r="E360" s="15"/>
      <c r="F360" s="16"/>
      <c r="G360" s="179"/>
      <c r="H360" s="16"/>
      <c r="I360" s="187"/>
    </row>
    <row r="361" spans="1:9">
      <c r="A361" s="13" t="s">
        <v>10</v>
      </c>
      <c r="B361" s="22" t="s">
        <v>130</v>
      </c>
      <c r="C361" s="15"/>
      <c r="D361" s="15"/>
      <c r="E361" s="15"/>
      <c r="F361" s="16"/>
      <c r="G361" s="16"/>
      <c r="H361" s="16"/>
      <c r="I361" s="187"/>
    </row>
    <row r="362" spans="1:9" ht="15.6">
      <c r="A362" s="13"/>
      <c r="B362" s="22" t="s">
        <v>587</v>
      </c>
      <c r="C362" s="15"/>
      <c r="D362" s="15"/>
      <c r="E362" s="15"/>
      <c r="F362" s="17" t="s">
        <v>28</v>
      </c>
      <c r="G362" s="16">
        <f>G245</f>
        <v>27</v>
      </c>
      <c r="H362" s="16"/>
      <c r="I362" s="194"/>
    </row>
    <row r="363" spans="1:9">
      <c r="A363" s="13"/>
      <c r="B363" s="22"/>
      <c r="C363" s="15"/>
      <c r="D363" s="15"/>
      <c r="E363" s="15"/>
      <c r="F363" s="13"/>
      <c r="G363" s="16"/>
      <c r="H363" s="16"/>
      <c r="I363" s="194"/>
    </row>
    <row r="364" spans="1:9">
      <c r="A364" s="13"/>
      <c r="B364" s="24" t="s">
        <v>588</v>
      </c>
      <c r="C364" s="22"/>
      <c r="D364" s="22"/>
      <c r="E364" s="22"/>
      <c r="F364" s="13"/>
      <c r="G364" s="16"/>
      <c r="H364" s="16"/>
      <c r="I364" s="194"/>
    </row>
    <row r="365" spans="1:9">
      <c r="A365" s="13"/>
      <c r="B365" s="24" t="s">
        <v>589</v>
      </c>
      <c r="C365" s="22"/>
      <c r="D365" s="22"/>
      <c r="E365" s="22"/>
      <c r="F365" s="13"/>
      <c r="G365" s="16"/>
      <c r="H365" s="16"/>
      <c r="I365" s="194"/>
    </row>
    <row r="366" spans="1:9">
      <c r="A366" s="13"/>
      <c r="B366" s="22"/>
      <c r="C366" s="22"/>
      <c r="D366" s="22"/>
      <c r="E366" s="22"/>
      <c r="F366" s="13"/>
      <c r="G366" s="16"/>
      <c r="H366" s="16"/>
      <c r="I366" s="194"/>
    </row>
    <row r="367" spans="1:9" ht="15.6">
      <c r="A367" s="13" t="s">
        <v>21</v>
      </c>
      <c r="B367" s="22" t="s">
        <v>590</v>
      </c>
      <c r="C367" s="22"/>
      <c r="D367" s="22"/>
      <c r="E367" s="22"/>
      <c r="F367" s="17" t="s">
        <v>28</v>
      </c>
      <c r="G367" s="16">
        <f>G362</f>
        <v>27</v>
      </c>
      <c r="H367" s="16"/>
      <c r="I367" s="194"/>
    </row>
    <row r="368" spans="1:9">
      <c r="A368" s="13"/>
      <c r="B368" s="31"/>
      <c r="C368" s="15"/>
      <c r="D368" s="15"/>
      <c r="E368" s="15"/>
      <c r="F368" s="13"/>
      <c r="G368" s="16"/>
      <c r="H368" s="16"/>
      <c r="I368" s="194"/>
    </row>
    <row r="369" spans="1:9">
      <c r="A369" s="13"/>
      <c r="B369" s="24" t="s">
        <v>591</v>
      </c>
      <c r="C369" s="15"/>
      <c r="D369" s="15"/>
      <c r="E369" s="15"/>
      <c r="F369" s="13"/>
      <c r="G369" s="16"/>
      <c r="H369" s="16"/>
      <c r="I369" s="194"/>
    </row>
    <row r="370" spans="1:9">
      <c r="A370" s="13"/>
      <c r="B370" s="171" t="s">
        <v>592</v>
      </c>
      <c r="C370" s="15"/>
      <c r="D370" s="15"/>
      <c r="E370" s="15"/>
      <c r="F370" s="13"/>
      <c r="G370" s="16"/>
      <c r="H370" s="16"/>
      <c r="I370" s="194"/>
    </row>
    <row r="371" spans="1:9">
      <c r="A371" s="13"/>
      <c r="B371" s="24" t="s">
        <v>593</v>
      </c>
      <c r="C371" s="15"/>
      <c r="D371" s="15"/>
      <c r="E371" s="15"/>
      <c r="F371" s="13"/>
      <c r="G371" s="16"/>
      <c r="H371" s="16"/>
      <c r="I371" s="194"/>
    </row>
    <row r="372" spans="1:9">
      <c r="A372" s="13"/>
      <c r="B372" s="19"/>
      <c r="C372" s="15"/>
      <c r="D372" s="15"/>
      <c r="E372" s="15"/>
      <c r="F372" s="13"/>
      <c r="G372" s="16"/>
      <c r="H372" s="16"/>
      <c r="I372" s="194"/>
    </row>
    <row r="373" spans="1:9" ht="15.6">
      <c r="A373" s="13" t="s">
        <v>9</v>
      </c>
      <c r="B373" s="31" t="s">
        <v>594</v>
      </c>
      <c r="C373" s="15"/>
      <c r="D373" s="15"/>
      <c r="E373" s="15"/>
      <c r="F373" s="17" t="s">
        <v>28</v>
      </c>
      <c r="G373" s="16">
        <f>G362</f>
        <v>27</v>
      </c>
      <c r="H373" s="16"/>
      <c r="I373" s="194"/>
    </row>
    <row r="374" spans="1:9">
      <c r="A374" s="13"/>
      <c r="B374" s="31"/>
      <c r="C374" s="15"/>
      <c r="D374" s="15"/>
      <c r="E374" s="15"/>
      <c r="F374" s="13"/>
      <c r="G374" s="16"/>
      <c r="H374" s="16"/>
      <c r="I374" s="194"/>
    </row>
    <row r="375" spans="1:9" ht="15.6">
      <c r="A375" s="13" t="s">
        <v>11</v>
      </c>
      <c r="B375" s="31" t="s">
        <v>595</v>
      </c>
      <c r="C375" s="15"/>
      <c r="D375" s="15"/>
      <c r="E375" s="15"/>
      <c r="F375" s="17" t="s">
        <v>28</v>
      </c>
      <c r="G375" s="16">
        <v>20</v>
      </c>
      <c r="H375" s="16"/>
      <c r="I375" s="194"/>
    </row>
    <row r="376" spans="1:9">
      <c r="A376" s="13"/>
      <c r="B376" s="22"/>
      <c r="C376" s="33"/>
      <c r="D376" s="15"/>
      <c r="E376" s="15"/>
      <c r="F376" s="16"/>
      <c r="G376" s="179"/>
      <c r="H376" s="16"/>
      <c r="I376" s="187"/>
    </row>
    <row r="377" spans="1:9">
      <c r="A377" s="13"/>
      <c r="B377" s="24" t="s">
        <v>591</v>
      </c>
      <c r="C377" s="33"/>
      <c r="D377" s="15"/>
      <c r="E377" s="15"/>
      <c r="F377" s="16"/>
      <c r="G377" s="179"/>
      <c r="H377" s="16"/>
      <c r="I377" s="187"/>
    </row>
    <row r="378" spans="1:9">
      <c r="A378" s="13"/>
      <c r="B378" s="171" t="s">
        <v>596</v>
      </c>
      <c r="C378" s="33"/>
      <c r="D378" s="15"/>
      <c r="E378" s="15"/>
      <c r="F378" s="16"/>
      <c r="G378" s="179"/>
      <c r="H378" s="16"/>
      <c r="I378" s="187"/>
    </row>
    <row r="379" spans="1:9">
      <c r="A379" s="13"/>
      <c r="B379" s="24" t="s">
        <v>597</v>
      </c>
      <c r="C379" s="33"/>
      <c r="D379" s="15"/>
      <c r="E379" s="15"/>
      <c r="F379" s="16"/>
      <c r="G379" s="179"/>
      <c r="H379" s="16"/>
      <c r="I379" s="187"/>
    </row>
    <row r="380" spans="1:9">
      <c r="A380" s="13"/>
      <c r="B380" s="22"/>
      <c r="C380" s="33"/>
      <c r="D380" s="15"/>
      <c r="E380" s="15"/>
      <c r="F380" s="16"/>
      <c r="G380" s="179"/>
      <c r="H380" s="16"/>
      <c r="I380" s="187"/>
    </row>
    <row r="381" spans="1:9">
      <c r="A381" s="13" t="s">
        <v>22</v>
      </c>
      <c r="B381" s="22" t="s">
        <v>598</v>
      </c>
      <c r="C381" s="33"/>
      <c r="D381" s="15"/>
      <c r="E381" s="15"/>
      <c r="F381" s="16" t="s">
        <v>47</v>
      </c>
      <c r="G381" s="179">
        <v>1</v>
      </c>
      <c r="H381" s="16"/>
      <c r="I381" s="194"/>
    </row>
    <row r="382" spans="1:9">
      <c r="A382" s="13"/>
      <c r="B382" s="22"/>
      <c r="C382" s="33"/>
      <c r="D382" s="15"/>
      <c r="E382" s="15"/>
      <c r="F382" s="16"/>
      <c r="G382" s="179"/>
      <c r="H382" s="16"/>
      <c r="I382" s="187"/>
    </row>
    <row r="383" spans="1:9">
      <c r="A383" s="13"/>
      <c r="B383" s="22"/>
      <c r="C383" s="33"/>
      <c r="D383" s="15"/>
      <c r="E383" s="15"/>
      <c r="F383" s="16"/>
      <c r="G383" s="179"/>
      <c r="H383" s="16"/>
      <c r="I383" s="187"/>
    </row>
    <row r="384" spans="1:9">
      <c r="A384" s="13"/>
      <c r="B384" s="22"/>
      <c r="C384" s="33"/>
      <c r="D384" s="15"/>
      <c r="E384" s="15"/>
      <c r="F384" s="16"/>
      <c r="G384" s="179"/>
      <c r="H384" s="16"/>
      <c r="I384" s="187"/>
    </row>
    <row r="385" spans="1:9">
      <c r="A385" s="13"/>
      <c r="B385" s="22"/>
      <c r="C385" s="15"/>
      <c r="D385" s="15"/>
      <c r="E385" s="15"/>
      <c r="F385" s="16"/>
      <c r="G385" s="16"/>
      <c r="H385" s="16"/>
      <c r="I385" s="61"/>
    </row>
    <row r="386" spans="1:9">
      <c r="A386" s="13"/>
      <c r="B386" s="20" t="s">
        <v>509</v>
      </c>
      <c r="C386" s="21"/>
      <c r="D386" s="15"/>
      <c r="E386" s="15"/>
      <c r="F386" s="29" t="s">
        <v>510</v>
      </c>
      <c r="G386" s="16"/>
      <c r="H386" s="16"/>
      <c r="I386" s="195"/>
    </row>
    <row r="387" spans="1:9" ht="15.6" thickBot="1">
      <c r="A387" s="13"/>
      <c r="B387" s="22"/>
      <c r="C387" s="15"/>
      <c r="D387" s="15"/>
      <c r="E387" s="15"/>
      <c r="F387" s="16"/>
      <c r="G387" s="16"/>
      <c r="H387" s="16"/>
      <c r="I387" s="193"/>
    </row>
    <row r="388" spans="1:9" ht="15.6" thickTop="1">
      <c r="A388" s="13"/>
      <c r="B388" s="62"/>
      <c r="C388" s="15"/>
      <c r="D388" s="15"/>
      <c r="E388" s="15"/>
      <c r="F388" s="16"/>
      <c r="G388" s="16"/>
      <c r="H388" s="16"/>
      <c r="I388" s="187"/>
    </row>
    <row r="389" spans="1:9">
      <c r="A389" s="13"/>
      <c r="B389" s="60"/>
      <c r="C389" s="15"/>
      <c r="D389" s="15"/>
      <c r="E389" s="15"/>
      <c r="F389" s="16"/>
      <c r="G389" s="16"/>
      <c r="H389" s="16"/>
      <c r="I389" s="187"/>
    </row>
    <row r="390" spans="1:9">
      <c r="A390" s="13"/>
      <c r="B390" s="60"/>
      <c r="C390" s="15"/>
      <c r="D390" s="15"/>
      <c r="E390" s="15"/>
      <c r="F390" s="16"/>
      <c r="G390" s="16"/>
      <c r="H390" s="16"/>
      <c r="I390" s="187"/>
    </row>
    <row r="391" spans="1:9">
      <c r="A391" s="34"/>
      <c r="B391" s="35"/>
      <c r="C391" s="36"/>
      <c r="D391" s="36"/>
      <c r="E391" s="36"/>
      <c r="F391" s="37"/>
      <c r="G391" s="37"/>
      <c r="H391" s="37"/>
      <c r="I391" s="191"/>
    </row>
    <row r="392" spans="1:9">
      <c r="A392" s="13"/>
      <c r="B392" s="14"/>
      <c r="C392" s="15"/>
      <c r="D392" s="15"/>
      <c r="E392" s="15"/>
      <c r="F392" s="16"/>
      <c r="G392" s="16"/>
      <c r="H392" s="16"/>
      <c r="I392" s="187"/>
    </row>
    <row r="393" spans="1:9">
      <c r="A393" s="13"/>
      <c r="B393" s="14"/>
      <c r="C393" s="15"/>
      <c r="D393" s="15"/>
      <c r="E393" s="15"/>
      <c r="F393" s="16"/>
      <c r="G393" s="16"/>
      <c r="H393" s="16"/>
      <c r="I393" s="187"/>
    </row>
    <row r="394" spans="1:9">
      <c r="A394" s="13"/>
      <c r="B394" s="63" t="str">
        <f>B4</f>
        <v>PROPOSED BOREHOLE REHABILITATION</v>
      </c>
      <c r="C394" s="15"/>
      <c r="D394" s="15"/>
      <c r="E394" s="15"/>
      <c r="F394" s="16"/>
      <c r="G394" s="16"/>
      <c r="H394" s="16"/>
      <c r="I394" s="187"/>
    </row>
    <row r="395" spans="1:9">
      <c r="A395" s="13"/>
      <c r="B395" s="63" t="str">
        <f>B5</f>
        <v>BALANBAL DISTRICT</v>
      </c>
      <c r="C395" s="63"/>
      <c r="D395" s="15"/>
      <c r="E395" s="15"/>
      <c r="F395" s="16"/>
      <c r="G395" s="16"/>
      <c r="H395" s="16"/>
      <c r="I395" s="187"/>
    </row>
    <row r="396" spans="1:9">
      <c r="A396" s="13"/>
      <c r="B396" s="63"/>
      <c r="C396" s="21"/>
      <c r="D396" s="21"/>
      <c r="E396" s="21"/>
      <c r="F396" s="40"/>
      <c r="G396" s="39"/>
      <c r="H396" s="68"/>
      <c r="I396" s="196"/>
    </row>
    <row r="397" spans="1:9">
      <c r="A397" s="13"/>
      <c r="B397" s="63"/>
      <c r="C397" s="21"/>
      <c r="D397" s="21"/>
      <c r="E397" s="21"/>
      <c r="F397" s="40"/>
      <c r="G397" s="39"/>
      <c r="H397" s="68"/>
      <c r="I397" s="196"/>
    </row>
    <row r="398" spans="1:9">
      <c r="A398" s="13"/>
      <c r="B398" s="63" t="str">
        <f>B7</f>
        <v>SECTION 8: WATER KIOSK</v>
      </c>
      <c r="C398" s="21"/>
      <c r="D398" s="21"/>
      <c r="E398" s="21"/>
      <c r="F398" s="40"/>
      <c r="G398" s="39"/>
      <c r="H398" s="68"/>
      <c r="I398" s="196"/>
    </row>
    <row r="399" spans="1:9">
      <c r="A399" s="13"/>
      <c r="B399" s="63"/>
      <c r="C399" s="21"/>
      <c r="D399" s="21"/>
      <c r="E399" s="21"/>
      <c r="F399" s="40"/>
      <c r="G399" s="39"/>
      <c r="H399" s="68"/>
      <c r="I399" s="196"/>
    </row>
    <row r="400" spans="1:9">
      <c r="A400" s="13"/>
      <c r="B400" s="14" t="s">
        <v>599</v>
      </c>
      <c r="C400" s="21"/>
      <c r="D400" s="21"/>
      <c r="E400" s="21"/>
      <c r="F400" s="40"/>
      <c r="G400" s="39"/>
      <c r="H400" s="68"/>
      <c r="I400" s="196"/>
    </row>
    <row r="401" spans="1:9">
      <c r="A401" s="13"/>
      <c r="B401" s="14"/>
      <c r="C401" s="21"/>
      <c r="D401" s="21"/>
      <c r="E401" s="21"/>
      <c r="F401" s="40"/>
      <c r="G401" s="39"/>
      <c r="H401" s="16"/>
      <c r="I401" s="196"/>
    </row>
    <row r="402" spans="1:9">
      <c r="A402" s="13"/>
      <c r="B402" s="172"/>
      <c r="C402" s="173"/>
      <c r="D402" s="173"/>
      <c r="E402" s="174"/>
      <c r="F402" s="16"/>
      <c r="G402" s="16"/>
      <c r="H402" s="16"/>
      <c r="I402" s="197"/>
    </row>
    <row r="403" spans="1:9">
      <c r="A403" s="13"/>
      <c r="B403" s="24" t="s">
        <v>600</v>
      </c>
      <c r="C403" s="173"/>
      <c r="D403" s="173"/>
      <c r="E403" s="174"/>
      <c r="F403" s="16"/>
      <c r="G403" s="16"/>
      <c r="H403" s="16"/>
      <c r="I403" s="197"/>
    </row>
    <row r="404" spans="1:9">
      <c r="A404" s="13"/>
      <c r="B404" s="172"/>
      <c r="C404" s="173"/>
      <c r="D404" s="173"/>
      <c r="E404" s="174"/>
      <c r="F404" s="16"/>
      <c r="G404" s="16"/>
      <c r="H404" s="16"/>
      <c r="I404" s="197"/>
    </row>
    <row r="405" spans="1:9">
      <c r="A405" s="13"/>
      <c r="B405" s="22" t="s">
        <v>601</v>
      </c>
      <c r="C405" s="173"/>
      <c r="D405" s="173"/>
      <c r="E405" s="174"/>
      <c r="F405" s="17"/>
      <c r="G405" s="16"/>
      <c r="H405" s="16"/>
      <c r="I405" s="198"/>
    </row>
    <row r="406" spans="1:9">
      <c r="A406" s="13"/>
      <c r="B406" s="22" t="s">
        <v>602</v>
      </c>
      <c r="C406" s="173"/>
      <c r="D406" s="173"/>
      <c r="E406" s="174"/>
      <c r="F406" s="17"/>
      <c r="G406" s="16"/>
      <c r="H406" s="16"/>
      <c r="I406" s="198"/>
    </row>
    <row r="407" spans="1:9">
      <c r="A407" s="13"/>
      <c r="B407" s="22" t="s">
        <v>603</v>
      </c>
      <c r="C407" s="175"/>
      <c r="D407" s="175"/>
      <c r="E407" s="203"/>
      <c r="F407" s="17"/>
      <c r="G407" s="16"/>
      <c r="H407" s="16"/>
      <c r="I407" s="198"/>
    </row>
    <row r="408" spans="1:9">
      <c r="A408" s="13"/>
      <c r="B408" s="204"/>
      <c r="C408" s="175"/>
      <c r="D408" s="175"/>
      <c r="E408" s="203"/>
      <c r="F408" s="17"/>
      <c r="G408" s="16"/>
      <c r="H408" s="16"/>
      <c r="I408" s="198"/>
    </row>
    <row r="409" spans="1:9">
      <c r="A409" s="13" t="s">
        <v>20</v>
      </c>
      <c r="B409" s="22" t="s">
        <v>604</v>
      </c>
      <c r="C409" s="175"/>
      <c r="D409" s="175"/>
      <c r="E409" s="203"/>
      <c r="F409" s="17" t="s">
        <v>5</v>
      </c>
      <c r="G409" s="16">
        <v>1</v>
      </c>
      <c r="H409" s="16"/>
      <c r="I409" s="198"/>
    </row>
    <row r="410" spans="1:9">
      <c r="A410" s="13"/>
      <c r="B410" s="204"/>
      <c r="C410" s="175"/>
      <c r="D410" s="175"/>
      <c r="E410" s="203"/>
      <c r="F410" s="17"/>
      <c r="G410" s="16"/>
      <c r="H410" s="16"/>
      <c r="I410" s="198"/>
    </row>
    <row r="411" spans="1:9">
      <c r="A411" s="13"/>
      <c r="B411" s="22" t="s">
        <v>605</v>
      </c>
      <c r="C411" s="175"/>
      <c r="D411" s="175"/>
      <c r="E411" s="203"/>
      <c r="F411" s="17" t="s">
        <v>5</v>
      </c>
      <c r="G411" s="16">
        <v>1</v>
      </c>
      <c r="H411" s="16"/>
      <c r="I411" s="198"/>
    </row>
    <row r="412" spans="1:9">
      <c r="A412" s="13"/>
      <c r="B412" s="175"/>
      <c r="C412" s="175"/>
      <c r="D412" s="175"/>
      <c r="E412" s="203"/>
      <c r="F412" s="17"/>
      <c r="G412" s="16"/>
      <c r="H412" s="16"/>
      <c r="I412" s="198"/>
    </row>
    <row r="413" spans="1:9">
      <c r="A413" s="13"/>
      <c r="B413" s="24" t="s">
        <v>606</v>
      </c>
      <c r="C413" s="175"/>
      <c r="D413" s="175"/>
      <c r="E413" s="203"/>
      <c r="F413" s="17"/>
      <c r="G413" s="16"/>
      <c r="H413" s="16"/>
      <c r="I413" s="198"/>
    </row>
    <row r="414" spans="1:9">
      <c r="A414" s="13"/>
      <c r="B414" s="172"/>
      <c r="C414" s="173"/>
      <c r="D414" s="173"/>
      <c r="E414" s="174"/>
      <c r="F414" s="17"/>
      <c r="G414" s="16"/>
      <c r="H414" s="16"/>
      <c r="I414" s="198"/>
    </row>
    <row r="415" spans="1:9">
      <c r="A415" s="13" t="s">
        <v>3</v>
      </c>
      <c r="B415" s="22" t="s">
        <v>607</v>
      </c>
      <c r="C415" s="173"/>
      <c r="D415" s="173"/>
      <c r="E415" s="174"/>
      <c r="F415" s="17" t="s">
        <v>16</v>
      </c>
      <c r="G415" s="16">
        <v>2</v>
      </c>
      <c r="H415" s="16"/>
      <c r="I415" s="198"/>
    </row>
    <row r="416" spans="1:9">
      <c r="A416" s="13"/>
      <c r="B416" s="22"/>
      <c r="C416" s="173"/>
      <c r="D416" s="173"/>
      <c r="E416" s="174"/>
      <c r="F416" s="17"/>
      <c r="G416" s="16"/>
      <c r="H416" s="16"/>
      <c r="I416" s="198"/>
    </row>
    <row r="417" spans="1:9">
      <c r="A417" s="13" t="s">
        <v>6</v>
      </c>
      <c r="B417" s="22" t="s">
        <v>608</v>
      </c>
      <c r="C417" s="173"/>
      <c r="D417" s="173"/>
      <c r="E417" s="174"/>
      <c r="F417" s="17" t="s">
        <v>16</v>
      </c>
      <c r="G417" s="16">
        <v>2</v>
      </c>
      <c r="H417" s="16"/>
      <c r="I417" s="198"/>
    </row>
    <row r="418" spans="1:9">
      <c r="A418" s="13"/>
      <c r="B418" s="172"/>
      <c r="C418" s="173"/>
      <c r="D418" s="173"/>
      <c r="E418" s="174"/>
      <c r="F418" s="16"/>
      <c r="G418" s="16"/>
      <c r="H418" s="16"/>
      <c r="I418" s="198"/>
    </row>
    <row r="419" spans="1:9">
      <c r="A419" s="13"/>
      <c r="B419" s="172"/>
      <c r="C419" s="173"/>
      <c r="D419" s="173"/>
      <c r="E419" s="174"/>
      <c r="F419" s="16"/>
      <c r="G419" s="16"/>
      <c r="H419" s="16"/>
      <c r="I419" s="198"/>
    </row>
    <row r="420" spans="1:9">
      <c r="A420" s="13"/>
      <c r="B420" s="172"/>
      <c r="C420" s="173"/>
      <c r="D420" s="173"/>
      <c r="E420" s="174"/>
      <c r="F420" s="16"/>
      <c r="G420" s="16"/>
      <c r="H420" s="16"/>
      <c r="I420" s="198"/>
    </row>
    <row r="421" spans="1:9">
      <c r="A421" s="13"/>
      <c r="B421" s="24" t="s">
        <v>609</v>
      </c>
      <c r="C421" s="173"/>
      <c r="D421" s="173"/>
      <c r="E421" s="174"/>
      <c r="F421" s="16"/>
      <c r="G421" s="16"/>
      <c r="H421" s="16"/>
      <c r="I421" s="198"/>
    </row>
    <row r="422" spans="1:9">
      <c r="A422" s="13"/>
      <c r="B422" s="204"/>
      <c r="C422" s="175"/>
      <c r="D422" s="175"/>
      <c r="E422" s="203"/>
      <c r="F422" s="16"/>
      <c r="G422" s="16"/>
      <c r="H422" s="16"/>
      <c r="I422" s="198"/>
    </row>
    <row r="423" spans="1:9">
      <c r="A423" s="13"/>
      <c r="B423" s="22" t="s">
        <v>610</v>
      </c>
      <c r="C423" s="175"/>
      <c r="D423" s="175"/>
      <c r="E423" s="203"/>
      <c r="F423" s="17"/>
      <c r="G423" s="16"/>
      <c r="H423" s="16"/>
      <c r="I423" s="197"/>
    </row>
    <row r="424" spans="1:9">
      <c r="A424" s="13"/>
      <c r="B424" s="22" t="s">
        <v>611</v>
      </c>
      <c r="C424" s="175"/>
      <c r="D424" s="175"/>
      <c r="E424" s="203"/>
      <c r="F424" s="17"/>
      <c r="G424" s="16"/>
      <c r="H424" s="16"/>
      <c r="I424" s="197"/>
    </row>
    <row r="425" spans="1:9">
      <c r="A425" s="13"/>
      <c r="B425" s="22" t="s">
        <v>612</v>
      </c>
      <c r="C425" s="175"/>
      <c r="D425" s="175"/>
      <c r="E425" s="203"/>
      <c r="F425" s="17"/>
      <c r="G425" s="16"/>
      <c r="H425" s="16"/>
      <c r="I425" s="197"/>
    </row>
    <row r="426" spans="1:9">
      <c r="A426" s="13"/>
      <c r="B426" s="22" t="s">
        <v>613</v>
      </c>
      <c r="C426" s="175"/>
      <c r="D426" s="175"/>
      <c r="E426" s="203"/>
      <c r="F426" s="17"/>
      <c r="G426" s="16"/>
      <c r="H426" s="16"/>
      <c r="I426" s="197"/>
    </row>
    <row r="427" spans="1:9">
      <c r="A427" s="13"/>
      <c r="B427" s="22" t="s">
        <v>614</v>
      </c>
      <c r="C427" s="173"/>
      <c r="D427" s="173"/>
      <c r="E427" s="174"/>
      <c r="F427" s="17"/>
      <c r="G427" s="16"/>
      <c r="H427" s="16"/>
      <c r="I427" s="198"/>
    </row>
    <row r="428" spans="1:9">
      <c r="A428" s="13"/>
      <c r="B428" s="22" t="s">
        <v>615</v>
      </c>
      <c r="C428" s="173"/>
      <c r="D428" s="173"/>
      <c r="E428" s="174"/>
      <c r="F428" s="17"/>
      <c r="G428" s="16"/>
      <c r="H428" s="16"/>
      <c r="I428" s="198"/>
    </row>
    <row r="429" spans="1:9">
      <c r="A429" s="13"/>
      <c r="B429" s="22" t="s">
        <v>616</v>
      </c>
      <c r="C429" s="173"/>
      <c r="D429" s="173"/>
      <c r="E429" s="174"/>
      <c r="F429" s="17"/>
      <c r="G429" s="16"/>
      <c r="H429" s="16"/>
      <c r="I429" s="198"/>
    </row>
    <row r="430" spans="1:9">
      <c r="A430" s="13"/>
      <c r="B430" s="172"/>
      <c r="C430" s="173"/>
      <c r="D430" s="173"/>
      <c r="E430" s="174"/>
      <c r="F430" s="17"/>
      <c r="G430" s="16"/>
      <c r="H430" s="16"/>
      <c r="I430" s="198"/>
    </row>
    <row r="431" spans="1:9">
      <c r="A431" s="13" t="s">
        <v>7</v>
      </c>
      <c r="B431" s="22" t="s">
        <v>617</v>
      </c>
      <c r="C431" s="173"/>
      <c r="D431" s="173"/>
      <c r="E431" s="174"/>
      <c r="F431" s="17" t="s">
        <v>16</v>
      </c>
      <c r="G431" s="16">
        <v>2</v>
      </c>
      <c r="H431" s="16"/>
      <c r="I431" s="198"/>
    </row>
    <row r="432" spans="1:9">
      <c r="A432" s="13"/>
      <c r="B432" s="204"/>
      <c r="C432" s="175"/>
      <c r="D432" s="175"/>
      <c r="E432" s="203"/>
      <c r="F432" s="16"/>
      <c r="G432" s="16"/>
      <c r="H432" s="16"/>
      <c r="I432" s="198"/>
    </row>
    <row r="433" spans="1:9">
      <c r="A433" s="13"/>
      <c r="B433" s="204"/>
      <c r="C433" s="175"/>
      <c r="D433" s="175"/>
      <c r="E433" s="203"/>
      <c r="F433" s="16"/>
      <c r="G433" s="16"/>
      <c r="H433" s="16"/>
      <c r="I433" s="198"/>
    </row>
    <row r="434" spans="1:9">
      <c r="A434" s="13"/>
      <c r="B434" s="24" t="s">
        <v>618</v>
      </c>
      <c r="C434" s="175"/>
      <c r="D434" s="175"/>
      <c r="E434" s="203"/>
      <c r="F434" s="16"/>
      <c r="G434" s="16"/>
      <c r="H434" s="16"/>
      <c r="I434" s="198"/>
    </row>
    <row r="435" spans="1:9">
      <c r="A435" s="13"/>
      <c r="B435" s="204"/>
      <c r="C435" s="175"/>
      <c r="D435" s="175"/>
      <c r="E435" s="203"/>
      <c r="F435" s="16"/>
      <c r="G435" s="16"/>
      <c r="H435" s="16"/>
      <c r="I435" s="198"/>
    </row>
    <row r="436" spans="1:9">
      <c r="A436" s="13"/>
      <c r="B436" s="22" t="s">
        <v>619</v>
      </c>
      <c r="C436" s="175"/>
      <c r="D436" s="175"/>
      <c r="E436" s="203"/>
      <c r="F436" s="17"/>
      <c r="G436" s="16"/>
      <c r="H436" s="16"/>
      <c r="I436" s="198"/>
    </row>
    <row r="437" spans="1:9">
      <c r="A437" s="13"/>
      <c r="B437" s="22" t="s">
        <v>620</v>
      </c>
      <c r="C437" s="173"/>
      <c r="D437" s="173"/>
      <c r="E437" s="174"/>
      <c r="F437" s="17"/>
      <c r="G437" s="16"/>
      <c r="H437" s="16"/>
      <c r="I437" s="198"/>
    </row>
    <row r="438" spans="1:9">
      <c r="A438" s="13"/>
      <c r="B438" s="22" t="s">
        <v>621</v>
      </c>
      <c r="C438" s="173"/>
      <c r="D438" s="173"/>
      <c r="E438" s="174"/>
      <c r="F438" s="17"/>
      <c r="G438" s="16"/>
      <c r="H438" s="16"/>
      <c r="I438" s="198"/>
    </row>
    <row r="439" spans="1:9">
      <c r="A439" s="13"/>
      <c r="B439" s="22" t="s">
        <v>622</v>
      </c>
      <c r="C439" s="173"/>
      <c r="D439" s="173"/>
      <c r="E439" s="174"/>
      <c r="F439" s="17"/>
      <c r="G439" s="16"/>
      <c r="H439" s="16"/>
      <c r="I439" s="198"/>
    </row>
    <row r="440" spans="1:9">
      <c r="A440" s="13"/>
      <c r="B440" s="22" t="s">
        <v>623</v>
      </c>
      <c r="C440" s="173"/>
      <c r="D440" s="173"/>
      <c r="E440" s="174"/>
      <c r="F440" s="17"/>
      <c r="G440" s="16"/>
      <c r="H440" s="16"/>
      <c r="I440" s="197"/>
    </row>
    <row r="441" spans="1:9">
      <c r="A441" s="13"/>
      <c r="B441" s="173"/>
      <c r="C441" s="173"/>
      <c r="D441" s="173"/>
      <c r="E441" s="174"/>
      <c r="F441" s="17"/>
      <c r="G441" s="16"/>
      <c r="H441" s="16"/>
      <c r="I441" s="197"/>
    </row>
    <row r="442" spans="1:9">
      <c r="A442" s="13" t="s">
        <v>8</v>
      </c>
      <c r="B442" s="22" t="s">
        <v>624</v>
      </c>
      <c r="C442" s="173"/>
      <c r="D442" s="173"/>
      <c r="E442" s="174"/>
      <c r="F442" s="17"/>
      <c r="G442" s="16"/>
      <c r="H442" s="16"/>
      <c r="I442" s="197"/>
    </row>
    <row r="443" spans="1:9">
      <c r="A443" s="13"/>
      <c r="B443" s="22" t="s">
        <v>625</v>
      </c>
      <c r="C443" s="175"/>
      <c r="D443" s="175"/>
      <c r="E443" s="203"/>
      <c r="F443" s="17"/>
      <c r="G443" s="16"/>
      <c r="H443" s="16"/>
      <c r="I443" s="197"/>
    </row>
    <row r="444" spans="1:9">
      <c r="A444" s="13"/>
      <c r="B444" s="22" t="s">
        <v>626</v>
      </c>
      <c r="C444" s="175"/>
      <c r="D444" s="175"/>
      <c r="E444" s="203"/>
      <c r="F444" s="17"/>
      <c r="G444" s="16"/>
      <c r="H444" s="16"/>
      <c r="I444" s="197"/>
    </row>
    <row r="445" spans="1:9">
      <c r="A445" s="13"/>
      <c r="B445" s="22" t="s">
        <v>627</v>
      </c>
      <c r="C445" s="175"/>
      <c r="D445" s="175"/>
      <c r="E445" s="203"/>
      <c r="F445" s="17" t="s">
        <v>4</v>
      </c>
      <c r="G445" s="16">
        <v>10</v>
      </c>
      <c r="H445" s="16"/>
      <c r="I445" s="197"/>
    </row>
    <row r="446" spans="1:9">
      <c r="A446" s="13"/>
      <c r="B446" s="175"/>
      <c r="C446" s="175"/>
      <c r="D446" s="175"/>
      <c r="E446" s="175"/>
      <c r="F446" s="17"/>
      <c r="G446" s="16"/>
      <c r="H446" s="16"/>
      <c r="I446" s="198"/>
    </row>
    <row r="447" spans="1:9">
      <c r="A447" s="13" t="s">
        <v>10</v>
      </c>
      <c r="B447" s="22" t="s">
        <v>628</v>
      </c>
      <c r="C447" s="175"/>
      <c r="D447" s="175"/>
      <c r="E447" s="175"/>
      <c r="F447" s="17"/>
      <c r="G447" s="16"/>
      <c r="H447" s="16"/>
      <c r="I447" s="198"/>
    </row>
    <row r="448" spans="1:9">
      <c r="A448" s="13"/>
      <c r="B448" s="22" t="s">
        <v>629</v>
      </c>
      <c r="C448" s="175"/>
      <c r="D448" s="175"/>
      <c r="E448" s="175"/>
      <c r="F448" s="17"/>
      <c r="G448" s="16"/>
      <c r="H448" s="16"/>
      <c r="I448" s="198"/>
    </row>
    <row r="449" spans="1:9">
      <c r="A449" s="13"/>
      <c r="B449" s="22" t="s">
        <v>678</v>
      </c>
      <c r="C449" s="175"/>
      <c r="D449" s="175"/>
      <c r="E449" s="175"/>
      <c r="F449" s="17" t="s">
        <v>5</v>
      </c>
      <c r="G449" s="16">
        <v>1</v>
      </c>
      <c r="H449" s="16"/>
      <c r="I449" s="197"/>
    </row>
    <row r="450" spans="1:9">
      <c r="A450" s="13"/>
      <c r="B450" s="175"/>
      <c r="C450" s="175"/>
      <c r="D450" s="175"/>
      <c r="E450" s="175"/>
      <c r="F450" s="17"/>
      <c r="G450" s="16"/>
      <c r="H450" s="16"/>
      <c r="I450" s="198"/>
    </row>
    <row r="451" spans="1:9">
      <c r="A451" s="13"/>
      <c r="B451" s="175"/>
      <c r="C451" s="175"/>
      <c r="D451" s="175"/>
      <c r="E451" s="175"/>
      <c r="F451" s="17"/>
      <c r="G451" s="16"/>
      <c r="H451" s="16"/>
      <c r="I451" s="198"/>
    </row>
    <row r="452" spans="1:9">
      <c r="A452" s="13"/>
      <c r="B452" s="22"/>
      <c r="C452" s="15"/>
      <c r="D452" s="15"/>
      <c r="E452" s="15"/>
      <c r="F452" s="13"/>
      <c r="G452" s="16"/>
      <c r="H452" s="16"/>
      <c r="I452" s="23"/>
    </row>
    <row r="453" spans="1:9">
      <c r="A453" s="13"/>
      <c r="B453" s="22"/>
      <c r="C453" s="15"/>
      <c r="D453" s="15"/>
      <c r="E453" s="15"/>
      <c r="F453" s="13"/>
      <c r="G453" s="16"/>
      <c r="H453" s="16"/>
      <c r="I453" s="196"/>
    </row>
    <row r="454" spans="1:9">
      <c r="A454" s="13"/>
      <c r="B454" s="14"/>
      <c r="C454" s="15"/>
      <c r="D454" s="15"/>
      <c r="E454" s="15"/>
      <c r="F454" s="16"/>
      <c r="G454" s="16"/>
      <c r="H454" s="16"/>
      <c r="I454" s="191"/>
    </row>
    <row r="455" spans="1:9">
      <c r="A455" s="13"/>
      <c r="B455" s="22"/>
      <c r="C455" s="15"/>
      <c r="D455" s="15"/>
      <c r="E455" s="15"/>
      <c r="F455" s="16"/>
      <c r="G455" s="16"/>
      <c r="H455" s="16"/>
      <c r="I455" s="189"/>
    </row>
    <row r="456" spans="1:9">
      <c r="A456" s="13"/>
      <c r="B456" s="20" t="s">
        <v>509</v>
      </c>
      <c r="C456" s="21"/>
      <c r="D456" s="15"/>
      <c r="E456" s="15"/>
      <c r="F456" s="29" t="s">
        <v>510</v>
      </c>
      <c r="G456" s="16"/>
      <c r="H456" s="16"/>
      <c r="I456" s="188"/>
    </row>
    <row r="457" spans="1:9">
      <c r="A457" s="13"/>
      <c r="B457" s="20"/>
      <c r="C457" s="21"/>
      <c r="D457" s="15"/>
      <c r="E457" s="15"/>
      <c r="F457" s="29"/>
      <c r="G457" s="16"/>
      <c r="H457" s="16"/>
      <c r="I457" s="188"/>
    </row>
    <row r="458" spans="1:9">
      <c r="A458" s="13"/>
      <c r="B458" s="20"/>
      <c r="C458" s="21"/>
      <c r="D458" s="15"/>
      <c r="E458" s="15"/>
      <c r="F458" s="29"/>
      <c r="G458" s="16"/>
      <c r="H458" s="16"/>
      <c r="I458" s="188"/>
    </row>
    <row r="459" spans="1:9" ht="15.6" thickBot="1">
      <c r="A459" s="13"/>
      <c r="B459" s="14"/>
      <c r="C459" s="21"/>
      <c r="D459" s="21"/>
      <c r="E459" s="21"/>
      <c r="F459" s="13"/>
      <c r="G459" s="16"/>
      <c r="H459" s="16"/>
      <c r="I459" s="193"/>
    </row>
    <row r="460" spans="1:9" ht="15.6" thickTop="1">
      <c r="A460" s="13"/>
      <c r="B460" s="14"/>
      <c r="C460" s="21"/>
      <c r="D460" s="21"/>
      <c r="E460" s="21"/>
      <c r="F460" s="13"/>
      <c r="G460" s="16"/>
      <c r="H460" s="16"/>
      <c r="I460" s="187"/>
    </row>
    <row r="461" spans="1:9">
      <c r="A461" s="13"/>
      <c r="B461" s="14"/>
      <c r="C461" s="21"/>
      <c r="D461" s="21"/>
      <c r="E461" s="21"/>
      <c r="F461" s="13"/>
      <c r="G461" s="16"/>
      <c r="H461" s="16"/>
      <c r="I461" s="187"/>
    </row>
    <row r="462" spans="1:9">
      <c r="A462" s="13"/>
      <c r="B462" s="63" t="str">
        <f>B4</f>
        <v>PROPOSED BOREHOLE REHABILITATION</v>
      </c>
      <c r="C462" s="21"/>
      <c r="D462" s="21"/>
      <c r="E462" s="21"/>
      <c r="F462" s="13"/>
      <c r="G462" s="16"/>
      <c r="H462" s="16"/>
      <c r="I462" s="187"/>
    </row>
    <row r="463" spans="1:9">
      <c r="A463" s="13"/>
      <c r="B463" s="63" t="str">
        <f>B5</f>
        <v>BALANBAL DISTRICT</v>
      </c>
      <c r="C463" s="21"/>
      <c r="D463" s="21"/>
      <c r="E463" s="21"/>
      <c r="F463" s="13"/>
      <c r="G463" s="16"/>
      <c r="H463" s="16"/>
      <c r="I463" s="187"/>
    </row>
    <row r="464" spans="1:9">
      <c r="A464" s="13"/>
      <c r="B464" s="63"/>
      <c r="C464" s="21"/>
      <c r="D464" s="21"/>
      <c r="E464" s="21"/>
      <c r="F464" s="13"/>
      <c r="G464" s="16"/>
      <c r="H464" s="16"/>
      <c r="I464" s="187"/>
    </row>
    <row r="465" spans="1:9">
      <c r="A465" s="13"/>
      <c r="B465" s="63" t="str">
        <f>B7</f>
        <v>SECTION 8: WATER KIOSK</v>
      </c>
      <c r="C465" s="21"/>
      <c r="D465" s="21"/>
      <c r="E465" s="21"/>
      <c r="F465" s="13"/>
      <c r="G465" s="16"/>
      <c r="H465" s="16"/>
      <c r="I465" s="187"/>
    </row>
    <row r="466" spans="1:9">
      <c r="A466" s="13"/>
      <c r="B466" s="63"/>
      <c r="C466" s="21"/>
      <c r="D466" s="21"/>
      <c r="E466" s="21"/>
      <c r="F466" s="13"/>
      <c r="G466" s="16"/>
      <c r="H466" s="16"/>
      <c r="I466" s="187"/>
    </row>
    <row r="467" spans="1:9">
      <c r="A467" s="13"/>
      <c r="B467" s="14" t="s">
        <v>630</v>
      </c>
      <c r="C467" s="21"/>
      <c r="D467" s="21"/>
      <c r="E467" s="21"/>
      <c r="F467" s="13"/>
      <c r="G467" s="16"/>
      <c r="H467" s="16"/>
      <c r="I467" s="187"/>
    </row>
    <row r="468" spans="1:9">
      <c r="A468" s="13"/>
      <c r="B468" s="63"/>
      <c r="C468" s="21"/>
      <c r="D468" s="21"/>
      <c r="E468" s="21"/>
      <c r="F468" s="13"/>
      <c r="G468" s="16"/>
      <c r="H468" s="16"/>
      <c r="I468" s="187"/>
    </row>
    <row r="469" spans="1:9">
      <c r="A469" s="13"/>
      <c r="B469" s="24" t="s">
        <v>631</v>
      </c>
      <c r="C469" s="21"/>
      <c r="D469" s="21"/>
      <c r="E469" s="21"/>
      <c r="F469" s="13"/>
      <c r="G469" s="16"/>
      <c r="H469" s="16"/>
      <c r="I469" s="187"/>
    </row>
    <row r="470" spans="1:9">
      <c r="A470" s="13"/>
      <c r="B470" s="24" t="s">
        <v>632</v>
      </c>
      <c r="C470" s="21"/>
      <c r="D470" s="21"/>
      <c r="E470" s="21"/>
      <c r="F470" s="13"/>
      <c r="G470" s="16"/>
      <c r="H470" s="16"/>
      <c r="I470" s="187"/>
    </row>
    <row r="471" spans="1:9">
      <c r="A471" s="13"/>
      <c r="B471" s="24" t="s">
        <v>633</v>
      </c>
      <c r="C471" s="21"/>
      <c r="D471" s="21"/>
      <c r="E471" s="21"/>
      <c r="F471" s="13"/>
      <c r="G471" s="16"/>
      <c r="H471" s="16"/>
      <c r="I471" s="187"/>
    </row>
    <row r="472" spans="1:9">
      <c r="A472" s="13"/>
      <c r="B472" s="24" t="s">
        <v>634</v>
      </c>
      <c r="C472" s="21"/>
      <c r="D472" s="21"/>
      <c r="E472" s="21"/>
      <c r="F472" s="13"/>
      <c r="G472" s="16"/>
      <c r="H472" s="16"/>
      <c r="I472" s="187"/>
    </row>
    <row r="473" spans="1:9">
      <c r="A473" s="13"/>
      <c r="B473" s="63"/>
      <c r="C473" s="21"/>
      <c r="D473" s="21"/>
      <c r="E473" s="21"/>
      <c r="F473" s="13"/>
      <c r="G473" s="16"/>
      <c r="H473" s="16"/>
      <c r="I473" s="187"/>
    </row>
    <row r="474" spans="1:9">
      <c r="A474" s="13"/>
      <c r="B474" s="63"/>
      <c r="C474" s="21"/>
      <c r="D474" s="21"/>
      <c r="E474" s="21"/>
      <c r="F474" s="13"/>
      <c r="G474" s="16"/>
      <c r="H474" s="16"/>
      <c r="I474" s="187"/>
    </row>
    <row r="475" spans="1:9">
      <c r="A475" s="13" t="s">
        <v>20</v>
      </c>
      <c r="B475" s="22" t="s">
        <v>676</v>
      </c>
      <c r="C475" s="21"/>
      <c r="D475" s="21"/>
      <c r="E475" s="21"/>
      <c r="F475" s="13" t="s">
        <v>47</v>
      </c>
      <c r="G475" s="16">
        <v>1</v>
      </c>
      <c r="H475" s="16"/>
      <c r="I475" s="197"/>
    </row>
    <row r="476" spans="1:9">
      <c r="A476" s="13"/>
      <c r="B476" s="63"/>
      <c r="C476" s="21"/>
      <c r="D476" s="21"/>
      <c r="E476" s="21"/>
      <c r="F476" s="13"/>
      <c r="G476" s="16"/>
      <c r="H476" s="16"/>
      <c r="I476" s="187"/>
    </row>
    <row r="477" spans="1:9">
      <c r="A477" s="13" t="s">
        <v>3</v>
      </c>
      <c r="B477" s="22" t="s">
        <v>677</v>
      </c>
      <c r="C477" s="21"/>
      <c r="D477" s="21"/>
      <c r="E477" s="21"/>
      <c r="F477" s="13" t="s">
        <v>47</v>
      </c>
      <c r="G477" s="16">
        <v>1</v>
      </c>
      <c r="H477" s="16"/>
      <c r="I477" s="197"/>
    </row>
    <row r="478" spans="1:9">
      <c r="A478" s="13"/>
      <c r="B478" s="63"/>
      <c r="C478" s="21"/>
      <c r="D478" s="21"/>
      <c r="E478" s="21"/>
      <c r="F478" s="13"/>
      <c r="G478" s="16"/>
      <c r="H478" s="16"/>
      <c r="I478" s="187"/>
    </row>
    <row r="479" spans="1:9">
      <c r="A479" s="13" t="s">
        <v>6</v>
      </c>
      <c r="B479" s="22" t="s">
        <v>635</v>
      </c>
      <c r="C479" s="21"/>
      <c r="D479" s="21"/>
      <c r="E479" s="21"/>
      <c r="F479" s="13" t="s">
        <v>47</v>
      </c>
      <c r="G479" s="16">
        <v>1</v>
      </c>
      <c r="H479" s="16"/>
      <c r="I479" s="197"/>
    </row>
    <row r="480" spans="1:9">
      <c r="A480" s="13"/>
      <c r="B480" s="63"/>
      <c r="C480" s="21"/>
      <c r="D480" s="21"/>
      <c r="E480" s="21"/>
      <c r="F480" s="13"/>
      <c r="G480" s="16"/>
      <c r="H480" s="16"/>
      <c r="I480" s="187"/>
    </row>
    <row r="481" spans="1:9">
      <c r="A481" s="13" t="s">
        <v>7</v>
      </c>
      <c r="B481" s="22" t="s">
        <v>636</v>
      </c>
      <c r="C481" s="21"/>
      <c r="D481" s="21"/>
      <c r="E481" s="21"/>
      <c r="F481" s="13"/>
      <c r="G481" s="16"/>
      <c r="H481" s="16"/>
      <c r="I481" s="197"/>
    </row>
    <row r="482" spans="1:9">
      <c r="A482" s="13"/>
      <c r="B482" s="22" t="s">
        <v>637</v>
      </c>
      <c r="C482" s="21"/>
      <c r="D482" s="21"/>
      <c r="E482" s="21"/>
      <c r="F482" s="13" t="s">
        <v>47</v>
      </c>
      <c r="G482" s="16">
        <v>1</v>
      </c>
      <c r="H482" s="16"/>
      <c r="I482" s="197"/>
    </row>
    <row r="483" spans="1:9">
      <c r="A483" s="13"/>
      <c r="B483" s="63"/>
      <c r="C483" s="21"/>
      <c r="D483" s="21"/>
      <c r="E483" s="21"/>
      <c r="F483" s="13"/>
      <c r="G483" s="16"/>
      <c r="H483" s="16"/>
      <c r="I483" s="187"/>
    </row>
    <row r="484" spans="1:9">
      <c r="A484" s="13"/>
      <c r="B484" s="63"/>
      <c r="C484" s="21"/>
      <c r="D484" s="21"/>
      <c r="E484" s="21"/>
      <c r="F484" s="13"/>
      <c r="G484" s="16"/>
      <c r="H484" s="16"/>
      <c r="I484" s="187"/>
    </row>
    <row r="485" spans="1:9">
      <c r="A485" s="13"/>
      <c r="B485" s="63"/>
      <c r="C485" s="21"/>
      <c r="D485" s="21"/>
      <c r="E485" s="21"/>
      <c r="F485" s="13"/>
      <c r="G485" s="16"/>
      <c r="H485" s="16"/>
      <c r="I485" s="187"/>
    </row>
    <row r="486" spans="1:9">
      <c r="A486" s="13"/>
      <c r="B486" s="63"/>
      <c r="C486" s="21"/>
      <c r="D486" s="21"/>
      <c r="E486" s="21"/>
      <c r="F486" s="13"/>
      <c r="G486" s="16"/>
      <c r="H486" s="16"/>
      <c r="I486" s="187"/>
    </row>
    <row r="487" spans="1:9">
      <c r="A487" s="13"/>
      <c r="B487" s="63"/>
      <c r="C487" s="21"/>
      <c r="D487" s="21"/>
      <c r="E487" s="21"/>
      <c r="F487" s="13"/>
      <c r="G487" s="16"/>
      <c r="H487" s="16"/>
      <c r="I487" s="187"/>
    </row>
    <row r="488" spans="1:9">
      <c r="A488" s="13"/>
      <c r="B488" s="63"/>
      <c r="C488" s="21"/>
      <c r="D488" s="21"/>
      <c r="E488" s="21"/>
      <c r="F488" s="13"/>
      <c r="G488" s="16"/>
      <c r="H488" s="16"/>
      <c r="I488" s="187"/>
    </row>
    <row r="489" spans="1:9">
      <c r="A489" s="13"/>
      <c r="B489" s="63"/>
      <c r="C489" s="21"/>
      <c r="D489" s="21"/>
      <c r="E489" s="21"/>
      <c r="F489" s="13"/>
      <c r="G489" s="16"/>
      <c r="H489" s="16"/>
      <c r="I489" s="187"/>
    </row>
    <row r="490" spans="1:9">
      <c r="A490" s="13"/>
      <c r="B490" s="63"/>
      <c r="C490" s="21"/>
      <c r="D490" s="21"/>
      <c r="E490" s="21"/>
      <c r="F490" s="13"/>
      <c r="G490" s="16"/>
      <c r="H490" s="16"/>
      <c r="I490" s="187"/>
    </row>
    <row r="491" spans="1:9">
      <c r="A491" s="13"/>
      <c r="B491" s="63"/>
      <c r="C491" s="21"/>
      <c r="D491" s="21"/>
      <c r="E491" s="21"/>
      <c r="F491" s="13"/>
      <c r="G491" s="16"/>
      <c r="H491" s="16"/>
      <c r="I491" s="187"/>
    </row>
    <row r="492" spans="1:9">
      <c r="A492" s="13"/>
      <c r="B492" s="20" t="s">
        <v>509</v>
      </c>
      <c r="C492" s="21"/>
      <c r="D492" s="15"/>
      <c r="E492" s="15"/>
      <c r="F492" s="29" t="s">
        <v>510</v>
      </c>
      <c r="G492" s="16"/>
      <c r="H492" s="16"/>
      <c r="I492" s="188"/>
    </row>
    <row r="493" spans="1:9">
      <c r="A493" s="13"/>
      <c r="B493" s="63"/>
      <c r="C493" s="21"/>
      <c r="D493" s="21"/>
      <c r="E493" s="21"/>
      <c r="F493" s="13"/>
      <c r="G493" s="16"/>
      <c r="H493" s="16"/>
      <c r="I493" s="187"/>
    </row>
    <row r="494" spans="1:9">
      <c r="A494" s="13"/>
      <c r="B494" s="22"/>
      <c r="C494" s="15"/>
      <c r="D494" s="15"/>
      <c r="E494" s="15"/>
      <c r="F494" s="17"/>
      <c r="G494" s="16"/>
      <c r="H494" s="16"/>
      <c r="I494" s="187"/>
    </row>
    <row r="495" spans="1:9">
      <c r="A495" s="13"/>
      <c r="B495" s="22"/>
      <c r="C495" s="15"/>
      <c r="D495" s="15"/>
      <c r="E495" s="15"/>
      <c r="F495" s="17"/>
      <c r="G495" s="16"/>
      <c r="H495" s="16"/>
      <c r="I495" s="187"/>
    </row>
    <row r="496" spans="1:9">
      <c r="A496" s="13"/>
      <c r="B496" s="14" t="str">
        <f>B4</f>
        <v>PROPOSED BOREHOLE REHABILITATION</v>
      </c>
      <c r="C496" s="15"/>
      <c r="D496" s="15"/>
      <c r="E496" s="15"/>
      <c r="F496" s="16"/>
      <c r="G496" s="16"/>
      <c r="H496" s="16"/>
      <c r="I496" s="187"/>
    </row>
    <row r="497" spans="1:9">
      <c r="A497" s="13"/>
      <c r="B497" s="14" t="str">
        <f>B5</f>
        <v>BALANBAL DISTRICT</v>
      </c>
      <c r="C497" s="15"/>
      <c r="D497" s="15"/>
      <c r="E497" s="15"/>
      <c r="F497" s="16"/>
      <c r="G497" s="16"/>
      <c r="H497" s="16"/>
      <c r="I497" s="187"/>
    </row>
    <row r="498" spans="1:9">
      <c r="A498" s="13"/>
      <c r="B498" s="14"/>
      <c r="C498" s="15"/>
      <c r="D498" s="15"/>
      <c r="E498" s="15"/>
      <c r="F498" s="16"/>
      <c r="G498" s="16"/>
      <c r="H498" s="16"/>
      <c r="I498" s="187"/>
    </row>
    <row r="499" spans="1:9">
      <c r="A499" s="13"/>
      <c r="B499" s="14" t="str">
        <f>B7</f>
        <v>SECTION 8: WATER KIOSK</v>
      </c>
      <c r="C499" s="15"/>
      <c r="D499" s="15"/>
      <c r="E499" s="15"/>
      <c r="F499" s="16"/>
      <c r="G499" s="16"/>
      <c r="H499" s="16"/>
      <c r="I499" s="187"/>
    </row>
    <row r="500" spans="1:9">
      <c r="A500" s="13"/>
      <c r="B500" s="14"/>
      <c r="C500" s="15"/>
      <c r="D500" s="15"/>
      <c r="E500" s="15"/>
      <c r="F500" s="16"/>
      <c r="G500" s="16"/>
      <c r="H500" s="16"/>
      <c r="I500" s="187"/>
    </row>
    <row r="501" spans="1:9">
      <c r="A501" s="13"/>
      <c r="B501" s="14" t="s">
        <v>638</v>
      </c>
      <c r="C501" s="15"/>
      <c r="D501" s="15"/>
      <c r="E501" s="15"/>
      <c r="F501" s="16"/>
      <c r="G501" s="16"/>
      <c r="H501" s="16"/>
      <c r="I501" s="187"/>
    </row>
    <row r="502" spans="1:9">
      <c r="A502" s="13"/>
      <c r="B502" s="14"/>
      <c r="C502" s="15"/>
      <c r="D502" s="15"/>
      <c r="E502" s="15"/>
      <c r="F502" s="16"/>
      <c r="G502" s="16"/>
      <c r="H502" s="16"/>
      <c r="I502" s="187"/>
    </row>
    <row r="503" spans="1:9">
      <c r="A503" s="13"/>
      <c r="B503" s="24" t="s">
        <v>27</v>
      </c>
      <c r="C503" s="15"/>
      <c r="D503" s="15"/>
      <c r="E503" s="15"/>
      <c r="F503" s="16"/>
      <c r="G503" s="16"/>
      <c r="H503" s="16"/>
      <c r="I503" s="187"/>
    </row>
    <row r="504" spans="1:9">
      <c r="A504" s="13"/>
      <c r="B504" s="22"/>
      <c r="C504" s="15"/>
      <c r="D504" s="15"/>
      <c r="E504" s="15"/>
      <c r="F504" s="16"/>
      <c r="G504" s="16"/>
      <c r="H504" s="16"/>
      <c r="I504" s="187"/>
    </row>
    <row r="505" spans="1:9">
      <c r="A505" s="13"/>
      <c r="B505" s="24" t="s">
        <v>666</v>
      </c>
      <c r="C505" s="15"/>
      <c r="D505" s="15"/>
      <c r="E505" s="15"/>
      <c r="F505" s="16"/>
      <c r="G505" s="16"/>
      <c r="H505" s="16"/>
      <c r="I505" s="187"/>
    </row>
    <row r="506" spans="1:9">
      <c r="A506" s="13"/>
      <c r="B506" s="24" t="s">
        <v>667</v>
      </c>
      <c r="C506" s="15"/>
      <c r="D506" s="15"/>
      <c r="E506" s="15"/>
      <c r="F506" s="16"/>
      <c r="G506" s="16"/>
      <c r="H506" s="16"/>
      <c r="I506" s="187"/>
    </row>
    <row r="507" spans="1:9">
      <c r="A507" s="13"/>
      <c r="B507" s="24" t="s">
        <v>668</v>
      </c>
      <c r="C507" s="15"/>
      <c r="D507" s="15"/>
      <c r="E507" s="15"/>
      <c r="F507" s="16"/>
      <c r="G507" s="16"/>
      <c r="H507" s="16"/>
      <c r="I507" s="187"/>
    </row>
    <row r="508" spans="1:9">
      <c r="A508" s="13"/>
      <c r="B508" s="24" t="s">
        <v>669</v>
      </c>
      <c r="C508" s="15"/>
      <c r="D508" s="15"/>
      <c r="E508" s="15"/>
      <c r="F508" s="16"/>
      <c r="G508" s="16"/>
      <c r="H508" s="16"/>
      <c r="I508" s="187"/>
    </row>
    <row r="509" spans="1:9">
      <c r="A509" s="13"/>
      <c r="B509" s="24" t="s">
        <v>670</v>
      </c>
      <c r="C509" s="15"/>
      <c r="D509" s="15"/>
      <c r="E509" s="15"/>
      <c r="F509" s="16"/>
      <c r="G509" s="16"/>
      <c r="H509" s="16"/>
      <c r="I509" s="187"/>
    </row>
    <row r="510" spans="1:9">
      <c r="A510" s="13"/>
      <c r="B510" s="24" t="s">
        <v>671</v>
      </c>
      <c r="C510" s="15"/>
      <c r="D510" s="15"/>
      <c r="E510" s="15"/>
      <c r="F510" s="16"/>
      <c r="G510" s="16"/>
      <c r="H510" s="16"/>
      <c r="I510" s="187"/>
    </row>
    <row r="511" spans="1:9">
      <c r="A511" s="13"/>
      <c r="B511" s="24"/>
      <c r="C511" s="15"/>
      <c r="D511" s="15"/>
      <c r="E511" s="15"/>
      <c r="F511" s="16"/>
      <c r="G511" s="16"/>
      <c r="H511" s="16"/>
      <c r="I511" s="187"/>
    </row>
    <row r="512" spans="1:9">
      <c r="A512" s="13" t="s">
        <v>20</v>
      </c>
      <c r="B512" s="22" t="s">
        <v>674</v>
      </c>
      <c r="C512" s="15"/>
      <c r="D512" s="15"/>
      <c r="E512" s="15"/>
      <c r="F512" s="16" t="s">
        <v>5</v>
      </c>
      <c r="G512" s="16">
        <v>1</v>
      </c>
      <c r="H512" s="16"/>
      <c r="I512" s="187"/>
    </row>
    <row r="513" spans="1:9">
      <c r="A513" s="13"/>
      <c r="B513" s="22"/>
      <c r="C513" s="15"/>
      <c r="D513" s="15"/>
      <c r="E513" s="15"/>
      <c r="F513" s="16"/>
      <c r="G513" s="16"/>
      <c r="H513" s="16"/>
      <c r="I513" s="187"/>
    </row>
    <row r="514" spans="1:9">
      <c r="A514" s="13" t="s">
        <v>3</v>
      </c>
      <c r="B514" s="22" t="s">
        <v>672</v>
      </c>
      <c r="C514" s="15"/>
      <c r="D514" s="15"/>
      <c r="E514" s="15"/>
      <c r="F514" s="16"/>
      <c r="G514" s="16"/>
      <c r="H514" s="16"/>
      <c r="I514" s="187"/>
    </row>
    <row r="515" spans="1:9">
      <c r="A515" s="13"/>
      <c r="B515" s="22" t="s">
        <v>673</v>
      </c>
      <c r="C515" s="15"/>
      <c r="D515" s="15"/>
      <c r="E515" s="15"/>
      <c r="F515" s="16"/>
      <c r="G515" s="16"/>
      <c r="H515" s="16"/>
      <c r="I515" s="187"/>
    </row>
    <row r="516" spans="1:9">
      <c r="A516" s="13"/>
      <c r="B516" s="22"/>
      <c r="C516" s="15"/>
      <c r="D516" s="15"/>
      <c r="E516" s="15"/>
      <c r="F516" s="16"/>
      <c r="G516" s="16"/>
      <c r="H516" s="16"/>
      <c r="I516" s="187"/>
    </row>
    <row r="517" spans="1:9">
      <c r="A517" s="13"/>
      <c r="B517" s="24" t="s">
        <v>639</v>
      </c>
      <c r="C517" s="15"/>
      <c r="D517" s="15"/>
      <c r="E517" s="15"/>
      <c r="F517" s="16"/>
      <c r="G517" s="16"/>
      <c r="H517" s="16"/>
      <c r="I517" s="187"/>
    </row>
    <row r="518" spans="1:9">
      <c r="A518" s="13"/>
      <c r="B518" s="22"/>
      <c r="C518" s="15"/>
      <c r="D518" s="15"/>
      <c r="E518" s="15"/>
      <c r="F518" s="17"/>
      <c r="G518" s="16"/>
      <c r="H518" s="16"/>
      <c r="I518" s="187"/>
    </row>
    <row r="519" spans="1:9">
      <c r="A519" s="13" t="s">
        <v>6</v>
      </c>
      <c r="B519" s="22" t="s">
        <v>675</v>
      </c>
      <c r="C519" s="15"/>
      <c r="D519" s="15"/>
      <c r="E519" s="15"/>
      <c r="F519" s="17" t="s">
        <v>5</v>
      </c>
      <c r="G519" s="16">
        <v>2</v>
      </c>
      <c r="H519" s="16"/>
      <c r="I519" s="187"/>
    </row>
    <row r="520" spans="1:9">
      <c r="A520" s="13"/>
      <c r="B520" s="22"/>
      <c r="C520" s="15"/>
      <c r="D520" s="15"/>
      <c r="E520" s="15"/>
      <c r="F520" s="17"/>
      <c r="G520" s="16"/>
      <c r="H520" s="16"/>
      <c r="I520" s="187"/>
    </row>
    <row r="521" spans="1:9">
      <c r="A521" s="13"/>
      <c r="B521" s="22"/>
      <c r="C521" s="15"/>
      <c r="D521" s="15"/>
      <c r="E521" s="15"/>
      <c r="F521" s="17"/>
      <c r="G521" s="16"/>
      <c r="H521" s="16"/>
      <c r="I521" s="187"/>
    </row>
    <row r="522" spans="1:9">
      <c r="A522" s="13"/>
      <c r="B522" s="22"/>
      <c r="C522" s="15"/>
      <c r="D522" s="15"/>
      <c r="E522" s="15"/>
      <c r="F522" s="17"/>
      <c r="G522" s="16"/>
      <c r="H522" s="16"/>
      <c r="I522" s="187"/>
    </row>
    <row r="523" spans="1:9">
      <c r="A523" s="13"/>
      <c r="B523" s="22"/>
      <c r="C523" s="15"/>
      <c r="D523" s="15"/>
      <c r="E523" s="15"/>
      <c r="F523" s="17"/>
      <c r="G523" s="16"/>
      <c r="H523" s="16"/>
      <c r="I523" s="187"/>
    </row>
    <row r="524" spans="1:9">
      <c r="A524" s="13"/>
      <c r="B524" s="14" t="s">
        <v>143</v>
      </c>
      <c r="C524" s="21"/>
      <c r="D524" s="21"/>
      <c r="E524" s="21"/>
      <c r="F524" s="39"/>
      <c r="G524" s="39"/>
      <c r="H524" s="16"/>
      <c r="I524" s="187"/>
    </row>
    <row r="525" spans="1:9">
      <c r="A525" s="13"/>
      <c r="B525" s="22"/>
      <c r="C525" s="15"/>
      <c r="D525" s="15"/>
      <c r="E525" s="15"/>
      <c r="F525" s="16"/>
      <c r="G525" s="16"/>
      <c r="H525" s="16"/>
      <c r="I525" s="187"/>
    </row>
    <row r="526" spans="1:9">
      <c r="A526" s="13"/>
      <c r="B526" s="64" t="s">
        <v>656</v>
      </c>
      <c r="C526" s="15"/>
      <c r="D526" s="15"/>
      <c r="E526" s="15"/>
      <c r="F526" s="16"/>
      <c r="G526" s="16"/>
      <c r="H526" s="16"/>
      <c r="I526" s="187"/>
    </row>
    <row r="527" spans="1:9">
      <c r="A527" s="13"/>
      <c r="B527" s="64" t="s">
        <v>657</v>
      </c>
      <c r="C527" s="15"/>
      <c r="D527" s="15"/>
      <c r="E527" s="15"/>
      <c r="F527" s="16"/>
      <c r="G527" s="16"/>
      <c r="H527" s="16"/>
      <c r="I527" s="187"/>
    </row>
    <row r="528" spans="1:9">
      <c r="A528" s="13"/>
      <c r="B528" s="64" t="s">
        <v>658</v>
      </c>
      <c r="C528" s="15"/>
      <c r="D528" s="15"/>
      <c r="E528" s="15"/>
      <c r="F528" s="16"/>
      <c r="G528" s="16"/>
      <c r="H528" s="16"/>
      <c r="I528" s="187"/>
    </row>
    <row r="529" spans="1:9">
      <c r="A529" s="13"/>
      <c r="B529" s="64" t="s">
        <v>659</v>
      </c>
      <c r="C529" s="15"/>
      <c r="D529" s="15"/>
      <c r="E529" s="15"/>
      <c r="F529" s="16"/>
      <c r="G529" s="16"/>
      <c r="H529" s="16"/>
      <c r="I529" s="187"/>
    </row>
    <row r="530" spans="1:9">
      <c r="A530" s="13"/>
      <c r="B530" s="64" t="s">
        <v>660</v>
      </c>
      <c r="C530" s="15"/>
      <c r="D530" s="15"/>
      <c r="E530" s="15"/>
      <c r="F530" s="16"/>
      <c r="G530" s="16"/>
      <c r="H530" s="16"/>
      <c r="I530" s="187"/>
    </row>
    <row r="531" spans="1:9">
      <c r="A531" s="13"/>
      <c r="B531" s="64" t="s">
        <v>661</v>
      </c>
      <c r="C531" s="15"/>
      <c r="D531" s="15"/>
      <c r="E531" s="15"/>
      <c r="F531" s="16"/>
      <c r="G531" s="16"/>
      <c r="H531" s="16"/>
      <c r="I531" s="187"/>
    </row>
    <row r="532" spans="1:9">
      <c r="A532" s="13"/>
      <c r="B532" s="64"/>
      <c r="C532" s="15"/>
      <c r="D532" s="15"/>
      <c r="E532" s="15"/>
      <c r="F532" s="16"/>
      <c r="G532" s="16"/>
      <c r="H532" s="16"/>
      <c r="I532" s="187"/>
    </row>
    <row r="533" spans="1:9">
      <c r="A533" s="13" t="s">
        <v>20</v>
      </c>
      <c r="B533" s="22" t="s">
        <v>640</v>
      </c>
      <c r="C533" s="15"/>
      <c r="D533" s="15"/>
      <c r="E533" s="15"/>
      <c r="F533" s="16" t="s">
        <v>5</v>
      </c>
      <c r="G533" s="16">
        <v>1</v>
      </c>
      <c r="H533" s="16"/>
      <c r="I533" s="187"/>
    </row>
    <row r="534" spans="1:9">
      <c r="A534" s="13"/>
      <c r="B534" s="22"/>
      <c r="C534" s="15"/>
      <c r="D534" s="15"/>
      <c r="E534" s="15"/>
      <c r="F534" s="16"/>
      <c r="G534" s="16"/>
      <c r="H534" s="16"/>
      <c r="I534" s="187"/>
    </row>
    <row r="535" spans="1:9">
      <c r="A535" s="13"/>
      <c r="B535" s="24" t="s">
        <v>662</v>
      </c>
      <c r="C535" s="15"/>
      <c r="D535" s="15"/>
      <c r="E535" s="15"/>
      <c r="F535" s="16"/>
      <c r="G535" s="16"/>
      <c r="H535" s="16"/>
      <c r="I535" s="188"/>
    </row>
    <row r="536" spans="1:9">
      <c r="A536" s="13"/>
      <c r="B536" s="24" t="s">
        <v>641</v>
      </c>
      <c r="C536" s="15"/>
      <c r="D536" s="15"/>
      <c r="E536" s="15"/>
      <c r="F536" s="16"/>
      <c r="G536" s="16"/>
      <c r="H536" s="16"/>
      <c r="I536" s="187"/>
    </row>
    <row r="537" spans="1:9" ht="13.8" customHeight="1">
      <c r="A537" s="13"/>
      <c r="B537" s="22"/>
      <c r="C537" s="15"/>
      <c r="D537" s="15"/>
      <c r="E537" s="15"/>
      <c r="F537" s="16"/>
      <c r="G537" s="16"/>
      <c r="H537" s="16"/>
      <c r="I537" s="187"/>
    </row>
    <row r="538" spans="1:9" ht="13.8" customHeight="1">
      <c r="A538" s="13" t="s">
        <v>3</v>
      </c>
      <c r="B538" s="22" t="s">
        <v>664</v>
      </c>
      <c r="C538" s="15"/>
      <c r="D538" s="15"/>
      <c r="E538" s="15"/>
      <c r="F538" s="16" t="s">
        <v>5</v>
      </c>
      <c r="G538" s="16">
        <f>G533*3</f>
        <v>3</v>
      </c>
      <c r="H538" s="16"/>
      <c r="I538" s="187"/>
    </row>
    <row r="539" spans="1:9" ht="13.8" customHeight="1">
      <c r="A539" s="13"/>
      <c r="B539" s="22"/>
      <c r="C539" s="15"/>
      <c r="D539" s="15"/>
      <c r="E539" s="15"/>
      <c r="F539" s="16"/>
      <c r="G539" s="16"/>
      <c r="H539" s="16"/>
      <c r="I539" s="187"/>
    </row>
    <row r="540" spans="1:9" ht="13.8" customHeight="1">
      <c r="A540" s="13" t="s">
        <v>6</v>
      </c>
      <c r="B540" s="32" t="s">
        <v>642</v>
      </c>
      <c r="C540" s="15"/>
      <c r="D540" s="15"/>
      <c r="E540" s="15"/>
      <c r="F540" s="16"/>
      <c r="G540" s="16"/>
      <c r="H540" s="16"/>
      <c r="I540" s="187"/>
    </row>
    <row r="541" spans="1:9">
      <c r="A541" s="13"/>
      <c r="B541" s="32" t="s">
        <v>643</v>
      </c>
      <c r="C541" s="15"/>
      <c r="D541" s="15"/>
      <c r="E541" s="15"/>
      <c r="F541" s="16" t="s">
        <v>5</v>
      </c>
      <c r="G541" s="16">
        <f>G533</f>
        <v>1</v>
      </c>
      <c r="H541" s="16"/>
      <c r="I541" s="187"/>
    </row>
    <row r="542" spans="1:9">
      <c r="A542" s="13"/>
      <c r="B542" s="32"/>
      <c r="C542" s="15"/>
      <c r="D542" s="15"/>
      <c r="E542" s="15"/>
      <c r="F542" s="16"/>
      <c r="G542" s="16"/>
      <c r="H542" s="16"/>
      <c r="I542" s="187"/>
    </row>
    <row r="543" spans="1:9">
      <c r="A543" s="13" t="s">
        <v>7</v>
      </c>
      <c r="B543" s="22" t="s">
        <v>665</v>
      </c>
      <c r="C543" s="15"/>
      <c r="D543" s="15"/>
      <c r="E543" s="15"/>
      <c r="F543" s="16"/>
      <c r="G543" s="16"/>
      <c r="H543" s="16"/>
      <c r="I543" s="187"/>
    </row>
    <row r="544" spans="1:9">
      <c r="A544" s="13"/>
      <c r="B544" s="22" t="s">
        <v>663</v>
      </c>
      <c r="C544" s="15"/>
      <c r="D544" s="15"/>
      <c r="E544" s="15"/>
      <c r="F544" s="16" t="s">
        <v>62</v>
      </c>
      <c r="G544" s="16">
        <v>4</v>
      </c>
      <c r="H544" s="16"/>
      <c r="I544" s="187"/>
    </row>
    <row r="545" spans="1:9">
      <c r="A545" s="13"/>
      <c r="B545" s="22"/>
      <c r="C545" s="15"/>
      <c r="D545" s="15"/>
      <c r="E545" s="15"/>
      <c r="F545" s="17"/>
      <c r="G545" s="16"/>
      <c r="H545" s="16"/>
      <c r="I545" s="187"/>
    </row>
    <row r="546" spans="1:9">
      <c r="A546" s="13" t="s">
        <v>8</v>
      </c>
      <c r="B546" s="22" t="s">
        <v>644</v>
      </c>
      <c r="C546" s="15"/>
      <c r="D546" s="15"/>
      <c r="E546" s="15"/>
      <c r="F546" s="17" t="s">
        <v>47</v>
      </c>
      <c r="G546" s="16">
        <v>1</v>
      </c>
      <c r="H546" s="16"/>
      <c r="I546" s="187"/>
    </row>
    <row r="547" spans="1:9">
      <c r="A547" s="13"/>
      <c r="B547" s="22"/>
      <c r="C547" s="15"/>
      <c r="D547" s="15"/>
      <c r="E547" s="15"/>
      <c r="F547" s="17"/>
      <c r="G547" s="16"/>
      <c r="H547" s="16"/>
      <c r="I547" s="187"/>
    </row>
    <row r="548" spans="1:9">
      <c r="A548" s="13"/>
      <c r="B548" s="22"/>
      <c r="C548" s="15"/>
      <c r="D548" s="15"/>
      <c r="E548" s="15"/>
      <c r="F548" s="17"/>
      <c r="G548" s="16"/>
      <c r="H548" s="16"/>
      <c r="I548" s="187"/>
    </row>
    <row r="549" spans="1:9">
      <c r="A549" s="13"/>
      <c r="B549" s="22"/>
      <c r="C549" s="15"/>
      <c r="D549" s="15"/>
      <c r="E549" s="15"/>
      <c r="F549" s="17"/>
      <c r="G549" s="16"/>
      <c r="H549" s="16"/>
      <c r="I549" s="187"/>
    </row>
    <row r="550" spans="1:9">
      <c r="A550" s="13"/>
      <c r="B550" s="22"/>
      <c r="C550" s="15"/>
      <c r="D550" s="15"/>
      <c r="E550" s="15"/>
      <c r="F550" s="17"/>
      <c r="G550" s="16"/>
      <c r="H550" s="16"/>
      <c r="I550" s="187"/>
    </row>
    <row r="551" spans="1:9">
      <c r="A551" s="13"/>
      <c r="B551" s="22"/>
      <c r="C551" s="15"/>
      <c r="D551" s="15"/>
      <c r="E551" s="15"/>
      <c r="F551" s="17"/>
      <c r="G551" s="16"/>
      <c r="H551" s="16"/>
      <c r="I551" s="187"/>
    </row>
    <row r="552" spans="1:9">
      <c r="A552" s="13"/>
      <c r="B552" s="22"/>
      <c r="C552" s="15"/>
      <c r="D552" s="15"/>
      <c r="E552" s="15"/>
      <c r="F552" s="17"/>
      <c r="G552" s="16"/>
      <c r="H552" s="16"/>
      <c r="I552" s="187"/>
    </row>
    <row r="553" spans="1:9">
      <c r="A553" s="13"/>
      <c r="B553" s="22"/>
      <c r="C553" s="15"/>
      <c r="D553" s="15"/>
      <c r="E553" s="15"/>
      <c r="F553" s="17"/>
      <c r="G553" s="16"/>
      <c r="H553" s="16"/>
      <c r="I553" s="187"/>
    </row>
    <row r="554" spans="1:9">
      <c r="A554" s="13"/>
      <c r="B554" s="20" t="s">
        <v>509</v>
      </c>
      <c r="C554" s="21"/>
      <c r="D554" s="15"/>
      <c r="E554" s="15"/>
      <c r="F554" s="29" t="s">
        <v>510</v>
      </c>
      <c r="G554" s="16"/>
      <c r="H554" s="16"/>
      <c r="I554" s="188"/>
    </row>
    <row r="555" spans="1:9">
      <c r="A555" s="13"/>
      <c r="B555" s="22"/>
      <c r="C555" s="15"/>
      <c r="D555" s="15"/>
      <c r="E555" s="15"/>
      <c r="F555" s="17"/>
      <c r="G555" s="16"/>
      <c r="H555" s="16"/>
      <c r="I555" s="187"/>
    </row>
    <row r="556" spans="1:9">
      <c r="A556" s="13"/>
      <c r="B556" s="22"/>
      <c r="C556" s="15"/>
      <c r="D556" s="15"/>
      <c r="E556" s="15"/>
      <c r="F556" s="17"/>
      <c r="G556" s="16"/>
      <c r="H556" s="16"/>
      <c r="I556" s="187"/>
    </row>
    <row r="557" spans="1:9">
      <c r="A557" s="13"/>
      <c r="B557" s="22"/>
      <c r="C557" s="15"/>
      <c r="D557" s="15"/>
      <c r="E557" s="15"/>
      <c r="F557" s="17"/>
      <c r="G557" s="16"/>
      <c r="H557" s="16"/>
      <c r="I557" s="187"/>
    </row>
    <row r="558" spans="1:9">
      <c r="A558" s="13"/>
      <c r="B558" s="22"/>
      <c r="C558" s="15"/>
      <c r="D558" s="15"/>
      <c r="E558" s="15"/>
      <c r="F558" s="17"/>
      <c r="G558" s="16"/>
      <c r="H558" s="16"/>
      <c r="I558" s="187"/>
    </row>
    <row r="559" spans="1:9">
      <c r="A559" s="13"/>
      <c r="B559" s="63" t="str">
        <f>B4</f>
        <v>PROPOSED BOREHOLE REHABILITATION</v>
      </c>
      <c r="C559" s="15"/>
      <c r="D559" s="15"/>
      <c r="E559" s="15"/>
      <c r="F559" s="17"/>
      <c r="G559" s="16"/>
      <c r="H559" s="16"/>
      <c r="I559" s="187"/>
    </row>
    <row r="560" spans="1:9">
      <c r="A560" s="13"/>
      <c r="B560" s="63" t="str">
        <f>B5</f>
        <v>BALANBAL DISTRICT</v>
      </c>
      <c r="C560" s="15"/>
      <c r="D560" s="15"/>
      <c r="E560" s="15"/>
      <c r="F560" s="17"/>
      <c r="G560" s="16"/>
      <c r="H560" s="16"/>
      <c r="I560" s="187"/>
    </row>
    <row r="561" spans="1:9">
      <c r="A561" s="13"/>
      <c r="B561" s="63"/>
      <c r="C561" s="15"/>
      <c r="D561" s="15"/>
      <c r="E561" s="15"/>
      <c r="F561" s="17"/>
      <c r="G561" s="16"/>
      <c r="H561" s="16"/>
      <c r="I561" s="187"/>
    </row>
    <row r="562" spans="1:9">
      <c r="A562" s="13"/>
      <c r="B562" s="63" t="str">
        <f>B7</f>
        <v>SECTION 8: WATER KIOSK</v>
      </c>
      <c r="C562" s="15"/>
      <c r="D562" s="15"/>
      <c r="E562" s="15"/>
      <c r="F562" s="17"/>
      <c r="G562" s="16"/>
      <c r="H562" s="16"/>
      <c r="I562" s="187"/>
    </row>
    <row r="563" spans="1:9">
      <c r="A563" s="13"/>
      <c r="B563" s="63"/>
      <c r="C563" s="15"/>
      <c r="D563" s="15"/>
      <c r="E563" s="15"/>
      <c r="F563" s="17"/>
      <c r="G563" s="16"/>
      <c r="H563" s="16"/>
      <c r="I563" s="187"/>
    </row>
    <row r="564" spans="1:9">
      <c r="A564" s="13"/>
      <c r="B564" s="63" t="s">
        <v>715</v>
      </c>
      <c r="C564" s="15"/>
      <c r="D564" s="15"/>
      <c r="E564" s="15"/>
      <c r="F564" s="17"/>
      <c r="G564" s="16"/>
      <c r="H564" s="16"/>
      <c r="I564" s="187"/>
    </row>
    <row r="565" spans="1:9">
      <c r="A565" s="13"/>
      <c r="B565" s="63"/>
      <c r="C565" s="15"/>
      <c r="D565" s="15"/>
      <c r="E565" s="15"/>
      <c r="F565" s="17"/>
      <c r="G565" s="16"/>
      <c r="H565" s="16"/>
      <c r="I565" s="187"/>
    </row>
    <row r="566" spans="1:9">
      <c r="A566" s="13"/>
      <c r="B566" s="183" t="s">
        <v>41</v>
      </c>
      <c r="C566" s="15"/>
      <c r="D566" s="15"/>
      <c r="E566" s="15"/>
      <c r="F566" s="17"/>
      <c r="G566" s="16"/>
      <c r="H566" s="16"/>
      <c r="I566" s="187"/>
    </row>
    <row r="567" spans="1:9">
      <c r="A567" s="13"/>
      <c r="B567" s="184"/>
      <c r="C567" s="15"/>
      <c r="D567" s="15"/>
      <c r="E567" s="15"/>
      <c r="F567" s="17"/>
      <c r="G567" s="16"/>
      <c r="H567" s="16"/>
      <c r="I567" s="187"/>
    </row>
    <row r="568" spans="1:9">
      <c r="A568" s="13"/>
      <c r="B568" s="22" t="s">
        <v>695</v>
      </c>
      <c r="C568" s="15"/>
      <c r="D568" s="15"/>
      <c r="E568" s="15"/>
      <c r="F568" s="17"/>
      <c r="G568" s="16"/>
      <c r="H568" s="16"/>
      <c r="I568" s="197"/>
    </row>
    <row r="569" spans="1:9">
      <c r="A569" s="13"/>
      <c r="B569" s="22" t="s">
        <v>696</v>
      </c>
      <c r="C569" s="15"/>
      <c r="D569" s="15"/>
      <c r="E569" s="15"/>
      <c r="F569" s="17" t="s">
        <v>62</v>
      </c>
      <c r="G569" s="16">
        <v>3</v>
      </c>
      <c r="H569" s="16"/>
      <c r="I569" s="197"/>
    </row>
    <row r="570" spans="1:9">
      <c r="A570" s="13"/>
      <c r="B570" s="22"/>
      <c r="C570" s="15"/>
      <c r="D570" s="15"/>
      <c r="E570" s="15"/>
      <c r="F570" s="17"/>
      <c r="G570" s="16"/>
      <c r="H570" s="16"/>
      <c r="I570" s="197"/>
    </row>
    <row r="571" spans="1:9">
      <c r="A571" s="13"/>
      <c r="B571" s="24" t="s">
        <v>700</v>
      </c>
      <c r="C571" s="15"/>
      <c r="D571" s="15"/>
      <c r="E571" s="15"/>
      <c r="F571" s="17"/>
      <c r="G571" s="16"/>
      <c r="H571" s="16"/>
      <c r="I571" s="197"/>
    </row>
    <row r="572" spans="1:9">
      <c r="A572" s="13"/>
      <c r="B572" s="22"/>
      <c r="C572" s="15"/>
      <c r="D572" s="15"/>
      <c r="E572" s="15"/>
      <c r="F572" s="17"/>
      <c r="G572" s="16"/>
      <c r="H572" s="16"/>
      <c r="I572" s="197"/>
    </row>
    <row r="573" spans="1:9">
      <c r="A573" s="13"/>
      <c r="B573" s="24" t="s">
        <v>693</v>
      </c>
      <c r="C573" s="15"/>
      <c r="D573" s="15"/>
      <c r="E573" s="15"/>
      <c r="F573" s="17"/>
      <c r="G573" s="16"/>
      <c r="H573" s="16"/>
      <c r="I573" s="197"/>
    </row>
    <row r="574" spans="1:9">
      <c r="A574" s="13"/>
      <c r="B574" s="24" t="s">
        <v>694</v>
      </c>
      <c r="C574" s="15"/>
      <c r="D574" s="15"/>
      <c r="E574" s="15"/>
      <c r="F574" s="17"/>
      <c r="G574" s="16"/>
      <c r="H574" s="16"/>
      <c r="I574" s="197"/>
    </row>
    <row r="575" spans="1:9">
      <c r="A575" s="13"/>
      <c r="B575" s="22"/>
      <c r="C575" s="15"/>
      <c r="D575" s="15"/>
      <c r="E575" s="15"/>
      <c r="F575" s="17"/>
      <c r="G575" s="16"/>
      <c r="H575" s="16"/>
      <c r="I575" s="197"/>
    </row>
    <row r="576" spans="1:9">
      <c r="A576" s="13"/>
      <c r="B576" s="22" t="s">
        <v>697</v>
      </c>
      <c r="C576" s="15"/>
      <c r="D576" s="15"/>
      <c r="E576" s="15"/>
      <c r="F576" s="17"/>
      <c r="G576" s="16"/>
      <c r="H576" s="16"/>
      <c r="I576" s="197"/>
    </row>
    <row r="577" spans="1:9" ht="15.6">
      <c r="A577" s="13"/>
      <c r="B577" s="22" t="s">
        <v>698</v>
      </c>
      <c r="C577" s="15"/>
      <c r="D577" s="15"/>
      <c r="E577" s="15"/>
      <c r="F577" s="17" t="s">
        <v>31</v>
      </c>
      <c r="G577" s="16">
        <v>1.5</v>
      </c>
      <c r="H577" s="16"/>
      <c r="I577" s="197"/>
    </row>
    <row r="578" spans="1:9">
      <c r="A578" s="13"/>
      <c r="B578" s="22"/>
      <c r="C578" s="15"/>
      <c r="D578" s="15"/>
      <c r="E578" s="15"/>
      <c r="F578" s="17"/>
      <c r="G578" s="16"/>
      <c r="H578" s="16"/>
      <c r="I578" s="197"/>
    </row>
    <row r="579" spans="1:9" ht="15.6">
      <c r="A579" s="13"/>
      <c r="B579" s="22" t="s">
        <v>35</v>
      </c>
      <c r="C579" s="15"/>
      <c r="D579" s="15"/>
      <c r="E579" s="15"/>
      <c r="F579" s="17" t="s">
        <v>31</v>
      </c>
      <c r="G579" s="16">
        <v>0.15</v>
      </c>
      <c r="H579" s="16"/>
      <c r="I579" s="197"/>
    </row>
    <row r="580" spans="1:9">
      <c r="A580" s="13"/>
      <c r="B580" s="22"/>
      <c r="C580" s="15"/>
      <c r="D580" s="15"/>
      <c r="E580" s="15"/>
      <c r="F580" s="17"/>
      <c r="G580" s="16"/>
      <c r="H580" s="16"/>
      <c r="I580" s="197"/>
    </row>
    <row r="581" spans="1:9" ht="15.6">
      <c r="A581" s="13"/>
      <c r="B581" s="22" t="s">
        <v>12</v>
      </c>
      <c r="C581" s="15"/>
      <c r="D581" s="15"/>
      <c r="E581" s="15"/>
      <c r="F581" s="17" t="s">
        <v>31</v>
      </c>
      <c r="G581" s="16">
        <v>2</v>
      </c>
      <c r="H581" s="16"/>
      <c r="I581" s="197"/>
    </row>
    <row r="582" spans="1:9">
      <c r="A582" s="13"/>
      <c r="B582" s="22"/>
      <c r="C582" s="15"/>
      <c r="D582" s="15"/>
      <c r="E582" s="15"/>
      <c r="F582" s="17"/>
      <c r="G582" s="16"/>
      <c r="H582" s="16"/>
      <c r="I582" s="197"/>
    </row>
    <row r="583" spans="1:9" ht="15.6">
      <c r="A583" s="13"/>
      <c r="B583" s="22" t="s">
        <v>13</v>
      </c>
      <c r="C583" s="15"/>
      <c r="D583" s="15"/>
      <c r="E583" s="15"/>
      <c r="F583" s="17" t="s">
        <v>31</v>
      </c>
      <c r="G583" s="16">
        <v>0.4</v>
      </c>
      <c r="H583" s="16"/>
      <c r="I583" s="197"/>
    </row>
    <row r="584" spans="1:9">
      <c r="A584" s="13"/>
      <c r="B584" s="22"/>
      <c r="C584" s="15"/>
      <c r="D584" s="15"/>
      <c r="E584" s="15"/>
      <c r="F584" s="17"/>
      <c r="G584" s="16"/>
      <c r="H584" s="16"/>
      <c r="I584" s="197"/>
    </row>
    <row r="585" spans="1:9" ht="15.6">
      <c r="A585" s="13"/>
      <c r="B585" s="22" t="s">
        <v>34</v>
      </c>
      <c r="C585" s="15"/>
      <c r="D585" s="15"/>
      <c r="E585" s="15"/>
      <c r="F585" s="17" t="s">
        <v>31</v>
      </c>
      <c r="G585" s="16">
        <v>2</v>
      </c>
      <c r="H585" s="16"/>
      <c r="I585" s="197"/>
    </row>
    <row r="586" spans="1:9">
      <c r="A586" s="13"/>
      <c r="B586" s="22"/>
      <c r="C586" s="15"/>
      <c r="D586" s="15"/>
      <c r="E586" s="15"/>
      <c r="F586" s="17"/>
      <c r="G586" s="16"/>
      <c r="H586" s="16"/>
      <c r="I586" s="197"/>
    </row>
    <row r="587" spans="1:9">
      <c r="A587" s="13"/>
      <c r="B587" s="22"/>
      <c r="C587" s="15"/>
      <c r="D587" s="15"/>
      <c r="E587" s="15"/>
      <c r="F587" s="17"/>
      <c r="G587" s="16"/>
      <c r="H587" s="16"/>
      <c r="I587" s="197"/>
    </row>
    <row r="588" spans="1:9">
      <c r="A588" s="13"/>
      <c r="B588" s="24" t="s">
        <v>699</v>
      </c>
      <c r="C588" s="15"/>
      <c r="D588" s="15"/>
      <c r="E588" s="15"/>
      <c r="F588" s="17"/>
      <c r="G588" s="16"/>
      <c r="H588" s="16"/>
      <c r="I588" s="197"/>
    </row>
    <row r="589" spans="1:9">
      <c r="A589" s="13"/>
      <c r="B589" s="22"/>
      <c r="C589" s="15"/>
      <c r="D589" s="15"/>
      <c r="E589" s="15"/>
      <c r="F589" s="17"/>
      <c r="G589" s="16"/>
      <c r="H589" s="16"/>
      <c r="I589" s="197"/>
    </row>
    <row r="590" spans="1:9">
      <c r="A590" s="13"/>
      <c r="B590" s="24" t="s">
        <v>701</v>
      </c>
      <c r="C590" s="15"/>
      <c r="D590" s="15"/>
      <c r="E590" s="15"/>
      <c r="F590" s="17"/>
      <c r="G590" s="16"/>
      <c r="H590" s="16"/>
      <c r="I590" s="197"/>
    </row>
    <row r="591" spans="1:9">
      <c r="A591" s="13"/>
      <c r="B591" s="24" t="s">
        <v>702</v>
      </c>
      <c r="C591" s="15"/>
      <c r="D591" s="15"/>
      <c r="E591" s="15"/>
      <c r="F591" s="17"/>
      <c r="G591" s="16"/>
      <c r="H591" s="16"/>
      <c r="I591" s="197"/>
    </row>
    <row r="592" spans="1:9">
      <c r="A592" s="13"/>
      <c r="B592" s="22"/>
      <c r="C592" s="15"/>
      <c r="D592" s="15"/>
      <c r="E592" s="15"/>
      <c r="F592" s="17"/>
      <c r="G592" s="16"/>
      <c r="H592" s="16"/>
      <c r="I592" s="197"/>
    </row>
    <row r="593" spans="1:9" ht="15.6">
      <c r="A593" s="13"/>
      <c r="B593" s="22" t="s">
        <v>33</v>
      </c>
      <c r="C593" s="15"/>
      <c r="D593" s="15"/>
      <c r="E593" s="15"/>
      <c r="F593" s="17" t="s">
        <v>31</v>
      </c>
      <c r="G593" s="16">
        <v>1</v>
      </c>
      <c r="H593" s="16"/>
      <c r="I593" s="197"/>
    </row>
    <row r="594" spans="1:9">
      <c r="A594" s="13"/>
      <c r="B594" s="22"/>
      <c r="C594" s="15"/>
      <c r="D594" s="15"/>
      <c r="E594" s="15"/>
      <c r="F594" s="17"/>
      <c r="G594" s="16"/>
      <c r="H594" s="16"/>
      <c r="I594" s="187"/>
    </row>
    <row r="595" spans="1:9">
      <c r="A595" s="13"/>
      <c r="B595" s="22"/>
      <c r="C595" s="15"/>
      <c r="D595" s="15"/>
      <c r="E595" s="15"/>
      <c r="F595" s="17"/>
      <c r="G595" s="16"/>
      <c r="H595" s="16"/>
      <c r="I595" s="187"/>
    </row>
    <row r="596" spans="1:9">
      <c r="A596" s="13"/>
      <c r="B596" s="24" t="s">
        <v>703</v>
      </c>
      <c r="C596" s="15"/>
      <c r="D596" s="15"/>
      <c r="E596" s="15"/>
      <c r="F596" s="17"/>
      <c r="G596" s="16"/>
      <c r="H596" s="16"/>
      <c r="I596" s="187"/>
    </row>
    <row r="597" spans="1:9">
      <c r="A597" s="13"/>
      <c r="B597" s="22"/>
      <c r="C597" s="15"/>
      <c r="D597" s="15"/>
      <c r="E597" s="15"/>
      <c r="F597" s="17"/>
      <c r="G597" s="16"/>
      <c r="H597" s="16"/>
      <c r="I597" s="187"/>
    </row>
    <row r="598" spans="1:9">
      <c r="A598" s="13"/>
      <c r="B598" s="22" t="s">
        <v>704</v>
      </c>
      <c r="C598" s="15"/>
      <c r="D598" s="15"/>
      <c r="E598" s="15"/>
      <c r="F598" s="17"/>
      <c r="G598" s="16"/>
      <c r="H598" s="16"/>
      <c r="I598" s="187"/>
    </row>
    <row r="599" spans="1:9" ht="15.6">
      <c r="A599" s="13"/>
      <c r="B599" s="22" t="s">
        <v>705</v>
      </c>
      <c r="C599" s="15"/>
      <c r="D599" s="15"/>
      <c r="E599" s="15"/>
      <c r="F599" s="17" t="s">
        <v>28</v>
      </c>
      <c r="G599" s="16">
        <v>3</v>
      </c>
      <c r="H599" s="16"/>
      <c r="I599" s="197"/>
    </row>
    <row r="600" spans="1:9">
      <c r="A600" s="13"/>
      <c r="B600" s="22"/>
      <c r="C600" s="15"/>
      <c r="D600" s="15"/>
      <c r="E600" s="15"/>
      <c r="F600" s="17"/>
      <c r="G600" s="16"/>
      <c r="H600" s="16"/>
      <c r="I600" s="187"/>
    </row>
    <row r="601" spans="1:9">
      <c r="A601" s="13"/>
      <c r="B601" s="22"/>
      <c r="C601" s="15"/>
      <c r="D601" s="15"/>
      <c r="E601" s="15"/>
      <c r="F601" s="17"/>
      <c r="G601" s="16"/>
      <c r="H601" s="16"/>
      <c r="I601" s="187"/>
    </row>
    <row r="602" spans="1:9">
      <c r="A602" s="13"/>
      <c r="B602" s="24" t="s">
        <v>706</v>
      </c>
      <c r="C602" s="15"/>
      <c r="D602" s="15"/>
      <c r="E602" s="15"/>
      <c r="F602" s="17"/>
      <c r="G602" s="16"/>
      <c r="H602" s="16"/>
      <c r="I602" s="187"/>
    </row>
    <row r="603" spans="1:9">
      <c r="A603" s="13"/>
      <c r="B603" s="22"/>
      <c r="C603" s="15"/>
      <c r="D603" s="15"/>
      <c r="E603" s="15"/>
      <c r="F603" s="17"/>
      <c r="G603" s="16"/>
      <c r="H603" s="16"/>
      <c r="I603" s="187"/>
    </row>
    <row r="604" spans="1:9">
      <c r="A604" s="13"/>
      <c r="B604" s="22" t="s">
        <v>707</v>
      </c>
      <c r="C604" s="15"/>
      <c r="D604" s="15"/>
      <c r="E604" s="15"/>
      <c r="F604" s="17"/>
      <c r="G604" s="16"/>
      <c r="H604" s="16"/>
      <c r="I604" s="187"/>
    </row>
    <row r="605" spans="1:9">
      <c r="A605" s="13"/>
      <c r="B605" s="22" t="s">
        <v>708</v>
      </c>
      <c r="C605" s="15"/>
      <c r="D605" s="15"/>
      <c r="E605" s="15"/>
      <c r="F605" s="17" t="s">
        <v>15</v>
      </c>
      <c r="G605" s="16">
        <v>6.4</v>
      </c>
      <c r="H605" s="16"/>
      <c r="I605" s="197"/>
    </row>
    <row r="606" spans="1:9">
      <c r="A606" s="13"/>
      <c r="B606" s="22"/>
      <c r="C606" s="15"/>
      <c r="D606" s="15"/>
      <c r="E606" s="15"/>
      <c r="F606" s="17"/>
      <c r="G606" s="16"/>
      <c r="H606" s="16"/>
      <c r="I606" s="197"/>
    </row>
    <row r="607" spans="1:9" ht="15.6">
      <c r="A607" s="13"/>
      <c r="B607" s="22" t="s">
        <v>709</v>
      </c>
      <c r="C607" s="15"/>
      <c r="D607" s="15"/>
      <c r="E607" s="15"/>
      <c r="F607" s="17" t="s">
        <v>28</v>
      </c>
      <c r="G607" s="16">
        <v>3</v>
      </c>
      <c r="H607" s="16"/>
      <c r="I607" s="197"/>
    </row>
    <row r="608" spans="1:9">
      <c r="A608" s="13"/>
      <c r="B608" s="22"/>
      <c r="C608" s="15"/>
      <c r="D608" s="15"/>
      <c r="E608" s="15"/>
      <c r="F608" s="17"/>
      <c r="G608" s="16"/>
      <c r="H608" s="16"/>
      <c r="I608" s="187"/>
    </row>
    <row r="609" spans="1:9">
      <c r="A609" s="13"/>
      <c r="B609" s="22"/>
      <c r="C609" s="15"/>
      <c r="D609" s="15"/>
      <c r="E609" s="15"/>
      <c r="F609" s="17"/>
      <c r="G609" s="16"/>
      <c r="H609" s="16"/>
      <c r="I609" s="187"/>
    </row>
    <row r="610" spans="1:9">
      <c r="A610" s="13"/>
      <c r="B610" s="22"/>
      <c r="C610" s="15"/>
      <c r="D610" s="15"/>
      <c r="E610" s="15"/>
      <c r="F610" s="17"/>
      <c r="G610" s="16"/>
      <c r="H610" s="16"/>
      <c r="I610" s="187"/>
    </row>
    <row r="611" spans="1:9">
      <c r="A611" s="13"/>
      <c r="B611" s="22"/>
      <c r="C611" s="15"/>
      <c r="D611" s="15"/>
      <c r="E611" s="15"/>
      <c r="F611" s="17"/>
      <c r="G611" s="16"/>
      <c r="H611" s="16"/>
      <c r="I611" s="187"/>
    </row>
    <row r="612" spans="1:9">
      <c r="A612" s="13"/>
      <c r="B612" s="22"/>
      <c r="C612" s="15"/>
      <c r="D612" s="15"/>
      <c r="E612" s="15"/>
      <c r="F612" s="17"/>
      <c r="G612" s="16"/>
      <c r="H612" s="16"/>
      <c r="I612" s="187"/>
    </row>
    <row r="613" spans="1:9">
      <c r="A613" s="13"/>
      <c r="B613" s="22"/>
      <c r="C613" s="15"/>
      <c r="D613" s="15"/>
      <c r="E613" s="15"/>
      <c r="F613" s="17"/>
      <c r="G613" s="16"/>
      <c r="H613" s="16"/>
      <c r="I613" s="187"/>
    </row>
    <row r="614" spans="1:9">
      <c r="A614" s="13"/>
      <c r="B614" s="22"/>
      <c r="C614" s="15"/>
      <c r="D614" s="15"/>
      <c r="E614" s="15"/>
      <c r="F614" s="17"/>
      <c r="G614" s="16"/>
      <c r="H614" s="16"/>
      <c r="I614" s="187"/>
    </row>
    <row r="615" spans="1:9">
      <c r="A615" s="13"/>
      <c r="B615" s="20" t="s">
        <v>509</v>
      </c>
      <c r="C615" s="21"/>
      <c r="D615" s="15"/>
      <c r="E615" s="15"/>
      <c r="F615" s="29" t="s">
        <v>510</v>
      </c>
      <c r="G615" s="16"/>
      <c r="H615" s="16"/>
      <c r="I615" s="188"/>
    </row>
    <row r="616" spans="1:9">
      <c r="A616" s="13"/>
      <c r="B616" s="22"/>
      <c r="C616" s="15"/>
      <c r="D616" s="15"/>
      <c r="E616" s="15"/>
      <c r="F616" s="17"/>
      <c r="G616" s="16"/>
      <c r="H616" s="16"/>
      <c r="I616" s="187"/>
    </row>
    <row r="617" spans="1:9">
      <c r="A617" s="13"/>
      <c r="B617" s="22"/>
      <c r="C617" s="15"/>
      <c r="D617" s="15"/>
      <c r="E617" s="15"/>
      <c r="F617" s="17"/>
      <c r="G617" s="16"/>
      <c r="H617" s="16"/>
      <c r="I617" s="187"/>
    </row>
    <row r="618" spans="1:9">
      <c r="A618" s="13"/>
      <c r="B618" s="63" t="str">
        <f>B4</f>
        <v>PROPOSED BOREHOLE REHABILITATION</v>
      </c>
      <c r="C618" s="15"/>
      <c r="D618" s="15"/>
      <c r="E618" s="15"/>
      <c r="F618" s="17"/>
      <c r="G618" s="16"/>
      <c r="H618" s="16"/>
      <c r="I618" s="187"/>
    </row>
    <row r="619" spans="1:9">
      <c r="A619" s="13"/>
      <c r="B619" s="63" t="str">
        <f>B5</f>
        <v>BALANBAL DISTRICT</v>
      </c>
      <c r="C619" s="15"/>
      <c r="D619" s="15"/>
      <c r="E619" s="15"/>
      <c r="F619" s="17"/>
      <c r="G619" s="16"/>
      <c r="H619" s="16"/>
      <c r="I619" s="187"/>
    </row>
    <row r="620" spans="1:9">
      <c r="A620" s="13"/>
      <c r="B620" s="63"/>
      <c r="C620" s="15"/>
      <c r="D620" s="15"/>
      <c r="E620" s="15"/>
      <c r="F620" s="17"/>
      <c r="G620" s="16"/>
      <c r="H620" s="16"/>
      <c r="I620" s="187"/>
    </row>
    <row r="621" spans="1:9">
      <c r="A621" s="13"/>
      <c r="B621" s="63" t="str">
        <f>B7</f>
        <v>SECTION 8: WATER KIOSK</v>
      </c>
      <c r="C621" s="15"/>
      <c r="D621" s="15"/>
      <c r="E621" s="15"/>
      <c r="F621" s="17"/>
      <c r="G621" s="16"/>
      <c r="H621" s="16"/>
      <c r="I621" s="187"/>
    </row>
    <row r="622" spans="1:9">
      <c r="A622" s="13"/>
      <c r="B622" s="63"/>
      <c r="C622" s="15"/>
      <c r="D622" s="15"/>
      <c r="E622" s="15"/>
      <c r="F622" s="17"/>
      <c r="G622" s="16"/>
      <c r="H622" s="16"/>
      <c r="I622" s="187"/>
    </row>
    <row r="623" spans="1:9">
      <c r="A623" s="13"/>
      <c r="B623" s="63" t="s">
        <v>716</v>
      </c>
      <c r="C623" s="15"/>
      <c r="D623" s="15"/>
      <c r="E623" s="15"/>
      <c r="F623" s="17"/>
      <c r="G623" s="16"/>
      <c r="H623" s="16"/>
      <c r="I623" s="187"/>
    </row>
    <row r="624" spans="1:9">
      <c r="A624" s="13"/>
      <c r="B624" s="63"/>
      <c r="C624" s="15"/>
      <c r="D624" s="15"/>
      <c r="E624" s="15"/>
      <c r="F624" s="17"/>
      <c r="G624" s="16"/>
      <c r="H624" s="16"/>
      <c r="I624" s="187"/>
    </row>
    <row r="625" spans="1:9">
      <c r="A625" s="13"/>
      <c r="B625" s="183" t="s">
        <v>41</v>
      </c>
      <c r="C625" s="15"/>
      <c r="D625" s="15"/>
      <c r="E625" s="15"/>
      <c r="F625" s="17"/>
      <c r="G625" s="16"/>
      <c r="H625" s="16"/>
      <c r="I625" s="187"/>
    </row>
    <row r="626" spans="1:9">
      <c r="A626" s="13"/>
      <c r="B626" s="184"/>
      <c r="C626" s="15"/>
      <c r="D626" s="15"/>
      <c r="E626" s="15"/>
      <c r="F626" s="17"/>
      <c r="G626" s="16"/>
      <c r="H626" s="16"/>
      <c r="I626" s="187"/>
    </row>
    <row r="627" spans="1:9">
      <c r="A627" s="13"/>
      <c r="B627" s="22" t="s">
        <v>695</v>
      </c>
      <c r="C627" s="15"/>
      <c r="D627" s="15"/>
      <c r="E627" s="15"/>
      <c r="F627" s="17"/>
      <c r="G627" s="16"/>
      <c r="H627" s="16"/>
      <c r="I627" s="197"/>
    </row>
    <row r="628" spans="1:9" ht="15.6">
      <c r="A628" s="13"/>
      <c r="B628" s="22" t="s">
        <v>696</v>
      </c>
      <c r="C628" s="15"/>
      <c r="D628" s="15"/>
      <c r="E628" s="15"/>
      <c r="F628" s="17" t="s">
        <v>28</v>
      </c>
      <c r="G628" s="16">
        <v>0.36</v>
      </c>
      <c r="H628" s="16"/>
      <c r="I628" s="197"/>
    </row>
    <row r="629" spans="1:9">
      <c r="A629" s="13"/>
      <c r="B629" s="22"/>
      <c r="C629" s="15"/>
      <c r="D629" s="15"/>
      <c r="E629" s="15"/>
      <c r="F629" s="17"/>
      <c r="G629" s="16"/>
      <c r="H629" s="16"/>
      <c r="I629" s="197"/>
    </row>
    <row r="630" spans="1:9">
      <c r="A630" s="13"/>
      <c r="B630" s="24" t="s">
        <v>700</v>
      </c>
      <c r="C630" s="15"/>
      <c r="D630" s="15"/>
      <c r="E630" s="15"/>
      <c r="F630" s="17"/>
      <c r="G630" s="16"/>
      <c r="H630" s="16"/>
      <c r="I630" s="197"/>
    </row>
    <row r="631" spans="1:9">
      <c r="A631" s="13"/>
      <c r="B631" s="22"/>
      <c r="C631" s="15"/>
      <c r="D631" s="15"/>
      <c r="E631" s="15"/>
      <c r="F631" s="17"/>
      <c r="G631" s="16"/>
      <c r="H631" s="16"/>
      <c r="I631" s="197"/>
    </row>
    <row r="632" spans="1:9">
      <c r="A632" s="13"/>
      <c r="B632" s="24" t="s">
        <v>693</v>
      </c>
      <c r="C632" s="15"/>
      <c r="D632" s="15"/>
      <c r="E632" s="15"/>
      <c r="F632" s="17"/>
      <c r="G632" s="16"/>
      <c r="H632" s="16"/>
      <c r="I632" s="197"/>
    </row>
    <row r="633" spans="1:9">
      <c r="A633" s="13"/>
      <c r="B633" s="24" t="s">
        <v>694</v>
      </c>
      <c r="C633" s="15"/>
      <c r="D633" s="15"/>
      <c r="E633" s="15"/>
      <c r="F633" s="17"/>
      <c r="G633" s="16"/>
      <c r="H633" s="16"/>
      <c r="I633" s="197"/>
    </row>
    <row r="634" spans="1:9">
      <c r="A634" s="13"/>
      <c r="B634" s="22"/>
      <c r="C634" s="15"/>
      <c r="D634" s="15"/>
      <c r="E634" s="15"/>
      <c r="F634" s="17"/>
      <c r="G634" s="16"/>
      <c r="H634" s="16"/>
      <c r="I634" s="197"/>
    </row>
    <row r="635" spans="1:9">
      <c r="A635" s="13"/>
      <c r="B635" s="22" t="s">
        <v>697</v>
      </c>
      <c r="C635" s="15"/>
      <c r="D635" s="15"/>
      <c r="E635" s="15"/>
      <c r="F635" s="17"/>
      <c r="G635" s="16"/>
      <c r="H635" s="16"/>
      <c r="I635" s="197"/>
    </row>
    <row r="636" spans="1:9" ht="15.6">
      <c r="A636" s="13"/>
      <c r="B636" s="22" t="s">
        <v>698</v>
      </c>
      <c r="C636" s="15"/>
      <c r="D636" s="15"/>
      <c r="E636" s="15"/>
      <c r="F636" s="17" t="s">
        <v>31</v>
      </c>
      <c r="G636" s="16">
        <v>0.32400000000000001</v>
      </c>
      <c r="H636" s="16"/>
      <c r="I636" s="197"/>
    </row>
    <row r="637" spans="1:9">
      <c r="A637" s="13"/>
      <c r="B637" s="22"/>
      <c r="C637" s="15"/>
      <c r="D637" s="15"/>
      <c r="E637" s="15"/>
      <c r="F637" s="17"/>
      <c r="G637" s="16"/>
      <c r="H637" s="16"/>
      <c r="I637" s="197"/>
    </row>
    <row r="638" spans="1:9" ht="15.6">
      <c r="A638" s="13"/>
      <c r="B638" s="22" t="s">
        <v>12</v>
      </c>
      <c r="C638" s="15"/>
      <c r="D638" s="15"/>
      <c r="E638" s="15"/>
      <c r="F638" s="17" t="s">
        <v>31</v>
      </c>
      <c r="G638" s="16">
        <v>1</v>
      </c>
      <c r="H638" s="16"/>
      <c r="I638" s="197"/>
    </row>
    <row r="639" spans="1:9">
      <c r="A639" s="13"/>
      <c r="B639" s="22"/>
      <c r="C639" s="15"/>
      <c r="D639" s="15"/>
      <c r="E639" s="15"/>
      <c r="F639" s="17"/>
      <c r="G639" s="16"/>
      <c r="H639" s="16"/>
      <c r="I639" s="197"/>
    </row>
    <row r="640" spans="1:9" ht="15.6">
      <c r="A640" s="13"/>
      <c r="B640" s="22" t="s">
        <v>13</v>
      </c>
      <c r="C640" s="15"/>
      <c r="D640" s="15"/>
      <c r="E640" s="15"/>
      <c r="F640" s="17" t="s">
        <v>31</v>
      </c>
      <c r="G640" s="16">
        <v>0.4</v>
      </c>
      <c r="H640" s="16"/>
      <c r="I640" s="197"/>
    </row>
    <row r="641" spans="1:9">
      <c r="A641" s="13"/>
      <c r="B641" s="22"/>
      <c r="C641" s="15"/>
      <c r="D641" s="15"/>
      <c r="E641" s="15"/>
      <c r="F641" s="17"/>
      <c r="G641" s="16"/>
      <c r="H641" s="16"/>
      <c r="I641" s="197"/>
    </row>
    <row r="642" spans="1:9" ht="15.6">
      <c r="A642" s="13"/>
      <c r="B642" s="22" t="s">
        <v>34</v>
      </c>
      <c r="C642" s="15"/>
      <c r="D642" s="15"/>
      <c r="E642" s="15"/>
      <c r="F642" s="17" t="s">
        <v>31</v>
      </c>
      <c r="G642" s="16">
        <v>0.7</v>
      </c>
      <c r="H642" s="16"/>
      <c r="I642" s="197"/>
    </row>
    <row r="643" spans="1:9">
      <c r="A643" s="13"/>
      <c r="B643" s="22"/>
      <c r="C643" s="15"/>
      <c r="D643" s="15"/>
      <c r="E643" s="15"/>
      <c r="F643" s="17"/>
      <c r="G643" s="16"/>
      <c r="H643" s="16"/>
      <c r="I643" s="197"/>
    </row>
    <row r="644" spans="1:9">
      <c r="A644" s="13"/>
      <c r="B644" s="22"/>
      <c r="C644" s="15"/>
      <c r="D644" s="15"/>
      <c r="E644" s="15"/>
      <c r="F644" s="17"/>
      <c r="G644" s="16"/>
      <c r="H644" s="16"/>
      <c r="I644" s="197"/>
    </row>
    <row r="645" spans="1:9">
      <c r="A645" s="13"/>
      <c r="B645" s="24" t="s">
        <v>699</v>
      </c>
      <c r="C645" s="15"/>
      <c r="D645" s="15"/>
      <c r="E645" s="15"/>
      <c r="F645" s="17"/>
      <c r="G645" s="16"/>
      <c r="H645" s="16"/>
      <c r="I645" s="197"/>
    </row>
    <row r="646" spans="1:9">
      <c r="A646" s="13"/>
      <c r="B646" s="22"/>
      <c r="C646" s="15"/>
      <c r="D646" s="15"/>
      <c r="E646" s="15"/>
      <c r="F646" s="17"/>
      <c r="G646" s="16"/>
      <c r="H646" s="16"/>
      <c r="I646" s="197"/>
    </row>
    <row r="647" spans="1:9">
      <c r="A647" s="13"/>
      <c r="B647" s="24" t="s">
        <v>701</v>
      </c>
      <c r="C647" s="15"/>
      <c r="D647" s="15"/>
      <c r="E647" s="15"/>
      <c r="F647" s="17"/>
      <c r="G647" s="16"/>
      <c r="H647" s="16"/>
      <c r="I647" s="197"/>
    </row>
    <row r="648" spans="1:9">
      <c r="A648" s="13"/>
      <c r="B648" s="24" t="s">
        <v>702</v>
      </c>
      <c r="C648" s="15"/>
      <c r="D648" s="15"/>
      <c r="E648" s="15"/>
      <c r="F648" s="17"/>
      <c r="G648" s="16"/>
      <c r="H648" s="16"/>
      <c r="I648" s="197"/>
    </row>
    <row r="649" spans="1:9">
      <c r="A649" s="13"/>
      <c r="B649" s="22"/>
      <c r="C649" s="15"/>
      <c r="D649" s="15"/>
      <c r="E649" s="15"/>
      <c r="F649" s="17"/>
      <c r="G649" s="16"/>
      <c r="H649" s="16"/>
      <c r="I649" s="197"/>
    </row>
    <row r="650" spans="1:9" ht="15.6">
      <c r="A650" s="13"/>
      <c r="B650" s="22" t="s">
        <v>32</v>
      </c>
      <c r="C650" s="15"/>
      <c r="D650" s="15"/>
      <c r="E650" s="15"/>
      <c r="F650" s="17" t="s">
        <v>31</v>
      </c>
      <c r="G650" s="16">
        <v>0.1</v>
      </c>
      <c r="H650" s="16"/>
      <c r="I650" s="197"/>
    </row>
    <row r="651" spans="1:9">
      <c r="A651" s="13"/>
      <c r="B651" s="22"/>
      <c r="C651" s="15"/>
      <c r="D651" s="15"/>
      <c r="E651" s="15"/>
      <c r="F651" s="17"/>
      <c r="G651" s="16"/>
      <c r="H651" s="16"/>
      <c r="I651" s="197"/>
    </row>
    <row r="652" spans="1:9" ht="15.6">
      <c r="A652" s="13"/>
      <c r="B652" s="22" t="s">
        <v>30</v>
      </c>
      <c r="C652" s="15"/>
      <c r="D652" s="15"/>
      <c r="E652" s="15"/>
      <c r="F652" s="17" t="s">
        <v>28</v>
      </c>
      <c r="G652" s="16">
        <v>2.16</v>
      </c>
      <c r="H652" s="16"/>
      <c r="I652" s="197"/>
    </row>
    <row r="653" spans="1:9">
      <c r="A653" s="13"/>
      <c r="B653" s="22"/>
      <c r="C653" s="15"/>
      <c r="D653" s="15"/>
      <c r="E653" s="15"/>
      <c r="F653" s="17"/>
      <c r="G653" s="16"/>
      <c r="H653" s="16"/>
      <c r="I653" s="187"/>
    </row>
    <row r="654" spans="1:9">
      <c r="A654" s="13"/>
      <c r="B654" s="24" t="s">
        <v>703</v>
      </c>
      <c r="C654" s="15"/>
      <c r="D654" s="15"/>
      <c r="E654" s="15"/>
      <c r="F654" s="17"/>
      <c r="G654" s="16"/>
      <c r="H654" s="16"/>
      <c r="I654" s="187"/>
    </row>
    <row r="655" spans="1:9">
      <c r="A655" s="13"/>
      <c r="B655" s="22"/>
      <c r="C655" s="15"/>
      <c r="D655" s="15"/>
      <c r="E655" s="15"/>
      <c r="F655" s="17"/>
      <c r="G655" s="16"/>
      <c r="H655" s="16"/>
      <c r="I655" s="187"/>
    </row>
    <row r="656" spans="1:9" ht="15.6">
      <c r="A656" s="13"/>
      <c r="B656" s="22" t="s">
        <v>29</v>
      </c>
      <c r="C656" s="15"/>
      <c r="D656" s="15"/>
      <c r="E656" s="15"/>
      <c r="F656" s="17" t="s">
        <v>28</v>
      </c>
      <c r="G656" s="16">
        <v>3</v>
      </c>
      <c r="H656" s="16"/>
      <c r="I656" s="197"/>
    </row>
    <row r="657" spans="1:9">
      <c r="A657" s="13"/>
      <c r="B657" s="22"/>
      <c r="C657" s="15"/>
      <c r="D657" s="15"/>
      <c r="E657" s="15"/>
      <c r="F657" s="17"/>
      <c r="G657" s="16"/>
      <c r="H657" s="16"/>
      <c r="I657" s="197"/>
    </row>
    <row r="658" spans="1:9">
      <c r="A658" s="13"/>
      <c r="B658" s="22"/>
      <c r="C658" s="15"/>
      <c r="D658" s="15"/>
      <c r="E658" s="15"/>
      <c r="F658" s="17"/>
      <c r="G658" s="16"/>
      <c r="H658" s="16"/>
      <c r="I658" s="187"/>
    </row>
    <row r="659" spans="1:9">
      <c r="A659" s="13"/>
      <c r="B659" s="24" t="s">
        <v>706</v>
      </c>
      <c r="C659" s="15"/>
      <c r="D659" s="15"/>
      <c r="E659" s="15"/>
      <c r="F659" s="17"/>
      <c r="G659" s="16"/>
      <c r="H659" s="16"/>
      <c r="I659" s="187"/>
    </row>
    <row r="660" spans="1:9">
      <c r="A660" s="13"/>
      <c r="B660" s="22"/>
      <c r="C660" s="15"/>
      <c r="D660" s="15"/>
      <c r="E660" s="15"/>
      <c r="F660" s="17"/>
      <c r="G660" s="16"/>
      <c r="H660" s="16"/>
      <c r="I660" s="187"/>
    </row>
    <row r="661" spans="1:9">
      <c r="A661" s="13"/>
      <c r="B661" s="22" t="s">
        <v>710</v>
      </c>
      <c r="C661" s="15"/>
      <c r="D661" s="15"/>
      <c r="E661" s="15"/>
      <c r="F661" s="17"/>
      <c r="G661" s="16"/>
      <c r="H661" s="16"/>
      <c r="I661" s="187"/>
    </row>
    <row r="662" spans="1:9">
      <c r="A662" s="13"/>
      <c r="B662" s="22" t="s">
        <v>711</v>
      </c>
      <c r="C662" s="15"/>
      <c r="D662" s="15"/>
      <c r="E662" s="15"/>
      <c r="F662" s="17" t="s">
        <v>15</v>
      </c>
      <c r="G662" s="16">
        <v>2.4</v>
      </c>
      <c r="H662" s="16"/>
      <c r="I662" s="197"/>
    </row>
    <row r="663" spans="1:9">
      <c r="A663" s="13"/>
      <c r="B663" s="22"/>
      <c r="C663" s="15"/>
      <c r="D663" s="15"/>
      <c r="E663" s="15"/>
      <c r="F663" s="17"/>
      <c r="G663" s="16"/>
      <c r="H663" s="16"/>
      <c r="I663" s="197"/>
    </row>
    <row r="664" spans="1:9" ht="15.6">
      <c r="A664" s="13"/>
      <c r="B664" s="22" t="s">
        <v>712</v>
      </c>
      <c r="C664" s="15"/>
      <c r="D664" s="15"/>
      <c r="E664" s="15"/>
      <c r="F664" s="17" t="s">
        <v>28</v>
      </c>
      <c r="G664" s="16">
        <v>4.32</v>
      </c>
      <c r="H664" s="16"/>
      <c r="I664" s="197"/>
    </row>
    <row r="665" spans="1:9">
      <c r="A665" s="13"/>
      <c r="B665" s="22"/>
      <c r="C665" s="15"/>
      <c r="D665" s="15"/>
      <c r="E665" s="15"/>
      <c r="F665" s="17"/>
      <c r="G665" s="16"/>
      <c r="H665" s="16"/>
      <c r="I665" s="197"/>
    </row>
    <row r="666" spans="1:9">
      <c r="A666" s="13"/>
      <c r="B666" s="22"/>
      <c r="C666" s="15"/>
      <c r="D666" s="15"/>
      <c r="E666" s="15"/>
      <c r="F666" s="17"/>
      <c r="G666" s="16"/>
      <c r="H666" s="16"/>
      <c r="I666" s="197"/>
    </row>
    <row r="667" spans="1:9">
      <c r="A667" s="13"/>
      <c r="B667" s="22" t="s">
        <v>713</v>
      </c>
      <c r="C667" s="15"/>
      <c r="D667" s="15"/>
      <c r="E667" s="15"/>
      <c r="F667" s="17"/>
      <c r="G667" s="16"/>
      <c r="H667" s="16"/>
      <c r="I667" s="197"/>
    </row>
    <row r="668" spans="1:9">
      <c r="A668" s="13"/>
      <c r="B668" s="22" t="s">
        <v>714</v>
      </c>
      <c r="C668" s="15"/>
      <c r="D668" s="15"/>
      <c r="E668" s="15"/>
      <c r="F668" s="17" t="s">
        <v>16</v>
      </c>
      <c r="G668" s="16">
        <v>1</v>
      </c>
      <c r="H668" s="16"/>
      <c r="I668" s="197"/>
    </row>
    <row r="669" spans="1:9">
      <c r="A669" s="13"/>
      <c r="B669" s="22"/>
      <c r="C669" s="15"/>
      <c r="D669" s="15"/>
      <c r="E669" s="15"/>
      <c r="F669" s="17"/>
      <c r="G669" s="16"/>
      <c r="H669" s="16"/>
      <c r="I669" s="197"/>
    </row>
    <row r="670" spans="1:9">
      <c r="A670" s="13"/>
      <c r="B670" s="22"/>
      <c r="C670" s="15"/>
      <c r="D670" s="15"/>
      <c r="E670" s="15"/>
      <c r="F670" s="17"/>
      <c r="G670" s="16"/>
      <c r="H670" s="16"/>
      <c r="I670" s="197"/>
    </row>
    <row r="671" spans="1:9">
      <c r="A671" s="13"/>
      <c r="B671" s="22" t="s">
        <v>170</v>
      </c>
      <c r="C671" s="15"/>
      <c r="D671" s="15"/>
      <c r="E671" s="15"/>
      <c r="F671" s="17" t="s">
        <v>5</v>
      </c>
      <c r="G671" s="16">
        <v>7</v>
      </c>
      <c r="H671" s="16"/>
      <c r="I671" s="197"/>
    </row>
    <row r="672" spans="1:9">
      <c r="A672" s="13"/>
      <c r="B672" s="22"/>
      <c r="C672" s="15"/>
      <c r="D672" s="15"/>
      <c r="E672" s="15"/>
      <c r="F672" s="17"/>
      <c r="G672" s="16"/>
      <c r="H672" s="16"/>
      <c r="I672" s="197"/>
    </row>
    <row r="673" spans="1:9">
      <c r="A673" s="13"/>
      <c r="B673" s="22" t="s">
        <v>171</v>
      </c>
      <c r="C673" s="15"/>
      <c r="D673" s="15"/>
      <c r="E673" s="15"/>
      <c r="F673" s="17" t="s">
        <v>5</v>
      </c>
      <c r="G673" s="16">
        <v>7</v>
      </c>
      <c r="H673" s="16"/>
      <c r="I673" s="197"/>
    </row>
    <row r="674" spans="1:9">
      <c r="A674" s="13"/>
      <c r="B674" s="22"/>
      <c r="C674" s="15"/>
      <c r="D674" s="15"/>
      <c r="E674" s="15"/>
      <c r="F674" s="205"/>
      <c r="G674" s="206"/>
      <c r="H674" s="3"/>
      <c r="I674" s="2"/>
    </row>
    <row r="675" spans="1:9">
      <c r="A675" s="13"/>
      <c r="B675" s="22"/>
      <c r="C675" s="15"/>
      <c r="D675" s="15"/>
      <c r="E675" s="15"/>
      <c r="F675" s="205"/>
      <c r="G675" s="206"/>
      <c r="H675" s="3"/>
      <c r="I675" s="2"/>
    </row>
    <row r="676" spans="1:9">
      <c r="A676" s="13"/>
      <c r="B676" s="22"/>
      <c r="C676" s="15"/>
      <c r="D676" s="15"/>
      <c r="E676" s="15"/>
      <c r="F676" s="205"/>
      <c r="G676" s="206"/>
      <c r="H676" s="3"/>
      <c r="I676" s="2"/>
    </row>
    <row r="677" spans="1:9">
      <c r="A677" s="13"/>
      <c r="B677" s="22"/>
      <c r="C677" s="15"/>
      <c r="D677" s="15"/>
      <c r="E677" s="15"/>
      <c r="F677" s="205"/>
      <c r="G677" s="206"/>
      <c r="H677" s="3"/>
      <c r="I677" s="2"/>
    </row>
    <row r="678" spans="1:9">
      <c r="A678" s="13"/>
      <c r="B678" s="22"/>
      <c r="C678" s="15"/>
      <c r="D678" s="15"/>
      <c r="E678" s="15"/>
      <c r="F678" s="205"/>
      <c r="G678" s="206"/>
      <c r="H678" s="3"/>
      <c r="I678" s="2"/>
    </row>
    <row r="679" spans="1:9">
      <c r="A679" s="13"/>
      <c r="B679" s="22"/>
      <c r="C679" s="15"/>
      <c r="D679" s="15"/>
      <c r="E679" s="15"/>
      <c r="F679" s="205"/>
      <c r="G679" s="206"/>
      <c r="H679" s="3"/>
      <c r="I679" s="2"/>
    </row>
    <row r="680" spans="1:9">
      <c r="A680" s="13"/>
      <c r="B680" s="22"/>
      <c r="C680" s="15"/>
      <c r="D680" s="15"/>
      <c r="E680" s="15"/>
      <c r="F680" s="205"/>
      <c r="G680" s="206"/>
      <c r="H680" s="3"/>
      <c r="I680" s="2"/>
    </row>
    <row r="681" spans="1:9">
      <c r="A681" s="13"/>
      <c r="B681" s="22"/>
      <c r="C681" s="15"/>
      <c r="D681" s="15"/>
      <c r="E681" s="15"/>
      <c r="F681" s="205"/>
      <c r="G681" s="206"/>
      <c r="H681" s="3"/>
      <c r="I681" s="2"/>
    </row>
    <row r="682" spans="1:9">
      <c r="A682" s="13"/>
      <c r="B682" s="22"/>
      <c r="C682" s="15"/>
      <c r="D682" s="15"/>
      <c r="E682" s="15"/>
      <c r="F682" s="17"/>
      <c r="G682" s="16"/>
      <c r="H682" s="16"/>
      <c r="I682" s="187"/>
    </row>
    <row r="683" spans="1:9" ht="14.4" customHeight="1">
      <c r="A683" s="13"/>
      <c r="B683" s="22"/>
      <c r="C683" s="15"/>
      <c r="D683" s="15"/>
      <c r="E683" s="15"/>
      <c r="F683" s="17"/>
      <c r="G683" s="16"/>
      <c r="H683" s="16"/>
      <c r="I683" s="187"/>
    </row>
    <row r="684" spans="1:9">
      <c r="A684" s="13"/>
      <c r="B684" s="22"/>
      <c r="C684" s="15"/>
      <c r="D684" s="15"/>
      <c r="E684" s="15"/>
      <c r="F684" s="17"/>
      <c r="G684" s="16"/>
      <c r="H684" s="16"/>
      <c r="I684" s="187"/>
    </row>
    <row r="685" spans="1:9">
      <c r="A685" s="13"/>
      <c r="B685" s="22"/>
      <c r="C685" s="15"/>
      <c r="D685" s="15"/>
      <c r="E685" s="15"/>
      <c r="F685" s="17"/>
      <c r="G685" s="16"/>
      <c r="H685" s="16"/>
      <c r="I685" s="187"/>
    </row>
    <row r="686" spans="1:9">
      <c r="A686" s="13"/>
      <c r="B686" s="20" t="s">
        <v>509</v>
      </c>
      <c r="C686" s="21"/>
      <c r="D686" s="15"/>
      <c r="E686" s="15"/>
      <c r="F686" s="29" t="s">
        <v>510</v>
      </c>
      <c r="G686" s="16"/>
      <c r="H686" s="16"/>
      <c r="I686" s="188"/>
    </row>
    <row r="687" spans="1:9">
      <c r="A687" s="13"/>
      <c r="B687" s="22"/>
      <c r="C687" s="15"/>
      <c r="D687" s="15"/>
      <c r="E687" s="15"/>
      <c r="F687" s="17"/>
      <c r="G687" s="16"/>
      <c r="H687" s="16"/>
      <c r="I687" s="187"/>
    </row>
    <row r="688" spans="1:9">
      <c r="A688" s="13"/>
      <c r="B688" s="22"/>
      <c r="C688" s="15"/>
      <c r="D688" s="15"/>
      <c r="E688" s="15"/>
      <c r="F688" s="17"/>
      <c r="G688" s="16"/>
      <c r="H688" s="16"/>
      <c r="I688" s="187"/>
    </row>
    <row r="689" spans="1:9">
      <c r="A689" s="13"/>
      <c r="B689" s="22"/>
      <c r="C689" s="15"/>
      <c r="D689" s="15"/>
      <c r="E689" s="15"/>
      <c r="F689" s="17"/>
      <c r="G689" s="16"/>
      <c r="H689" s="16"/>
      <c r="I689" s="187"/>
    </row>
    <row r="690" spans="1:9">
      <c r="A690" s="34"/>
      <c r="B690" s="71"/>
      <c r="C690" s="36"/>
      <c r="D690" s="36"/>
      <c r="E690" s="36"/>
      <c r="F690" s="38"/>
      <c r="G690" s="37"/>
      <c r="H690" s="37"/>
      <c r="I690" s="191"/>
    </row>
    <row r="691" spans="1:9">
      <c r="A691" s="13"/>
      <c r="B691" s="22"/>
      <c r="C691" s="15"/>
      <c r="D691" s="15"/>
      <c r="E691" s="15"/>
      <c r="F691" s="17"/>
      <c r="G691" s="16"/>
      <c r="H691" s="16"/>
      <c r="I691" s="187"/>
    </row>
    <row r="692" spans="1:9">
      <c r="A692" s="13"/>
      <c r="B692" s="63" t="str">
        <f>B4</f>
        <v>PROPOSED BOREHOLE REHABILITATION</v>
      </c>
      <c r="C692" s="15"/>
      <c r="D692" s="15"/>
      <c r="E692" s="15"/>
      <c r="F692" s="17"/>
      <c r="G692" s="16"/>
      <c r="H692" s="16"/>
      <c r="I692" s="187"/>
    </row>
    <row r="693" spans="1:9">
      <c r="A693" s="13"/>
      <c r="B693" s="63" t="str">
        <f>B5</f>
        <v>BALANBAL DISTRICT</v>
      </c>
      <c r="C693" s="15"/>
      <c r="D693" s="15"/>
      <c r="E693" s="15"/>
      <c r="F693" s="17"/>
      <c r="G693" s="16"/>
      <c r="H693" s="68"/>
      <c r="I693" s="196"/>
    </row>
    <row r="694" spans="1:9">
      <c r="A694" s="13"/>
      <c r="B694" s="63"/>
      <c r="C694" s="21"/>
      <c r="D694" s="21"/>
      <c r="E694" s="15"/>
      <c r="F694" s="17"/>
      <c r="G694" s="16"/>
      <c r="H694" s="16"/>
      <c r="I694" s="187"/>
    </row>
    <row r="695" spans="1:9">
      <c r="A695" s="13"/>
      <c r="B695" s="63" t="str">
        <f>B398</f>
        <v>SECTION 8: WATER KIOSK</v>
      </c>
      <c r="C695" s="21"/>
      <c r="D695" s="21"/>
      <c r="E695" s="15"/>
      <c r="F695" s="17"/>
      <c r="G695" s="16"/>
      <c r="H695" s="16"/>
      <c r="I695" s="187"/>
    </row>
    <row r="696" spans="1:9">
      <c r="A696" s="13"/>
      <c r="B696" s="63"/>
      <c r="C696" s="21"/>
      <c r="D696" s="21"/>
      <c r="E696" s="15"/>
      <c r="F696" s="17"/>
      <c r="G696" s="16"/>
      <c r="H696" s="16"/>
      <c r="I696" s="187"/>
    </row>
    <row r="697" spans="1:9">
      <c r="A697" s="13"/>
      <c r="B697" s="63"/>
      <c r="C697" s="21"/>
      <c r="D697" s="21"/>
      <c r="E697" s="15"/>
      <c r="F697" s="13"/>
      <c r="G697" s="16"/>
      <c r="H697" s="16"/>
      <c r="I697" s="187"/>
    </row>
    <row r="698" spans="1:9">
      <c r="A698" s="13"/>
      <c r="B698" s="14" t="s">
        <v>156</v>
      </c>
      <c r="C698" s="21"/>
      <c r="D698" s="21"/>
      <c r="E698" s="15"/>
      <c r="F698" s="17"/>
      <c r="G698" s="16"/>
      <c r="H698" s="16"/>
      <c r="I698" s="187"/>
    </row>
    <row r="699" spans="1:9">
      <c r="A699" s="13"/>
      <c r="B699" s="14"/>
      <c r="C699" s="21"/>
      <c r="D699" s="21"/>
      <c r="E699" s="15"/>
      <c r="F699" s="17"/>
      <c r="G699" s="16"/>
      <c r="H699" s="16"/>
      <c r="I699" s="187"/>
    </row>
    <row r="700" spans="1:9">
      <c r="A700" s="13"/>
      <c r="B700" s="14"/>
      <c r="C700" s="21"/>
      <c r="D700" s="15"/>
      <c r="E700" s="15"/>
      <c r="F700" s="17"/>
      <c r="G700" s="16"/>
      <c r="H700" s="16"/>
      <c r="I700" s="187"/>
    </row>
    <row r="701" spans="1:9">
      <c r="A701" s="13"/>
      <c r="B701" s="14" t="s">
        <v>5</v>
      </c>
      <c r="C701" s="14" t="s">
        <v>157</v>
      </c>
      <c r="D701" s="21"/>
      <c r="E701" s="15"/>
      <c r="F701" s="13"/>
      <c r="G701" s="39" t="s">
        <v>159</v>
      </c>
      <c r="H701" s="16"/>
      <c r="I701" s="196" t="s">
        <v>936</v>
      </c>
    </row>
    <row r="702" spans="1:9">
      <c r="A702" s="13"/>
      <c r="B702" s="72"/>
      <c r="C702" s="15"/>
      <c r="D702" s="15"/>
      <c r="E702" s="15"/>
      <c r="F702" s="13"/>
      <c r="G702" s="16"/>
      <c r="H702" s="16"/>
      <c r="I702" s="187"/>
    </row>
    <row r="703" spans="1:9">
      <c r="A703" s="13"/>
      <c r="B703" s="14"/>
      <c r="C703" s="15"/>
      <c r="D703" s="15"/>
      <c r="E703" s="15"/>
      <c r="F703" s="13"/>
      <c r="G703" s="16"/>
      <c r="H703" s="16"/>
      <c r="I703" s="187"/>
    </row>
    <row r="704" spans="1:9">
      <c r="A704" s="13"/>
      <c r="B704" s="47">
        <v>1</v>
      </c>
      <c r="C704" s="15" t="str">
        <f>B9</f>
        <v>ELEMENT NO. 1 : SITE PREPARATION</v>
      </c>
      <c r="D704" s="15"/>
      <c r="E704" s="15"/>
      <c r="F704" s="13"/>
      <c r="G704" s="180" t="s">
        <v>645</v>
      </c>
      <c r="H704" s="16"/>
      <c r="I704" s="187"/>
    </row>
    <row r="705" spans="1:9">
      <c r="A705" s="13"/>
      <c r="B705" s="72"/>
      <c r="C705" s="15"/>
      <c r="D705" s="15"/>
      <c r="E705" s="15"/>
      <c r="F705" s="13"/>
      <c r="G705" s="16"/>
      <c r="H705" s="16"/>
      <c r="I705" s="187"/>
    </row>
    <row r="706" spans="1:9">
      <c r="A706" s="13"/>
      <c r="B706" s="47">
        <v>2</v>
      </c>
      <c r="C706" s="15" t="str">
        <f>B35</f>
        <v>ELEMENT NO. 2 : SUBSTRUCTURES (PROVISIONAL)</v>
      </c>
      <c r="D706" s="15"/>
      <c r="E706" s="15"/>
      <c r="F706" s="13"/>
      <c r="G706" s="180" t="s">
        <v>646</v>
      </c>
      <c r="H706" s="16"/>
      <c r="I706" s="187"/>
    </row>
    <row r="707" spans="1:9">
      <c r="A707" s="13"/>
      <c r="B707" s="47"/>
      <c r="C707" s="15"/>
      <c r="D707" s="15"/>
      <c r="E707" s="15"/>
      <c r="F707" s="13"/>
      <c r="G707" s="16"/>
      <c r="H707" s="16"/>
      <c r="I707" s="187"/>
    </row>
    <row r="708" spans="1:9">
      <c r="A708" s="13"/>
      <c r="B708" s="47">
        <v>3</v>
      </c>
      <c r="C708" s="15" t="str">
        <f>B106</f>
        <v>ELEMENT NO. 3 : CONCRETE WORKS</v>
      </c>
      <c r="D708" s="15"/>
      <c r="E708" s="15"/>
      <c r="F708" s="13"/>
      <c r="G708" s="180" t="s">
        <v>647</v>
      </c>
      <c r="H708" s="16"/>
      <c r="I708" s="187"/>
    </row>
    <row r="709" spans="1:9">
      <c r="A709" s="13"/>
      <c r="B709" s="47"/>
      <c r="C709" s="15"/>
      <c r="D709" s="15"/>
      <c r="E709" s="15"/>
      <c r="F709" s="13"/>
      <c r="G709" s="16"/>
      <c r="H709" s="16"/>
      <c r="I709" s="187"/>
    </row>
    <row r="710" spans="1:9">
      <c r="A710" s="13"/>
      <c r="B710" s="47">
        <v>4</v>
      </c>
      <c r="C710" s="15" t="str">
        <f>B226</f>
        <v>ELEMENT NO. 4 : WALLING</v>
      </c>
      <c r="D710" s="15"/>
      <c r="E710" s="15"/>
      <c r="F710" s="13"/>
      <c r="G710" s="180" t="s">
        <v>648</v>
      </c>
      <c r="H710" s="16"/>
      <c r="I710" s="187"/>
    </row>
    <row r="711" spans="1:9">
      <c r="A711" s="13"/>
      <c r="B711" s="47"/>
      <c r="C711" s="15"/>
      <c r="D711" s="15"/>
      <c r="E711" s="15"/>
      <c r="F711" s="13"/>
      <c r="G711" s="16"/>
      <c r="H711" s="68"/>
      <c r="I711" s="187"/>
    </row>
    <row r="712" spans="1:9">
      <c r="A712" s="13"/>
      <c r="B712" s="47">
        <v>5</v>
      </c>
      <c r="C712" s="15" t="str">
        <f>B279</f>
        <v>ELEMENT NO. 5 :  ROOF FINISHES</v>
      </c>
      <c r="D712" s="15"/>
      <c r="E712" s="15"/>
      <c r="F712" s="13"/>
      <c r="G712" s="180" t="s">
        <v>649</v>
      </c>
      <c r="H712" s="16"/>
      <c r="I712" s="187"/>
    </row>
    <row r="713" spans="1:9">
      <c r="A713" s="13"/>
      <c r="B713" s="47"/>
      <c r="C713" s="15"/>
      <c r="D713" s="15"/>
      <c r="E713" s="15"/>
      <c r="F713" s="13"/>
      <c r="G713" s="180"/>
      <c r="H713" s="16"/>
      <c r="I713" s="187"/>
    </row>
    <row r="714" spans="1:9">
      <c r="A714" s="13"/>
      <c r="B714" s="47">
        <v>6</v>
      </c>
      <c r="C714" s="15" t="str">
        <f>B324</f>
        <v>ELEMENT NO. 6 : FINISHES</v>
      </c>
      <c r="D714" s="15"/>
      <c r="E714" s="15"/>
      <c r="F714" s="13"/>
      <c r="G714" s="180" t="s">
        <v>650</v>
      </c>
      <c r="H714" s="16"/>
      <c r="I714" s="187"/>
    </row>
    <row r="715" spans="1:9">
      <c r="A715" s="13"/>
      <c r="B715" s="47"/>
      <c r="C715" s="15"/>
      <c r="D715" s="15"/>
      <c r="E715" s="15"/>
      <c r="F715" s="13"/>
      <c r="G715" s="180"/>
      <c r="H715" s="16"/>
      <c r="I715" s="187"/>
    </row>
    <row r="716" spans="1:9">
      <c r="A716" s="13"/>
      <c r="B716" s="47">
        <v>7</v>
      </c>
      <c r="C716" s="15" t="str">
        <f>B400</f>
        <v>ELEMENT NO. 7 : ELECTRICAL INSTALLATIONS</v>
      </c>
      <c r="D716" s="15"/>
      <c r="E716" s="15"/>
      <c r="F716" s="13"/>
      <c r="G716" s="180" t="s">
        <v>651</v>
      </c>
      <c r="H716" s="16"/>
      <c r="I716" s="187"/>
    </row>
    <row r="717" spans="1:9">
      <c r="A717" s="13"/>
      <c r="B717" s="47"/>
      <c r="C717" s="15"/>
      <c r="D717" s="15"/>
      <c r="E717" s="15"/>
      <c r="F717" s="13"/>
      <c r="G717" s="180"/>
      <c r="H717" s="16"/>
      <c r="I717" s="187"/>
    </row>
    <row r="718" spans="1:9">
      <c r="A718" s="13"/>
      <c r="B718" s="47">
        <v>8</v>
      </c>
      <c r="C718" s="15" t="str">
        <f>B467</f>
        <v>ELEMENT NO. 8 : PLUMBING INSTALLATIONS</v>
      </c>
      <c r="D718" s="15"/>
      <c r="E718" s="15"/>
      <c r="F718" s="13"/>
      <c r="G718" s="180" t="s">
        <v>652</v>
      </c>
      <c r="H718" s="16"/>
      <c r="I718" s="187"/>
    </row>
    <row r="719" spans="1:9">
      <c r="A719" s="13"/>
      <c r="B719" s="47"/>
      <c r="C719" s="15"/>
      <c r="D719" s="15"/>
      <c r="E719" s="15"/>
      <c r="F719" s="13"/>
      <c r="G719" s="180"/>
      <c r="H719" s="16"/>
      <c r="I719" s="187"/>
    </row>
    <row r="720" spans="1:9">
      <c r="A720" s="13"/>
      <c r="B720" s="47">
        <v>9</v>
      </c>
      <c r="C720" s="15" t="str">
        <f>B501</f>
        <v>ELEMENT NO. 9 : OPENINGS</v>
      </c>
      <c r="D720" s="15"/>
      <c r="E720" s="15"/>
      <c r="F720" s="13"/>
      <c r="G720" s="180" t="s">
        <v>653</v>
      </c>
      <c r="H720" s="16"/>
      <c r="I720" s="187"/>
    </row>
    <row r="721" spans="1:9">
      <c r="A721" s="13"/>
      <c r="B721" s="47"/>
      <c r="C721" s="15"/>
      <c r="D721" s="15"/>
      <c r="E721" s="15"/>
      <c r="F721" s="13"/>
      <c r="G721" s="180"/>
      <c r="H721" s="16"/>
      <c r="I721" s="187"/>
    </row>
    <row r="722" spans="1:9">
      <c r="A722" s="13"/>
      <c r="B722" s="47">
        <v>10</v>
      </c>
      <c r="C722" s="54" t="str">
        <f>B564</f>
        <v>ELEMENT NO. 10: SOAK PIT</v>
      </c>
      <c r="D722" s="15"/>
      <c r="E722" s="15"/>
      <c r="F722" s="13"/>
      <c r="G722" s="180"/>
      <c r="H722" s="16"/>
      <c r="I722" s="187"/>
    </row>
    <row r="723" spans="1:9">
      <c r="A723" s="13"/>
      <c r="B723" s="47"/>
      <c r="C723" s="15"/>
      <c r="D723" s="15"/>
      <c r="E723" s="15"/>
      <c r="F723" s="13"/>
      <c r="G723" s="180"/>
      <c r="H723" s="16"/>
      <c r="I723" s="187"/>
    </row>
    <row r="724" spans="1:9">
      <c r="A724" s="13"/>
      <c r="B724" s="47">
        <v>11</v>
      </c>
      <c r="C724" s="54" t="str">
        <f>B623</f>
        <v>ELEMENT NO. 11: CATCH PIT</v>
      </c>
      <c r="D724" s="15"/>
      <c r="E724" s="15"/>
      <c r="F724" s="13"/>
      <c r="G724" s="180"/>
      <c r="H724" s="16"/>
      <c r="I724" s="187"/>
    </row>
    <row r="725" spans="1:9">
      <c r="A725" s="13"/>
      <c r="B725" s="47"/>
      <c r="C725" s="15"/>
      <c r="D725" s="15"/>
      <c r="E725" s="15"/>
      <c r="F725" s="13"/>
      <c r="G725" s="180"/>
      <c r="H725" s="16"/>
      <c r="I725" s="187"/>
    </row>
    <row r="726" spans="1:9">
      <c r="A726" s="13"/>
      <c r="B726" s="47"/>
      <c r="C726" s="15"/>
      <c r="D726" s="15"/>
      <c r="E726" s="15"/>
      <c r="F726" s="13"/>
      <c r="G726" s="180"/>
      <c r="H726" s="16"/>
      <c r="I726" s="187"/>
    </row>
    <row r="727" spans="1:9">
      <c r="A727" s="13"/>
      <c r="B727" s="22"/>
      <c r="C727" s="15"/>
      <c r="D727" s="15"/>
      <c r="E727" s="15"/>
      <c r="F727" s="13"/>
      <c r="G727" s="180"/>
      <c r="H727" s="16"/>
      <c r="I727" s="187"/>
    </row>
    <row r="728" spans="1:9">
      <c r="A728" s="13"/>
      <c r="B728" s="20" t="s">
        <v>654</v>
      </c>
      <c r="C728" s="15"/>
      <c r="D728" s="15"/>
      <c r="E728" s="15"/>
      <c r="F728" s="13"/>
      <c r="G728" s="180"/>
      <c r="H728" s="16"/>
      <c r="I728" s="188"/>
    </row>
    <row r="729" spans="1:9">
      <c r="A729" s="13"/>
      <c r="B729" s="20"/>
      <c r="C729" s="15"/>
      <c r="D729" s="15"/>
      <c r="E729" s="15"/>
      <c r="F729" s="13"/>
      <c r="G729" s="180"/>
      <c r="H729" s="16"/>
      <c r="I729" s="188"/>
    </row>
    <row r="730" spans="1:9">
      <c r="A730" s="13"/>
      <c r="B730" s="22"/>
      <c r="C730" s="15"/>
      <c r="D730" s="15"/>
      <c r="E730" s="15"/>
      <c r="F730" s="13"/>
      <c r="G730" s="180"/>
      <c r="H730" s="16"/>
      <c r="I730" s="187"/>
    </row>
    <row r="731" spans="1:9">
      <c r="A731" s="13"/>
      <c r="B731" s="22"/>
      <c r="C731" s="15"/>
      <c r="D731" s="15"/>
      <c r="E731" s="22"/>
      <c r="F731" s="13"/>
      <c r="G731" s="180"/>
      <c r="H731" s="16"/>
      <c r="I731" s="187"/>
    </row>
    <row r="732" spans="1:9">
      <c r="A732" s="13"/>
      <c r="B732" s="20" t="s">
        <v>999</v>
      </c>
      <c r="C732" s="15"/>
      <c r="D732" s="15"/>
      <c r="E732" s="15"/>
      <c r="F732" s="13"/>
      <c r="G732" s="180"/>
      <c r="H732" s="16"/>
      <c r="I732" s="188"/>
    </row>
    <row r="733" spans="1:9">
      <c r="A733" s="13"/>
      <c r="B733" s="22"/>
      <c r="C733" s="15"/>
      <c r="D733" s="15"/>
      <c r="E733" s="15"/>
      <c r="F733" s="13"/>
      <c r="G733" s="180"/>
      <c r="H733" s="16"/>
      <c r="I733" s="191"/>
    </row>
    <row r="734" spans="1:9">
      <c r="A734" s="13"/>
      <c r="B734" s="22"/>
      <c r="C734" s="15"/>
      <c r="D734" s="15"/>
      <c r="E734" s="15"/>
      <c r="F734" s="13"/>
      <c r="G734" s="180"/>
      <c r="H734" s="16"/>
      <c r="I734" s="187"/>
    </row>
    <row r="735" spans="1:9">
      <c r="A735" s="13"/>
      <c r="B735" s="176"/>
      <c r="C735" s="15"/>
      <c r="D735" s="177"/>
      <c r="E735" s="15"/>
      <c r="F735" s="13"/>
      <c r="G735" s="181"/>
      <c r="H735" s="16"/>
      <c r="I735" s="187"/>
    </row>
    <row r="736" spans="1:9">
      <c r="A736" s="7"/>
      <c r="B736" s="578"/>
      <c r="C736" s="579"/>
      <c r="D736" s="579"/>
      <c r="E736" s="580"/>
      <c r="F736" s="75"/>
      <c r="G736" s="11"/>
      <c r="H736" s="178"/>
      <c r="I736" s="199"/>
    </row>
    <row r="737" spans="1:9" ht="15.6" thickBot="1">
      <c r="A737" s="13"/>
      <c r="B737" s="14" t="s">
        <v>655</v>
      </c>
      <c r="C737" s="15"/>
      <c r="D737" s="26"/>
      <c r="E737" s="15"/>
      <c r="F737" s="75"/>
      <c r="G737" s="16"/>
      <c r="H737" s="27"/>
      <c r="I737" s="200"/>
    </row>
    <row r="738" spans="1:9" ht="15.6" thickTop="1">
      <c r="A738" s="13"/>
      <c r="B738" s="20"/>
      <c r="C738" s="26"/>
      <c r="D738" s="26"/>
      <c r="E738" s="26"/>
      <c r="F738" s="17"/>
      <c r="G738" s="16"/>
      <c r="H738" s="27"/>
      <c r="I738" s="188"/>
    </row>
    <row r="739" spans="1:9">
      <c r="A739" s="13"/>
      <c r="B739" s="22"/>
      <c r="C739" s="15"/>
      <c r="D739" s="15"/>
      <c r="E739" s="15"/>
      <c r="F739" s="29"/>
      <c r="G739" s="16"/>
      <c r="H739" s="27"/>
      <c r="I739" s="187"/>
    </row>
    <row r="740" spans="1:9">
      <c r="A740" s="13"/>
      <c r="B740" s="22"/>
      <c r="C740" s="15"/>
      <c r="D740" s="15"/>
      <c r="E740" s="15"/>
      <c r="F740" s="29"/>
      <c r="G740" s="16"/>
      <c r="H740" s="16"/>
      <c r="I740" s="187"/>
    </row>
    <row r="741" spans="1:9">
      <c r="A741" s="13"/>
      <c r="B741" s="22"/>
      <c r="C741" s="15"/>
      <c r="D741" s="15"/>
      <c r="E741" s="15"/>
      <c r="F741" s="29"/>
      <c r="G741" s="16"/>
      <c r="H741" s="16"/>
      <c r="I741" s="187"/>
    </row>
    <row r="742" spans="1:9">
      <c r="A742" s="13"/>
      <c r="B742" s="60"/>
      <c r="C742" s="15"/>
      <c r="D742" s="15"/>
      <c r="E742" s="15"/>
      <c r="F742" s="17"/>
      <c r="G742" s="16"/>
      <c r="H742" s="16"/>
      <c r="I742" s="187"/>
    </row>
    <row r="743" spans="1:9">
      <c r="A743" s="13"/>
      <c r="B743" s="60"/>
      <c r="C743" s="15"/>
      <c r="D743" s="15"/>
      <c r="E743" s="15"/>
      <c r="F743" s="17"/>
      <c r="G743" s="16"/>
      <c r="H743" s="16"/>
      <c r="I743" s="187"/>
    </row>
    <row r="744" spans="1:9">
      <c r="A744" s="13"/>
      <c r="B744" s="60"/>
      <c r="C744" s="15"/>
      <c r="D744" s="15"/>
      <c r="E744" s="15"/>
      <c r="F744" s="17"/>
      <c r="G744" s="16"/>
      <c r="H744" s="16"/>
      <c r="I744" s="187"/>
    </row>
    <row r="745" spans="1:9">
      <c r="A745" s="13"/>
      <c r="B745" s="60"/>
      <c r="C745" s="15"/>
      <c r="D745" s="15"/>
      <c r="E745" s="15"/>
      <c r="F745" s="17"/>
      <c r="G745" s="16"/>
      <c r="H745" s="16"/>
      <c r="I745" s="187"/>
    </row>
  </sheetData>
  <mergeCells count="2">
    <mergeCell ref="B736:E736"/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tabSelected="1" topLeftCell="A35" workbookViewId="0">
      <selection activeCell="I47" sqref="I47"/>
    </sheetView>
  </sheetViews>
  <sheetFormatPr defaultColWidth="9.109375" defaultRowHeight="14.4"/>
  <cols>
    <col min="1" max="1" width="9.109375" style="357"/>
    <col min="2" max="2" width="31.77734375" style="472" customWidth="1"/>
    <col min="3" max="3" width="17.6640625" style="472" customWidth="1"/>
    <col min="4" max="4" width="17" style="472" customWidth="1"/>
    <col min="5" max="5" width="17.44140625" style="472" customWidth="1"/>
    <col min="6" max="6" width="9.109375" style="357"/>
    <col min="7" max="7" width="10.88671875" style="357" customWidth="1"/>
    <col min="8" max="8" width="12.6640625" style="471" customWidth="1"/>
    <col min="9" max="9" width="22.6640625" style="471" customWidth="1"/>
    <col min="10" max="260" width="9.109375" style="357"/>
    <col min="261" max="261" width="61.44140625" style="357" customWidth="1"/>
    <col min="262" max="263" width="9.109375" style="357"/>
    <col min="264" max="264" width="12.6640625" style="357" customWidth="1"/>
    <col min="265" max="265" width="22.6640625" style="357" customWidth="1"/>
    <col min="266" max="516" width="9.109375" style="357"/>
    <col min="517" max="517" width="61.44140625" style="357" customWidth="1"/>
    <col min="518" max="519" width="9.109375" style="357"/>
    <col min="520" max="520" width="12.6640625" style="357" customWidth="1"/>
    <col min="521" max="521" width="22.6640625" style="357" customWidth="1"/>
    <col min="522" max="772" width="9.109375" style="357"/>
    <col min="773" max="773" width="61.44140625" style="357" customWidth="1"/>
    <col min="774" max="775" width="9.109375" style="357"/>
    <col min="776" max="776" width="12.6640625" style="357" customWidth="1"/>
    <col min="777" max="777" width="22.6640625" style="357" customWidth="1"/>
    <col min="778" max="1028" width="9.109375" style="357"/>
    <col min="1029" max="1029" width="61.44140625" style="357" customWidth="1"/>
    <col min="1030" max="1031" width="9.109375" style="357"/>
    <col min="1032" max="1032" width="12.6640625" style="357" customWidth="1"/>
    <col min="1033" max="1033" width="22.6640625" style="357" customWidth="1"/>
    <col min="1034" max="1284" width="9.109375" style="357"/>
    <col min="1285" max="1285" width="61.44140625" style="357" customWidth="1"/>
    <col min="1286" max="1287" width="9.109375" style="357"/>
    <col min="1288" max="1288" width="12.6640625" style="357" customWidth="1"/>
    <col min="1289" max="1289" width="22.6640625" style="357" customWidth="1"/>
    <col min="1290" max="1540" width="9.109375" style="357"/>
    <col min="1541" max="1541" width="61.44140625" style="357" customWidth="1"/>
    <col min="1542" max="1543" width="9.109375" style="357"/>
    <col min="1544" max="1544" width="12.6640625" style="357" customWidth="1"/>
    <col min="1545" max="1545" width="22.6640625" style="357" customWidth="1"/>
    <col min="1546" max="1796" width="9.109375" style="357"/>
    <col min="1797" max="1797" width="61.44140625" style="357" customWidth="1"/>
    <col min="1798" max="1799" width="9.109375" style="357"/>
    <col min="1800" max="1800" width="12.6640625" style="357" customWidth="1"/>
    <col min="1801" max="1801" width="22.6640625" style="357" customWidth="1"/>
    <col min="1802" max="2052" width="9.109375" style="357"/>
    <col min="2053" max="2053" width="61.44140625" style="357" customWidth="1"/>
    <col min="2054" max="2055" width="9.109375" style="357"/>
    <col min="2056" max="2056" width="12.6640625" style="357" customWidth="1"/>
    <col min="2057" max="2057" width="22.6640625" style="357" customWidth="1"/>
    <col min="2058" max="2308" width="9.109375" style="357"/>
    <col min="2309" max="2309" width="61.44140625" style="357" customWidth="1"/>
    <col min="2310" max="2311" width="9.109375" style="357"/>
    <col min="2312" max="2312" width="12.6640625" style="357" customWidth="1"/>
    <col min="2313" max="2313" width="22.6640625" style="357" customWidth="1"/>
    <col min="2314" max="2564" width="9.109375" style="357"/>
    <col min="2565" max="2565" width="61.44140625" style="357" customWidth="1"/>
    <col min="2566" max="2567" width="9.109375" style="357"/>
    <col min="2568" max="2568" width="12.6640625" style="357" customWidth="1"/>
    <col min="2569" max="2569" width="22.6640625" style="357" customWidth="1"/>
    <col min="2570" max="2820" width="9.109375" style="357"/>
    <col min="2821" max="2821" width="61.44140625" style="357" customWidth="1"/>
    <col min="2822" max="2823" width="9.109375" style="357"/>
    <col min="2824" max="2824" width="12.6640625" style="357" customWidth="1"/>
    <col min="2825" max="2825" width="22.6640625" style="357" customWidth="1"/>
    <col min="2826" max="3076" width="9.109375" style="357"/>
    <col min="3077" max="3077" width="61.44140625" style="357" customWidth="1"/>
    <col min="3078" max="3079" width="9.109375" style="357"/>
    <col min="3080" max="3080" width="12.6640625" style="357" customWidth="1"/>
    <col min="3081" max="3081" width="22.6640625" style="357" customWidth="1"/>
    <col min="3082" max="3332" width="9.109375" style="357"/>
    <col min="3333" max="3333" width="61.44140625" style="357" customWidth="1"/>
    <col min="3334" max="3335" width="9.109375" style="357"/>
    <col min="3336" max="3336" width="12.6640625" style="357" customWidth="1"/>
    <col min="3337" max="3337" width="22.6640625" style="357" customWidth="1"/>
    <col min="3338" max="3588" width="9.109375" style="357"/>
    <col min="3589" max="3589" width="61.44140625" style="357" customWidth="1"/>
    <col min="3590" max="3591" width="9.109375" style="357"/>
    <col min="3592" max="3592" width="12.6640625" style="357" customWidth="1"/>
    <col min="3593" max="3593" width="22.6640625" style="357" customWidth="1"/>
    <col min="3594" max="3844" width="9.109375" style="357"/>
    <col min="3845" max="3845" width="61.44140625" style="357" customWidth="1"/>
    <col min="3846" max="3847" width="9.109375" style="357"/>
    <col min="3848" max="3848" width="12.6640625" style="357" customWidth="1"/>
    <col min="3849" max="3849" width="22.6640625" style="357" customWidth="1"/>
    <col min="3850" max="4100" width="9.109375" style="357"/>
    <col min="4101" max="4101" width="61.44140625" style="357" customWidth="1"/>
    <col min="4102" max="4103" width="9.109375" style="357"/>
    <col min="4104" max="4104" width="12.6640625" style="357" customWidth="1"/>
    <col min="4105" max="4105" width="22.6640625" style="357" customWidth="1"/>
    <col min="4106" max="4356" width="9.109375" style="357"/>
    <col min="4357" max="4357" width="61.44140625" style="357" customWidth="1"/>
    <col min="4358" max="4359" width="9.109375" style="357"/>
    <col min="4360" max="4360" width="12.6640625" style="357" customWidth="1"/>
    <col min="4361" max="4361" width="22.6640625" style="357" customWidth="1"/>
    <col min="4362" max="4612" width="9.109375" style="357"/>
    <col min="4613" max="4613" width="61.44140625" style="357" customWidth="1"/>
    <col min="4614" max="4615" width="9.109375" style="357"/>
    <col min="4616" max="4616" width="12.6640625" style="357" customWidth="1"/>
    <col min="4617" max="4617" width="22.6640625" style="357" customWidth="1"/>
    <col min="4618" max="4868" width="9.109375" style="357"/>
    <col min="4869" max="4869" width="61.44140625" style="357" customWidth="1"/>
    <col min="4870" max="4871" width="9.109375" style="357"/>
    <col min="4872" max="4872" width="12.6640625" style="357" customWidth="1"/>
    <col min="4873" max="4873" width="22.6640625" style="357" customWidth="1"/>
    <col min="4874" max="5124" width="9.109375" style="357"/>
    <col min="5125" max="5125" width="61.44140625" style="357" customWidth="1"/>
    <col min="5126" max="5127" width="9.109375" style="357"/>
    <col min="5128" max="5128" width="12.6640625" style="357" customWidth="1"/>
    <col min="5129" max="5129" width="22.6640625" style="357" customWidth="1"/>
    <col min="5130" max="5380" width="9.109375" style="357"/>
    <col min="5381" max="5381" width="61.44140625" style="357" customWidth="1"/>
    <col min="5382" max="5383" width="9.109375" style="357"/>
    <col min="5384" max="5384" width="12.6640625" style="357" customWidth="1"/>
    <col min="5385" max="5385" width="22.6640625" style="357" customWidth="1"/>
    <col min="5386" max="5636" width="9.109375" style="357"/>
    <col min="5637" max="5637" width="61.44140625" style="357" customWidth="1"/>
    <col min="5638" max="5639" width="9.109375" style="357"/>
    <col min="5640" max="5640" width="12.6640625" style="357" customWidth="1"/>
    <col min="5641" max="5641" width="22.6640625" style="357" customWidth="1"/>
    <col min="5642" max="5892" width="9.109375" style="357"/>
    <col min="5893" max="5893" width="61.44140625" style="357" customWidth="1"/>
    <col min="5894" max="5895" width="9.109375" style="357"/>
    <col min="5896" max="5896" width="12.6640625" style="357" customWidth="1"/>
    <col min="5897" max="5897" width="22.6640625" style="357" customWidth="1"/>
    <col min="5898" max="6148" width="9.109375" style="357"/>
    <col min="6149" max="6149" width="61.44140625" style="357" customWidth="1"/>
    <col min="6150" max="6151" width="9.109375" style="357"/>
    <col min="6152" max="6152" width="12.6640625" style="357" customWidth="1"/>
    <col min="6153" max="6153" width="22.6640625" style="357" customWidth="1"/>
    <col min="6154" max="6404" width="9.109375" style="357"/>
    <col min="6405" max="6405" width="61.44140625" style="357" customWidth="1"/>
    <col min="6406" max="6407" width="9.109375" style="357"/>
    <col min="6408" max="6408" width="12.6640625" style="357" customWidth="1"/>
    <col min="6409" max="6409" width="22.6640625" style="357" customWidth="1"/>
    <col min="6410" max="6660" width="9.109375" style="357"/>
    <col min="6661" max="6661" width="61.44140625" style="357" customWidth="1"/>
    <col min="6662" max="6663" width="9.109375" style="357"/>
    <col min="6664" max="6664" width="12.6640625" style="357" customWidth="1"/>
    <col min="6665" max="6665" width="22.6640625" style="357" customWidth="1"/>
    <col min="6666" max="6916" width="9.109375" style="357"/>
    <col min="6917" max="6917" width="61.44140625" style="357" customWidth="1"/>
    <col min="6918" max="6919" width="9.109375" style="357"/>
    <col min="6920" max="6920" width="12.6640625" style="357" customWidth="1"/>
    <col min="6921" max="6921" width="22.6640625" style="357" customWidth="1"/>
    <col min="6922" max="7172" width="9.109375" style="357"/>
    <col min="7173" max="7173" width="61.44140625" style="357" customWidth="1"/>
    <col min="7174" max="7175" width="9.109375" style="357"/>
    <col min="7176" max="7176" width="12.6640625" style="357" customWidth="1"/>
    <col min="7177" max="7177" width="22.6640625" style="357" customWidth="1"/>
    <col min="7178" max="7428" width="9.109375" style="357"/>
    <col min="7429" max="7429" width="61.44140625" style="357" customWidth="1"/>
    <col min="7430" max="7431" width="9.109375" style="357"/>
    <col min="7432" max="7432" width="12.6640625" style="357" customWidth="1"/>
    <col min="7433" max="7433" width="22.6640625" style="357" customWidth="1"/>
    <col min="7434" max="7684" width="9.109375" style="357"/>
    <col min="7685" max="7685" width="61.44140625" style="357" customWidth="1"/>
    <col min="7686" max="7687" width="9.109375" style="357"/>
    <col min="7688" max="7688" width="12.6640625" style="357" customWidth="1"/>
    <col min="7689" max="7689" width="22.6640625" style="357" customWidth="1"/>
    <col min="7690" max="7940" width="9.109375" style="357"/>
    <col min="7941" max="7941" width="61.44140625" style="357" customWidth="1"/>
    <col min="7942" max="7943" width="9.109375" style="357"/>
    <col min="7944" max="7944" width="12.6640625" style="357" customWidth="1"/>
    <col min="7945" max="7945" width="22.6640625" style="357" customWidth="1"/>
    <col min="7946" max="8196" width="9.109375" style="357"/>
    <col min="8197" max="8197" width="61.44140625" style="357" customWidth="1"/>
    <col min="8198" max="8199" width="9.109375" style="357"/>
    <col min="8200" max="8200" width="12.6640625" style="357" customWidth="1"/>
    <col min="8201" max="8201" width="22.6640625" style="357" customWidth="1"/>
    <col min="8202" max="8452" width="9.109375" style="357"/>
    <col min="8453" max="8453" width="61.44140625" style="357" customWidth="1"/>
    <col min="8454" max="8455" width="9.109375" style="357"/>
    <col min="8456" max="8456" width="12.6640625" style="357" customWidth="1"/>
    <col min="8457" max="8457" width="22.6640625" style="357" customWidth="1"/>
    <col min="8458" max="8708" width="9.109375" style="357"/>
    <col min="8709" max="8709" width="61.44140625" style="357" customWidth="1"/>
    <col min="8710" max="8711" width="9.109375" style="357"/>
    <col min="8712" max="8712" width="12.6640625" style="357" customWidth="1"/>
    <col min="8713" max="8713" width="22.6640625" style="357" customWidth="1"/>
    <col min="8714" max="8964" width="9.109375" style="357"/>
    <col min="8965" max="8965" width="61.44140625" style="357" customWidth="1"/>
    <col min="8966" max="8967" width="9.109375" style="357"/>
    <col min="8968" max="8968" width="12.6640625" style="357" customWidth="1"/>
    <col min="8969" max="8969" width="22.6640625" style="357" customWidth="1"/>
    <col min="8970" max="9220" width="9.109375" style="357"/>
    <col min="9221" max="9221" width="61.44140625" style="357" customWidth="1"/>
    <col min="9222" max="9223" width="9.109375" style="357"/>
    <col min="9224" max="9224" width="12.6640625" style="357" customWidth="1"/>
    <col min="9225" max="9225" width="22.6640625" style="357" customWidth="1"/>
    <col min="9226" max="9476" width="9.109375" style="357"/>
    <col min="9477" max="9477" width="61.44140625" style="357" customWidth="1"/>
    <col min="9478" max="9479" width="9.109375" style="357"/>
    <col min="9480" max="9480" width="12.6640625" style="357" customWidth="1"/>
    <col min="9481" max="9481" width="22.6640625" style="357" customWidth="1"/>
    <col min="9482" max="9732" width="9.109375" style="357"/>
    <col min="9733" max="9733" width="61.44140625" style="357" customWidth="1"/>
    <col min="9734" max="9735" width="9.109375" style="357"/>
    <col min="9736" max="9736" width="12.6640625" style="357" customWidth="1"/>
    <col min="9737" max="9737" width="22.6640625" style="357" customWidth="1"/>
    <col min="9738" max="9988" width="9.109375" style="357"/>
    <col min="9989" max="9989" width="61.44140625" style="357" customWidth="1"/>
    <col min="9990" max="9991" width="9.109375" style="357"/>
    <col min="9992" max="9992" width="12.6640625" style="357" customWidth="1"/>
    <col min="9993" max="9993" width="22.6640625" style="357" customWidth="1"/>
    <col min="9994" max="10244" width="9.109375" style="357"/>
    <col min="10245" max="10245" width="61.44140625" style="357" customWidth="1"/>
    <col min="10246" max="10247" width="9.109375" style="357"/>
    <col min="10248" max="10248" width="12.6640625" style="357" customWidth="1"/>
    <col min="10249" max="10249" width="22.6640625" style="357" customWidth="1"/>
    <col min="10250" max="10500" width="9.109375" style="357"/>
    <col min="10501" max="10501" width="61.44140625" style="357" customWidth="1"/>
    <col min="10502" max="10503" width="9.109375" style="357"/>
    <col min="10504" max="10504" width="12.6640625" style="357" customWidth="1"/>
    <col min="10505" max="10505" width="22.6640625" style="357" customWidth="1"/>
    <col min="10506" max="10756" width="9.109375" style="357"/>
    <col min="10757" max="10757" width="61.44140625" style="357" customWidth="1"/>
    <col min="10758" max="10759" width="9.109375" style="357"/>
    <col min="10760" max="10760" width="12.6640625" style="357" customWidth="1"/>
    <col min="10761" max="10761" width="22.6640625" style="357" customWidth="1"/>
    <col min="10762" max="11012" width="9.109375" style="357"/>
    <col min="11013" max="11013" width="61.44140625" style="357" customWidth="1"/>
    <col min="11014" max="11015" width="9.109375" style="357"/>
    <col min="11016" max="11016" width="12.6640625" style="357" customWidth="1"/>
    <col min="11017" max="11017" width="22.6640625" style="357" customWidth="1"/>
    <col min="11018" max="11268" width="9.109375" style="357"/>
    <col min="11269" max="11269" width="61.44140625" style="357" customWidth="1"/>
    <col min="11270" max="11271" width="9.109375" style="357"/>
    <col min="11272" max="11272" width="12.6640625" style="357" customWidth="1"/>
    <col min="11273" max="11273" width="22.6640625" style="357" customWidth="1"/>
    <col min="11274" max="11524" width="9.109375" style="357"/>
    <col min="11525" max="11525" width="61.44140625" style="357" customWidth="1"/>
    <col min="11526" max="11527" width="9.109375" style="357"/>
    <col min="11528" max="11528" width="12.6640625" style="357" customWidth="1"/>
    <col min="11529" max="11529" width="22.6640625" style="357" customWidth="1"/>
    <col min="11530" max="11780" width="9.109375" style="357"/>
    <col min="11781" max="11781" width="61.44140625" style="357" customWidth="1"/>
    <col min="11782" max="11783" width="9.109375" style="357"/>
    <col min="11784" max="11784" width="12.6640625" style="357" customWidth="1"/>
    <col min="11785" max="11785" width="22.6640625" style="357" customWidth="1"/>
    <col min="11786" max="12036" width="9.109375" style="357"/>
    <col min="12037" max="12037" width="61.44140625" style="357" customWidth="1"/>
    <col min="12038" max="12039" width="9.109375" style="357"/>
    <col min="12040" max="12040" width="12.6640625" style="357" customWidth="1"/>
    <col min="12041" max="12041" width="22.6640625" style="357" customWidth="1"/>
    <col min="12042" max="12292" width="9.109375" style="357"/>
    <col min="12293" max="12293" width="61.44140625" style="357" customWidth="1"/>
    <col min="12294" max="12295" width="9.109375" style="357"/>
    <col min="12296" max="12296" width="12.6640625" style="357" customWidth="1"/>
    <col min="12297" max="12297" width="22.6640625" style="357" customWidth="1"/>
    <col min="12298" max="12548" width="9.109375" style="357"/>
    <col min="12549" max="12549" width="61.44140625" style="357" customWidth="1"/>
    <col min="12550" max="12551" width="9.109375" style="357"/>
    <col min="12552" max="12552" width="12.6640625" style="357" customWidth="1"/>
    <col min="12553" max="12553" width="22.6640625" style="357" customWidth="1"/>
    <col min="12554" max="12804" width="9.109375" style="357"/>
    <col min="12805" max="12805" width="61.44140625" style="357" customWidth="1"/>
    <col min="12806" max="12807" width="9.109375" style="357"/>
    <col min="12808" max="12808" width="12.6640625" style="357" customWidth="1"/>
    <col min="12809" max="12809" width="22.6640625" style="357" customWidth="1"/>
    <col min="12810" max="13060" width="9.109375" style="357"/>
    <col min="13061" max="13061" width="61.44140625" style="357" customWidth="1"/>
    <col min="13062" max="13063" width="9.109375" style="357"/>
    <col min="13064" max="13064" width="12.6640625" style="357" customWidth="1"/>
    <col min="13065" max="13065" width="22.6640625" style="357" customWidth="1"/>
    <col min="13066" max="13316" width="9.109375" style="357"/>
    <col min="13317" max="13317" width="61.44140625" style="357" customWidth="1"/>
    <col min="13318" max="13319" width="9.109375" style="357"/>
    <col min="13320" max="13320" width="12.6640625" style="357" customWidth="1"/>
    <col min="13321" max="13321" width="22.6640625" style="357" customWidth="1"/>
    <col min="13322" max="13572" width="9.109375" style="357"/>
    <col min="13573" max="13573" width="61.44140625" style="357" customWidth="1"/>
    <col min="13574" max="13575" width="9.109375" style="357"/>
    <col min="13576" max="13576" width="12.6640625" style="357" customWidth="1"/>
    <col min="13577" max="13577" width="22.6640625" style="357" customWidth="1"/>
    <col min="13578" max="13828" width="9.109375" style="357"/>
    <col min="13829" max="13829" width="61.44140625" style="357" customWidth="1"/>
    <col min="13830" max="13831" width="9.109375" style="357"/>
    <col min="13832" max="13832" width="12.6640625" style="357" customWidth="1"/>
    <col min="13833" max="13833" width="22.6640625" style="357" customWidth="1"/>
    <col min="13834" max="14084" width="9.109375" style="357"/>
    <col min="14085" max="14085" width="61.44140625" style="357" customWidth="1"/>
    <col min="14086" max="14087" width="9.109375" style="357"/>
    <col min="14088" max="14088" width="12.6640625" style="357" customWidth="1"/>
    <col min="14089" max="14089" width="22.6640625" style="357" customWidth="1"/>
    <col min="14090" max="14340" width="9.109375" style="357"/>
    <col min="14341" max="14341" width="61.44140625" style="357" customWidth="1"/>
    <col min="14342" max="14343" width="9.109375" style="357"/>
    <col min="14344" max="14344" width="12.6640625" style="357" customWidth="1"/>
    <col min="14345" max="14345" width="22.6640625" style="357" customWidth="1"/>
    <col min="14346" max="14596" width="9.109375" style="357"/>
    <col min="14597" max="14597" width="61.44140625" style="357" customWidth="1"/>
    <col min="14598" max="14599" width="9.109375" style="357"/>
    <col min="14600" max="14600" width="12.6640625" style="357" customWidth="1"/>
    <col min="14601" max="14601" width="22.6640625" style="357" customWidth="1"/>
    <col min="14602" max="14852" width="9.109375" style="357"/>
    <col min="14853" max="14853" width="61.44140625" style="357" customWidth="1"/>
    <col min="14854" max="14855" width="9.109375" style="357"/>
    <col min="14856" max="14856" width="12.6640625" style="357" customWidth="1"/>
    <col min="14857" max="14857" width="22.6640625" style="357" customWidth="1"/>
    <col min="14858" max="15108" width="9.109375" style="357"/>
    <col min="15109" max="15109" width="61.44140625" style="357" customWidth="1"/>
    <col min="15110" max="15111" width="9.109375" style="357"/>
    <col min="15112" max="15112" width="12.6640625" style="357" customWidth="1"/>
    <col min="15113" max="15113" width="22.6640625" style="357" customWidth="1"/>
    <col min="15114" max="15364" width="9.109375" style="357"/>
    <col min="15365" max="15365" width="61.44140625" style="357" customWidth="1"/>
    <col min="15366" max="15367" width="9.109375" style="357"/>
    <col min="15368" max="15368" width="12.6640625" style="357" customWidth="1"/>
    <col min="15369" max="15369" width="22.6640625" style="357" customWidth="1"/>
    <col min="15370" max="15620" width="9.109375" style="357"/>
    <col min="15621" max="15621" width="61.44140625" style="357" customWidth="1"/>
    <col min="15622" max="15623" width="9.109375" style="357"/>
    <col min="15624" max="15624" width="12.6640625" style="357" customWidth="1"/>
    <col min="15625" max="15625" width="22.6640625" style="357" customWidth="1"/>
    <col min="15626" max="15876" width="9.109375" style="357"/>
    <col min="15877" max="15877" width="61.44140625" style="357" customWidth="1"/>
    <col min="15878" max="15879" width="9.109375" style="357"/>
    <col min="15880" max="15880" width="12.6640625" style="357" customWidth="1"/>
    <col min="15881" max="15881" width="22.6640625" style="357" customWidth="1"/>
    <col min="15882" max="16132" width="9.109375" style="357"/>
    <col min="16133" max="16133" width="61.44140625" style="357" customWidth="1"/>
    <col min="16134" max="16135" width="9.109375" style="357"/>
    <col min="16136" max="16136" width="12.6640625" style="357" customWidth="1"/>
    <col min="16137" max="16137" width="22.6640625" style="357" customWidth="1"/>
    <col min="16138" max="16384" width="9.109375" style="357"/>
  </cols>
  <sheetData>
    <row r="1" spans="1:19" ht="32.25" customHeight="1">
      <c r="A1" s="495" t="s">
        <v>0</v>
      </c>
      <c r="B1" s="499" t="s">
        <v>1</v>
      </c>
      <c r="C1" s="500"/>
      <c r="D1" s="500"/>
      <c r="E1" s="501"/>
      <c r="F1" s="495" t="s">
        <v>2</v>
      </c>
      <c r="G1" s="540" t="s">
        <v>502</v>
      </c>
      <c r="H1" s="546" t="s">
        <v>503</v>
      </c>
      <c r="I1" s="546" t="s">
        <v>504</v>
      </c>
      <c r="M1" s="464"/>
      <c r="N1" s="465"/>
      <c r="O1" s="465"/>
      <c r="P1" s="465"/>
      <c r="Q1" s="465"/>
      <c r="R1" s="465"/>
      <c r="S1" s="465"/>
    </row>
    <row r="2" spans="1:19" ht="15.6">
      <c r="A2" s="496"/>
      <c r="B2" s="502"/>
      <c r="C2" s="466"/>
      <c r="D2" s="466"/>
      <c r="E2" s="503"/>
      <c r="F2" s="496"/>
      <c r="G2" s="496"/>
      <c r="H2" s="547"/>
      <c r="I2" s="552"/>
      <c r="J2" s="464"/>
      <c r="K2" s="464"/>
      <c r="L2" s="464"/>
      <c r="M2" s="464"/>
      <c r="N2" s="465"/>
      <c r="O2" s="465"/>
      <c r="P2" s="465"/>
      <c r="Q2" s="465"/>
      <c r="R2" s="465"/>
      <c r="S2" s="465"/>
    </row>
    <row r="3" spans="1:19" ht="15" customHeight="1">
      <c r="A3" s="300"/>
      <c r="B3" s="158" t="str">
        <f>'Elevated water tank'!B4</f>
        <v>PROPOSED BOREHOLE REHABILITATION</v>
      </c>
      <c r="C3" s="466"/>
      <c r="D3" s="466"/>
      <c r="E3" s="503"/>
      <c r="F3" s="300"/>
      <c r="G3" s="300"/>
      <c r="H3" s="548"/>
      <c r="I3" s="553"/>
      <c r="J3" s="301"/>
      <c r="K3" s="301"/>
      <c r="L3" s="301"/>
      <c r="M3" s="301"/>
      <c r="N3" s="465"/>
      <c r="O3" s="465"/>
      <c r="P3" s="465"/>
      <c r="Q3" s="465"/>
      <c r="R3" s="465"/>
      <c r="S3" s="465"/>
    </row>
    <row r="4" spans="1:19" ht="15" customHeight="1">
      <c r="A4" s="300"/>
      <c r="B4" s="158" t="str">
        <f>'Elevated water tank'!B5</f>
        <v>BALANBAL DISTRICT</v>
      </c>
      <c r="C4" s="466"/>
      <c r="D4" s="466"/>
      <c r="E4" s="503"/>
      <c r="F4" s="300"/>
      <c r="G4" s="300"/>
      <c r="H4" s="548"/>
      <c r="I4" s="553"/>
      <c r="J4" s="301"/>
      <c r="K4" s="301"/>
      <c r="L4" s="301"/>
      <c r="M4" s="301"/>
      <c r="N4" s="465"/>
      <c r="O4" s="465"/>
      <c r="P4" s="465"/>
      <c r="Q4" s="465"/>
      <c r="R4" s="465"/>
      <c r="S4" s="465"/>
    </row>
    <row r="5" spans="1:19" ht="15" customHeight="1">
      <c r="A5" s="300"/>
      <c r="B5" s="158"/>
      <c r="C5" s="466"/>
      <c r="D5" s="466"/>
      <c r="E5" s="503"/>
      <c r="F5" s="300"/>
      <c r="G5" s="300"/>
      <c r="H5" s="548"/>
      <c r="I5" s="553"/>
      <c r="J5" s="301"/>
      <c r="K5" s="301"/>
      <c r="L5" s="301"/>
      <c r="M5" s="301"/>
      <c r="N5" s="465"/>
      <c r="O5" s="465"/>
      <c r="P5" s="465"/>
      <c r="Q5" s="465"/>
      <c r="R5" s="465"/>
      <c r="S5" s="465"/>
    </row>
    <row r="6" spans="1:19" ht="15" customHeight="1">
      <c r="A6" s="300"/>
      <c r="B6" s="158" t="s">
        <v>990</v>
      </c>
      <c r="C6" s="469"/>
      <c r="D6" s="469"/>
      <c r="E6" s="504"/>
      <c r="F6" s="300"/>
      <c r="G6" s="300"/>
      <c r="H6" s="548"/>
      <c r="I6" s="553"/>
      <c r="J6" s="301"/>
      <c r="K6" s="301"/>
      <c r="L6" s="301"/>
      <c r="M6" s="301"/>
      <c r="N6" s="465"/>
      <c r="O6" s="465"/>
      <c r="P6" s="465"/>
      <c r="Q6" s="465"/>
      <c r="R6" s="465"/>
      <c r="S6" s="465"/>
    </row>
    <row r="7" spans="1:19" ht="15" customHeight="1">
      <c r="A7" s="300"/>
      <c r="B7" s="505"/>
      <c r="C7" s="469"/>
      <c r="D7" s="469"/>
      <c r="E7" s="504"/>
      <c r="F7" s="300"/>
      <c r="G7" s="300"/>
      <c r="H7" s="548"/>
      <c r="I7" s="553"/>
      <c r="J7" s="301"/>
      <c r="K7" s="301"/>
      <c r="L7" s="301"/>
      <c r="M7" s="301"/>
      <c r="N7" s="465"/>
      <c r="O7" s="465"/>
      <c r="P7" s="465"/>
      <c r="Q7" s="465"/>
      <c r="R7" s="465"/>
      <c r="S7" s="465"/>
    </row>
    <row r="8" spans="1:19" ht="15" customHeight="1">
      <c r="A8" s="300"/>
      <c r="B8" s="158" t="s">
        <v>874</v>
      </c>
      <c r="C8" s="469"/>
      <c r="D8" s="469"/>
      <c r="E8" s="504"/>
      <c r="F8" s="300"/>
      <c r="G8" s="300"/>
      <c r="H8" s="548"/>
      <c r="I8" s="553"/>
      <c r="J8" s="301"/>
      <c r="K8" s="301"/>
      <c r="L8" s="301"/>
      <c r="M8" s="301"/>
      <c r="N8" s="465"/>
      <c r="O8" s="465"/>
      <c r="P8" s="465"/>
      <c r="Q8" s="465"/>
      <c r="R8" s="465"/>
      <c r="S8" s="465"/>
    </row>
    <row r="9" spans="1:19" ht="15" customHeight="1">
      <c r="A9" s="496"/>
      <c r="B9" s="502"/>
      <c r="C9" s="466"/>
      <c r="D9" s="466"/>
      <c r="E9" s="503"/>
      <c r="F9" s="496"/>
      <c r="G9" s="496"/>
      <c r="H9" s="547"/>
      <c r="I9" s="552"/>
      <c r="J9" s="464"/>
      <c r="K9" s="464"/>
      <c r="L9" s="464"/>
      <c r="M9" s="464"/>
      <c r="N9" s="465"/>
      <c r="O9" s="465"/>
      <c r="P9" s="465"/>
      <c r="Q9" s="465"/>
      <c r="R9" s="465"/>
      <c r="S9" s="465"/>
    </row>
    <row r="10" spans="1:19" ht="15" customHeight="1">
      <c r="A10" s="287"/>
      <c r="B10" s="64" t="s">
        <v>875</v>
      </c>
      <c r="C10" s="470"/>
      <c r="D10" s="470"/>
      <c r="E10" s="506"/>
      <c r="F10" s="287"/>
      <c r="G10" s="287"/>
      <c r="H10" s="288"/>
      <c r="I10" s="288"/>
      <c r="J10" s="464"/>
      <c r="K10" s="464"/>
      <c r="L10" s="464"/>
      <c r="M10" s="464"/>
      <c r="N10" s="465"/>
      <c r="O10" s="465"/>
      <c r="P10" s="465"/>
      <c r="Q10" s="465"/>
      <c r="R10" s="465"/>
      <c r="S10" s="465"/>
    </row>
    <row r="11" spans="1:19" ht="15" customHeight="1">
      <c r="A11" s="287"/>
      <c r="B11" s="64" t="s">
        <v>944</v>
      </c>
      <c r="C11" s="470"/>
      <c r="D11" s="470"/>
      <c r="E11" s="506"/>
      <c r="F11" s="287"/>
      <c r="G11" s="287"/>
      <c r="H11" s="288"/>
      <c r="I11" s="288"/>
      <c r="J11" s="464"/>
      <c r="K11" s="464"/>
      <c r="L11" s="464"/>
      <c r="M11" s="464"/>
      <c r="N11" s="465"/>
      <c r="O11" s="465"/>
      <c r="P11" s="465"/>
      <c r="Q11" s="465"/>
      <c r="R11" s="465"/>
      <c r="S11" s="465"/>
    </row>
    <row r="12" spans="1:19" ht="15" customHeight="1">
      <c r="A12" s="287"/>
      <c r="B12" s="64" t="s">
        <v>876</v>
      </c>
      <c r="C12" s="470"/>
      <c r="D12" s="470"/>
      <c r="E12" s="506"/>
      <c r="F12" s="287"/>
      <c r="G12" s="287"/>
      <c r="H12" s="288"/>
      <c r="I12" s="288"/>
      <c r="J12" s="464"/>
      <c r="K12" s="464"/>
      <c r="L12" s="464"/>
      <c r="M12" s="464"/>
      <c r="N12" s="465"/>
      <c r="O12" s="465"/>
      <c r="P12" s="465"/>
      <c r="Q12" s="465"/>
      <c r="R12" s="465"/>
      <c r="S12" s="465"/>
    </row>
    <row r="13" spans="1:19" ht="15" customHeight="1">
      <c r="A13" s="287"/>
      <c r="B13" s="64" t="s">
        <v>877</v>
      </c>
      <c r="C13" s="470"/>
      <c r="D13" s="470"/>
      <c r="E13" s="506"/>
      <c r="F13" s="287"/>
      <c r="G13" s="287"/>
      <c r="H13" s="288"/>
      <c r="I13" s="288"/>
      <c r="J13" s="464"/>
      <c r="K13" s="464"/>
      <c r="L13" s="464"/>
      <c r="M13" s="464"/>
      <c r="N13" s="465"/>
      <c r="O13" s="465"/>
      <c r="P13" s="465"/>
      <c r="Q13" s="465"/>
      <c r="R13" s="465"/>
      <c r="S13" s="465"/>
    </row>
    <row r="14" spans="1:19" ht="15" customHeight="1">
      <c r="A14" s="287"/>
      <c r="B14" s="64" t="s">
        <v>902</v>
      </c>
      <c r="E14" s="507"/>
      <c r="F14" s="287"/>
      <c r="G14" s="287"/>
      <c r="H14" s="288"/>
      <c r="I14" s="288"/>
      <c r="J14" s="464"/>
      <c r="K14" s="464"/>
      <c r="L14" s="464"/>
      <c r="M14" s="464"/>
      <c r="N14" s="465"/>
      <c r="O14" s="465"/>
      <c r="P14" s="465"/>
      <c r="Q14" s="465"/>
      <c r="R14" s="465"/>
      <c r="S14" s="465"/>
    </row>
    <row r="15" spans="1:19" ht="15" customHeight="1">
      <c r="A15" s="287"/>
      <c r="B15" s="508"/>
      <c r="E15" s="507"/>
      <c r="F15" s="287"/>
      <c r="G15" s="287"/>
      <c r="H15" s="288"/>
      <c r="I15" s="288"/>
      <c r="J15" s="464"/>
      <c r="K15" s="464"/>
      <c r="L15" s="464"/>
      <c r="M15" s="464"/>
      <c r="N15" s="465"/>
      <c r="O15" s="465"/>
      <c r="P15" s="465"/>
      <c r="Q15" s="465"/>
      <c r="R15" s="465"/>
      <c r="S15" s="465"/>
    </row>
    <row r="16" spans="1:19" ht="15" customHeight="1">
      <c r="A16" s="13" t="s">
        <v>20</v>
      </c>
      <c r="B16" s="372" t="s">
        <v>878</v>
      </c>
      <c r="C16" s="473"/>
      <c r="D16" s="473"/>
      <c r="E16" s="509"/>
      <c r="F16" s="300"/>
      <c r="G16" s="300"/>
      <c r="H16" s="548"/>
      <c r="I16" s="553"/>
      <c r="J16" s="301"/>
      <c r="K16" s="301"/>
      <c r="L16" s="301"/>
      <c r="M16" s="301"/>
      <c r="N16" s="465"/>
      <c r="O16" s="465"/>
      <c r="P16" s="465"/>
      <c r="Q16" s="465"/>
      <c r="R16" s="465"/>
      <c r="S16" s="465"/>
    </row>
    <row r="17" spans="1:19" ht="15" customHeight="1">
      <c r="A17" s="300"/>
      <c r="B17" s="372" t="s">
        <v>879</v>
      </c>
      <c r="C17" s="473"/>
      <c r="D17" s="473"/>
      <c r="E17" s="509"/>
      <c r="F17" s="300"/>
      <c r="G17" s="300"/>
      <c r="H17" s="548"/>
      <c r="I17" s="553"/>
      <c r="J17" s="301"/>
      <c r="K17" s="301"/>
      <c r="L17" s="301"/>
      <c r="M17" s="301"/>
      <c r="N17" s="465"/>
      <c r="O17" s="465"/>
      <c r="P17" s="465"/>
      <c r="Q17" s="465"/>
      <c r="R17" s="465"/>
      <c r="S17" s="465"/>
    </row>
    <row r="18" spans="1:19" ht="15" customHeight="1">
      <c r="A18" s="300"/>
      <c r="B18" s="372" t="s">
        <v>880</v>
      </c>
      <c r="C18" s="473"/>
      <c r="D18" s="473"/>
      <c r="E18" s="509"/>
      <c r="F18" s="13" t="s">
        <v>55</v>
      </c>
      <c r="G18" s="16">
        <f>(1.5*1.5*1.5)*2</f>
        <v>6.75</v>
      </c>
      <c r="H18" s="16"/>
      <c r="I18" s="187"/>
      <c r="J18" s="301"/>
      <c r="K18" s="301"/>
      <c r="L18" s="301"/>
      <c r="M18" s="301"/>
      <c r="N18" s="465"/>
      <c r="O18" s="465"/>
      <c r="P18" s="465"/>
      <c r="Q18" s="465"/>
      <c r="R18" s="465"/>
      <c r="S18" s="465"/>
    </row>
    <row r="19" spans="1:19" ht="15" customHeight="1">
      <c r="A19" s="300"/>
      <c r="B19" s="510"/>
      <c r="C19" s="473"/>
      <c r="D19" s="473"/>
      <c r="E19" s="509"/>
      <c r="F19" s="300"/>
      <c r="G19" s="300"/>
      <c r="H19" s="16"/>
      <c r="I19" s="553"/>
      <c r="J19" s="301"/>
      <c r="K19" s="301"/>
      <c r="L19" s="301"/>
      <c r="M19" s="301"/>
      <c r="N19" s="465"/>
      <c r="O19" s="465"/>
      <c r="P19" s="465"/>
      <c r="Q19" s="465"/>
      <c r="R19" s="465"/>
      <c r="S19" s="465"/>
    </row>
    <row r="20" spans="1:19" ht="15" customHeight="1">
      <c r="A20" s="300"/>
      <c r="B20" s="510"/>
      <c r="C20" s="469"/>
      <c r="D20" s="469"/>
      <c r="E20" s="504"/>
      <c r="F20" s="300"/>
      <c r="G20" s="300"/>
      <c r="H20" s="16"/>
      <c r="I20" s="553"/>
      <c r="J20" s="301"/>
      <c r="K20" s="301"/>
      <c r="L20" s="301"/>
      <c r="M20" s="301"/>
      <c r="N20" s="465"/>
      <c r="O20" s="465"/>
      <c r="P20" s="465"/>
      <c r="Q20" s="465"/>
      <c r="R20" s="465"/>
      <c r="S20" s="465"/>
    </row>
    <row r="21" spans="1:19" ht="15" customHeight="1">
      <c r="A21" s="300"/>
      <c r="B21" s="158" t="s">
        <v>881</v>
      </c>
      <c r="C21" s="474"/>
      <c r="D21" s="474"/>
      <c r="E21" s="511"/>
      <c r="F21" s="300"/>
      <c r="G21" s="300"/>
      <c r="H21" s="16"/>
      <c r="I21" s="553"/>
      <c r="J21" s="301"/>
      <c r="K21" s="301"/>
      <c r="L21" s="301"/>
      <c r="M21" s="301"/>
      <c r="N21" s="465"/>
      <c r="O21" s="465"/>
      <c r="P21" s="465"/>
      <c r="Q21" s="465"/>
      <c r="R21" s="465"/>
      <c r="S21" s="465"/>
    </row>
    <row r="22" spans="1:19" s="477" customFormat="1" ht="15" customHeight="1">
      <c r="A22" s="289"/>
      <c r="B22" s="158" t="s">
        <v>882</v>
      </c>
      <c r="C22" s="475"/>
      <c r="D22" s="475"/>
      <c r="E22" s="512"/>
      <c r="F22" s="289"/>
      <c r="G22" s="289"/>
      <c r="H22" s="16"/>
      <c r="I22" s="291"/>
      <c r="J22" s="297"/>
      <c r="K22" s="297"/>
      <c r="L22" s="297"/>
      <c r="M22" s="297"/>
      <c r="N22" s="476"/>
      <c r="O22" s="476"/>
      <c r="P22" s="476"/>
      <c r="Q22" s="476"/>
      <c r="R22" s="476"/>
      <c r="S22" s="476"/>
    </row>
    <row r="23" spans="1:19" s="477" customFormat="1" ht="15" customHeight="1">
      <c r="A23" s="289"/>
      <c r="B23" s="513"/>
      <c r="C23" s="475"/>
      <c r="D23" s="475"/>
      <c r="E23" s="512"/>
      <c r="F23" s="289"/>
      <c r="G23" s="289"/>
      <c r="H23" s="16"/>
      <c r="I23" s="291"/>
      <c r="J23" s="297"/>
      <c r="K23" s="297"/>
      <c r="L23" s="297"/>
      <c r="M23" s="297"/>
      <c r="N23" s="476"/>
      <c r="O23" s="476"/>
      <c r="P23" s="476"/>
      <c r="Q23" s="476"/>
      <c r="R23" s="476"/>
      <c r="S23" s="476"/>
    </row>
    <row r="24" spans="1:19" s="477" customFormat="1" ht="15" customHeight="1">
      <c r="A24" s="13" t="s">
        <v>3</v>
      </c>
      <c r="B24" s="372" t="s">
        <v>883</v>
      </c>
      <c r="C24" s="478"/>
      <c r="D24" s="478"/>
      <c r="E24" s="514"/>
      <c r="F24" s="13" t="s">
        <v>55</v>
      </c>
      <c r="G24" s="16">
        <f>1.5*1.5*0.35</f>
        <v>0.78749999999999998</v>
      </c>
      <c r="H24" s="16"/>
      <c r="I24" s="187"/>
      <c r="J24" s="297"/>
      <c r="K24" s="297"/>
      <c r="L24" s="297"/>
      <c r="M24" s="297"/>
      <c r="N24" s="476"/>
      <c r="O24" s="476"/>
      <c r="P24" s="476"/>
      <c r="Q24" s="476"/>
      <c r="R24" s="476"/>
      <c r="S24" s="476"/>
    </row>
    <row r="25" spans="1:19" s="477" customFormat="1" ht="15" customHeight="1">
      <c r="A25" s="13"/>
      <c r="B25" s="372"/>
      <c r="C25" s="479"/>
      <c r="D25" s="479"/>
      <c r="E25" s="515"/>
      <c r="F25" s="13"/>
      <c r="G25" s="16"/>
      <c r="H25" s="16"/>
      <c r="I25" s="291"/>
      <c r="J25" s="297"/>
      <c r="K25" s="297"/>
      <c r="L25" s="297"/>
      <c r="M25" s="297"/>
      <c r="N25" s="476"/>
      <c r="O25" s="476"/>
      <c r="P25" s="476"/>
      <c r="Q25" s="476"/>
      <c r="R25" s="476"/>
      <c r="S25" s="476"/>
    </row>
    <row r="26" spans="1:19" s="477" customFormat="1" ht="15" customHeight="1">
      <c r="A26" s="13" t="s">
        <v>6</v>
      </c>
      <c r="B26" s="372" t="s">
        <v>884</v>
      </c>
      <c r="C26" s="478"/>
      <c r="D26" s="478"/>
      <c r="E26" s="514"/>
      <c r="F26" s="13"/>
      <c r="G26" s="16"/>
      <c r="H26" s="16"/>
      <c r="I26" s="291"/>
      <c r="J26" s="297"/>
      <c r="K26" s="297"/>
      <c r="L26" s="297"/>
      <c r="M26" s="297"/>
      <c r="N26" s="476"/>
      <c r="O26" s="476"/>
      <c r="P26" s="476"/>
      <c r="Q26" s="476"/>
      <c r="R26" s="476"/>
      <c r="S26" s="476"/>
    </row>
    <row r="27" spans="1:19" s="477" customFormat="1" ht="15" customHeight="1">
      <c r="A27" s="13"/>
      <c r="B27" s="372" t="s">
        <v>885</v>
      </c>
      <c r="C27" s="478"/>
      <c r="D27" s="478"/>
      <c r="E27" s="514"/>
      <c r="F27" s="13" t="s">
        <v>55</v>
      </c>
      <c r="G27" s="16">
        <f>(0.6*0.6*2.7)*2</f>
        <v>1.944</v>
      </c>
      <c r="H27" s="16"/>
      <c r="I27" s="187"/>
      <c r="J27" s="297"/>
      <c r="K27" s="297"/>
      <c r="L27" s="297"/>
      <c r="M27" s="297"/>
      <c r="N27" s="476"/>
      <c r="O27" s="476"/>
      <c r="P27" s="476"/>
      <c r="Q27" s="476"/>
      <c r="R27" s="476"/>
      <c r="S27" s="476"/>
    </row>
    <row r="28" spans="1:19" s="477" customFormat="1" ht="15" customHeight="1">
      <c r="A28" s="13"/>
      <c r="B28" s="372"/>
      <c r="C28" s="478"/>
      <c r="D28" s="478"/>
      <c r="E28" s="514"/>
      <c r="F28" s="13"/>
      <c r="G28" s="16"/>
      <c r="H28" s="16"/>
      <c r="I28" s="187"/>
      <c r="J28" s="297"/>
      <c r="K28" s="297"/>
      <c r="L28" s="297"/>
      <c r="M28" s="297"/>
      <c r="N28" s="476"/>
      <c r="O28" s="476"/>
      <c r="P28" s="476"/>
      <c r="Q28" s="476"/>
      <c r="R28" s="476"/>
      <c r="S28" s="476"/>
    </row>
    <row r="29" spans="1:19" s="477" customFormat="1" ht="15" customHeight="1">
      <c r="A29" s="13" t="s">
        <v>7</v>
      </c>
      <c r="B29" s="372" t="s">
        <v>886</v>
      </c>
      <c r="C29" s="478"/>
      <c r="D29" s="478"/>
      <c r="E29" s="514"/>
      <c r="F29" s="13" t="s">
        <v>887</v>
      </c>
      <c r="G29" s="16">
        <v>200</v>
      </c>
      <c r="H29" s="16"/>
      <c r="I29" s="187"/>
      <c r="J29" s="297"/>
      <c r="K29" s="297"/>
      <c r="L29" s="297"/>
      <c r="M29" s="297"/>
      <c r="N29" s="476"/>
      <c r="O29" s="476"/>
      <c r="P29" s="476"/>
      <c r="Q29" s="476"/>
      <c r="R29" s="476"/>
      <c r="S29" s="476"/>
    </row>
    <row r="30" spans="1:19" s="477" customFormat="1" ht="15" customHeight="1">
      <c r="A30" s="13"/>
      <c r="B30" s="372"/>
      <c r="C30" s="479"/>
      <c r="D30" s="479"/>
      <c r="E30" s="515"/>
      <c r="F30" s="13"/>
      <c r="G30" s="16"/>
      <c r="H30" s="16"/>
      <c r="I30" s="187"/>
      <c r="J30" s="297"/>
      <c r="K30" s="297"/>
      <c r="L30" s="297"/>
      <c r="M30" s="297"/>
      <c r="N30" s="476"/>
      <c r="O30" s="476"/>
      <c r="P30" s="476"/>
      <c r="Q30" s="476"/>
      <c r="R30" s="476"/>
      <c r="S30" s="476"/>
    </row>
    <row r="31" spans="1:19" s="477" customFormat="1" ht="15" customHeight="1">
      <c r="A31" s="13" t="s">
        <v>8</v>
      </c>
      <c r="B31" s="372" t="s">
        <v>888</v>
      </c>
      <c r="C31" s="478"/>
      <c r="D31" s="478"/>
      <c r="E31" s="514"/>
      <c r="F31" s="13" t="s">
        <v>62</v>
      </c>
      <c r="G31" s="16">
        <v>10</v>
      </c>
      <c r="H31" s="16"/>
      <c r="I31" s="187"/>
      <c r="J31" s="297"/>
      <c r="K31" s="297"/>
      <c r="L31" s="297"/>
      <c r="M31" s="297"/>
      <c r="N31" s="476"/>
      <c r="O31" s="476"/>
      <c r="P31" s="476"/>
      <c r="Q31" s="476"/>
      <c r="R31" s="476"/>
      <c r="S31" s="476"/>
    </row>
    <row r="32" spans="1:19" s="477" customFormat="1" ht="15" customHeight="1">
      <c r="A32" s="13"/>
      <c r="B32" s="372"/>
      <c r="C32" s="479"/>
      <c r="D32" s="479"/>
      <c r="E32" s="515"/>
      <c r="F32" s="13"/>
      <c r="G32" s="16"/>
      <c r="H32" s="16"/>
      <c r="I32" s="187"/>
      <c r="J32" s="297"/>
      <c r="K32" s="297"/>
      <c r="L32" s="297"/>
      <c r="M32" s="297"/>
      <c r="N32" s="476"/>
      <c r="O32" s="476"/>
      <c r="P32" s="476"/>
      <c r="Q32" s="476"/>
      <c r="R32" s="476"/>
      <c r="S32" s="476"/>
    </row>
    <row r="33" spans="1:19" s="477" customFormat="1" ht="15" customHeight="1">
      <c r="A33" s="13" t="s">
        <v>10</v>
      </c>
      <c r="B33" s="372" t="s">
        <v>889</v>
      </c>
      <c r="C33" s="478"/>
      <c r="D33" s="478"/>
      <c r="E33" s="514"/>
      <c r="F33" s="13" t="s">
        <v>62</v>
      </c>
      <c r="G33" s="16">
        <v>10</v>
      </c>
      <c r="H33" s="16"/>
      <c r="I33" s="187"/>
      <c r="J33" s="297"/>
      <c r="K33" s="297"/>
      <c r="L33" s="297"/>
      <c r="M33" s="297"/>
      <c r="N33" s="476"/>
      <c r="O33" s="476"/>
      <c r="P33" s="476"/>
      <c r="Q33" s="476"/>
      <c r="R33" s="476"/>
      <c r="S33" s="476"/>
    </row>
    <row r="34" spans="1:19" s="477" customFormat="1" ht="15" customHeight="1">
      <c r="A34" s="13"/>
      <c r="B34" s="372"/>
      <c r="C34" s="479"/>
      <c r="D34" s="479"/>
      <c r="E34" s="515"/>
      <c r="F34" s="13"/>
      <c r="G34" s="16"/>
      <c r="H34" s="16"/>
      <c r="I34" s="187"/>
      <c r="J34" s="297"/>
      <c r="K34" s="297"/>
      <c r="L34" s="297"/>
      <c r="M34" s="297"/>
      <c r="N34" s="476"/>
      <c r="O34" s="476"/>
      <c r="P34" s="476"/>
      <c r="Q34" s="476"/>
      <c r="R34" s="476"/>
      <c r="S34" s="476"/>
    </row>
    <row r="35" spans="1:19" s="477" customFormat="1" ht="15" customHeight="1">
      <c r="A35" s="13" t="s">
        <v>21</v>
      </c>
      <c r="B35" s="372" t="s">
        <v>890</v>
      </c>
      <c r="C35" s="478"/>
      <c r="D35" s="478"/>
      <c r="E35" s="514"/>
      <c r="F35" s="13" t="s">
        <v>16</v>
      </c>
      <c r="G35" s="16">
        <v>2</v>
      </c>
      <c r="H35" s="16"/>
      <c r="I35" s="187"/>
      <c r="J35" s="297"/>
      <c r="K35" s="297"/>
      <c r="L35" s="297"/>
      <c r="M35" s="297"/>
      <c r="N35" s="476"/>
      <c r="O35" s="476"/>
      <c r="P35" s="476"/>
      <c r="Q35" s="476"/>
      <c r="R35" s="476"/>
      <c r="S35" s="476"/>
    </row>
    <row r="36" spans="1:19" s="477" customFormat="1" ht="15" customHeight="1">
      <c r="A36" s="13"/>
      <c r="B36" s="372"/>
      <c r="C36" s="478"/>
      <c r="D36" s="478"/>
      <c r="E36" s="514"/>
      <c r="F36" s="289"/>
      <c r="G36" s="289"/>
      <c r="H36" s="16"/>
      <c r="I36" s="291"/>
      <c r="J36" s="297"/>
      <c r="K36" s="297"/>
      <c r="L36" s="297"/>
      <c r="M36" s="297"/>
      <c r="N36" s="476"/>
      <c r="O36" s="476"/>
      <c r="P36" s="476"/>
      <c r="Q36" s="476"/>
      <c r="R36" s="476"/>
      <c r="S36" s="476"/>
    </row>
    <row r="37" spans="1:19" s="477" customFormat="1" ht="15" customHeight="1">
      <c r="A37" s="13"/>
      <c r="B37" s="375"/>
      <c r="C37" s="479"/>
      <c r="D37" s="479"/>
      <c r="E37" s="515"/>
      <c r="F37" s="289"/>
      <c r="G37" s="289"/>
      <c r="H37" s="16"/>
      <c r="I37" s="291"/>
      <c r="J37" s="297"/>
      <c r="K37" s="297"/>
      <c r="L37" s="297"/>
      <c r="M37" s="297"/>
      <c r="N37" s="476"/>
      <c r="O37" s="476"/>
      <c r="P37" s="476"/>
      <c r="Q37" s="476"/>
      <c r="R37" s="476"/>
      <c r="S37" s="476"/>
    </row>
    <row r="38" spans="1:19" s="477" customFormat="1" ht="15" customHeight="1">
      <c r="A38" s="13"/>
      <c r="B38" s="64" t="s">
        <v>891</v>
      </c>
      <c r="C38" s="479"/>
      <c r="D38" s="479"/>
      <c r="E38" s="515"/>
      <c r="F38" s="289"/>
      <c r="G38" s="289"/>
      <c r="H38" s="16"/>
      <c r="I38" s="291"/>
      <c r="J38" s="297"/>
      <c r="K38" s="297"/>
      <c r="L38" s="297"/>
      <c r="M38" s="297"/>
      <c r="N38" s="476"/>
      <c r="O38" s="476"/>
      <c r="P38" s="476"/>
      <c r="Q38" s="476"/>
      <c r="R38" s="476"/>
      <c r="S38" s="476"/>
    </row>
    <row r="39" spans="1:19" s="477" customFormat="1" ht="15" customHeight="1">
      <c r="A39" s="13"/>
      <c r="B39" s="375"/>
      <c r="C39" s="479"/>
      <c r="D39" s="479"/>
      <c r="E39" s="515"/>
      <c r="F39" s="289"/>
      <c r="G39" s="289"/>
      <c r="H39" s="16"/>
      <c r="I39" s="291"/>
      <c r="J39" s="297"/>
      <c r="K39" s="297"/>
      <c r="L39" s="297"/>
      <c r="M39" s="297"/>
      <c r="N39" s="476"/>
      <c r="O39" s="476"/>
      <c r="P39" s="476"/>
      <c r="Q39" s="476"/>
      <c r="R39" s="476"/>
      <c r="S39" s="476"/>
    </row>
    <row r="40" spans="1:19" s="477" customFormat="1" ht="15" customHeight="1">
      <c r="A40" s="13" t="s">
        <v>9</v>
      </c>
      <c r="B40" s="372" t="s">
        <v>892</v>
      </c>
      <c r="C40" s="480"/>
      <c r="D40" s="480"/>
      <c r="E40" s="516"/>
      <c r="F40" s="289"/>
      <c r="G40" s="289"/>
      <c r="H40" s="16"/>
      <c r="I40" s="291"/>
      <c r="J40" s="297"/>
      <c r="K40" s="297"/>
      <c r="L40" s="297"/>
      <c r="M40" s="297"/>
      <c r="N40" s="476"/>
      <c r="O40" s="476"/>
      <c r="P40" s="476"/>
      <c r="Q40" s="476"/>
      <c r="R40" s="476"/>
      <c r="S40" s="476"/>
    </row>
    <row r="41" spans="1:19" s="477" customFormat="1" ht="15" customHeight="1">
      <c r="A41" s="13"/>
      <c r="B41" s="372" t="s">
        <v>893</v>
      </c>
      <c r="C41" s="480"/>
      <c r="D41" s="480"/>
      <c r="E41" s="516"/>
      <c r="F41" s="289"/>
      <c r="G41" s="289"/>
      <c r="H41" s="16"/>
      <c r="I41" s="291"/>
      <c r="J41" s="297"/>
      <c r="K41" s="297"/>
      <c r="L41" s="297"/>
      <c r="M41" s="297"/>
      <c r="N41" s="476"/>
      <c r="O41" s="476"/>
      <c r="P41" s="476"/>
      <c r="Q41" s="476"/>
      <c r="R41" s="476"/>
      <c r="S41" s="476"/>
    </row>
    <row r="42" spans="1:19" s="477" customFormat="1" ht="15" customHeight="1">
      <c r="A42" s="289"/>
      <c r="B42" s="372" t="s">
        <v>894</v>
      </c>
      <c r="C42" s="480"/>
      <c r="D42" s="480"/>
      <c r="E42" s="516"/>
      <c r="F42" s="289"/>
      <c r="G42" s="289"/>
      <c r="H42" s="16"/>
      <c r="I42" s="291"/>
      <c r="J42" s="297"/>
      <c r="K42" s="297"/>
      <c r="L42" s="297"/>
      <c r="M42" s="297"/>
      <c r="N42" s="476"/>
      <c r="O42" s="476"/>
      <c r="P42" s="476"/>
      <c r="Q42" s="476"/>
      <c r="R42" s="476"/>
      <c r="S42" s="476"/>
    </row>
    <row r="43" spans="1:19" s="477" customFormat="1" ht="15" customHeight="1">
      <c r="A43" s="289"/>
      <c r="B43" s="372" t="s">
        <v>895</v>
      </c>
      <c r="C43" s="480"/>
      <c r="D43" s="480"/>
      <c r="E43" s="516"/>
      <c r="F43" s="289"/>
      <c r="G43" s="289"/>
      <c r="H43" s="16"/>
      <c r="I43" s="291"/>
      <c r="J43" s="297"/>
      <c r="K43" s="297"/>
      <c r="L43" s="297"/>
      <c r="M43" s="297"/>
      <c r="N43" s="476"/>
      <c r="O43" s="476"/>
      <c r="P43" s="476"/>
      <c r="Q43" s="476"/>
      <c r="R43" s="476"/>
      <c r="S43" s="476"/>
    </row>
    <row r="44" spans="1:19" s="477" customFormat="1" ht="15" customHeight="1">
      <c r="A44" s="289"/>
      <c r="B44" s="372" t="s">
        <v>939</v>
      </c>
      <c r="C44" s="480"/>
      <c r="D44" s="480"/>
      <c r="E44" s="516"/>
      <c r="F44" s="289"/>
      <c r="G44" s="289"/>
      <c r="H44" s="16"/>
      <c r="I44" s="291"/>
      <c r="J44" s="297"/>
      <c r="K44" s="297"/>
      <c r="L44" s="297"/>
      <c r="M44" s="297"/>
      <c r="N44" s="476"/>
      <c r="O44" s="476"/>
      <c r="P44" s="476"/>
      <c r="Q44" s="476"/>
      <c r="R44" s="476"/>
      <c r="S44" s="476"/>
    </row>
    <row r="45" spans="1:19" s="477" customFormat="1" ht="15" customHeight="1">
      <c r="A45" s="289"/>
      <c r="B45" s="372" t="s">
        <v>896</v>
      </c>
      <c r="C45" s="480"/>
      <c r="D45" s="480"/>
      <c r="E45" s="516"/>
      <c r="F45" s="289"/>
      <c r="G45" s="289"/>
      <c r="H45" s="16"/>
      <c r="I45" s="291"/>
      <c r="J45" s="297"/>
      <c r="K45" s="297"/>
      <c r="L45" s="297"/>
      <c r="M45" s="297"/>
      <c r="N45" s="476"/>
      <c r="O45" s="476"/>
      <c r="P45" s="476"/>
      <c r="Q45" s="476"/>
      <c r="R45" s="476"/>
      <c r="S45" s="476"/>
    </row>
    <row r="46" spans="1:19" s="477" customFormat="1" ht="15" customHeight="1">
      <c r="A46" s="289"/>
      <c r="B46" s="372" t="s">
        <v>897</v>
      </c>
      <c r="C46" s="480"/>
      <c r="D46" s="480"/>
      <c r="E46" s="516"/>
      <c r="F46" s="289"/>
      <c r="G46" s="289"/>
      <c r="H46" s="16"/>
      <c r="I46" s="291"/>
      <c r="J46" s="297"/>
      <c r="K46" s="297"/>
      <c r="L46" s="297"/>
      <c r="M46" s="297"/>
      <c r="N46" s="476"/>
      <c r="O46" s="476"/>
      <c r="P46" s="476"/>
      <c r="Q46" s="476"/>
      <c r="R46" s="476"/>
      <c r="S46" s="476"/>
    </row>
    <row r="47" spans="1:19" s="477" customFormat="1" ht="15" customHeight="1">
      <c r="A47" s="289"/>
      <c r="B47" s="372" t="s">
        <v>898</v>
      </c>
      <c r="C47" s="480"/>
      <c r="D47" s="480"/>
      <c r="E47" s="516"/>
      <c r="F47" s="289"/>
      <c r="G47" s="289"/>
      <c r="H47" s="16"/>
      <c r="I47" s="291"/>
      <c r="J47" s="297"/>
      <c r="K47" s="297"/>
      <c r="L47" s="297"/>
      <c r="M47" s="297"/>
      <c r="N47" s="476"/>
      <c r="O47" s="476"/>
      <c r="P47" s="476"/>
      <c r="Q47" s="476"/>
      <c r="R47" s="476"/>
      <c r="S47" s="476"/>
    </row>
    <row r="48" spans="1:19" s="477" customFormat="1" ht="15" customHeight="1">
      <c r="A48" s="289"/>
      <c r="B48" s="372" t="s">
        <v>899</v>
      </c>
      <c r="C48" s="480"/>
      <c r="D48" s="480"/>
      <c r="E48" s="516"/>
      <c r="F48" s="289"/>
      <c r="G48" s="289"/>
      <c r="H48" s="16"/>
      <c r="I48" s="291"/>
      <c r="J48" s="297"/>
      <c r="K48" s="297"/>
      <c r="L48" s="297"/>
      <c r="M48" s="297"/>
      <c r="N48" s="476"/>
      <c r="O48" s="476"/>
      <c r="P48" s="476"/>
      <c r="Q48" s="476"/>
      <c r="R48" s="476"/>
      <c r="S48" s="476"/>
    </row>
    <row r="49" spans="1:19" s="477" customFormat="1" ht="15" customHeight="1">
      <c r="A49" s="289"/>
      <c r="B49" s="372" t="s">
        <v>900</v>
      </c>
      <c r="C49" s="480"/>
      <c r="D49" s="480"/>
      <c r="E49" s="516"/>
      <c r="F49" s="13" t="s">
        <v>160</v>
      </c>
      <c r="G49" s="16">
        <v>2</v>
      </c>
      <c r="H49" s="16"/>
      <c r="I49" s="187"/>
      <c r="J49" s="297"/>
      <c r="K49" s="297"/>
      <c r="L49" s="297"/>
      <c r="M49" s="297"/>
      <c r="N49" s="476"/>
      <c r="O49" s="476"/>
      <c r="P49" s="476"/>
      <c r="Q49" s="476"/>
      <c r="R49" s="476"/>
      <c r="S49" s="476"/>
    </row>
    <row r="50" spans="1:19" s="477" customFormat="1" ht="15" customHeight="1">
      <c r="A50" s="289"/>
      <c r="B50" s="375"/>
      <c r="C50" s="480"/>
      <c r="D50" s="480"/>
      <c r="E50" s="516"/>
      <c r="F50" s="289"/>
      <c r="G50" s="289"/>
      <c r="H50" s="16"/>
      <c r="I50" s="291"/>
      <c r="J50" s="297"/>
      <c r="K50" s="297"/>
      <c r="L50" s="297"/>
      <c r="M50" s="297"/>
      <c r="N50" s="476"/>
      <c r="O50" s="476"/>
      <c r="P50" s="476"/>
      <c r="Q50" s="476"/>
      <c r="R50" s="476"/>
      <c r="S50" s="476"/>
    </row>
    <row r="51" spans="1:19" s="477" customFormat="1" ht="15" customHeight="1">
      <c r="A51" s="289"/>
      <c r="B51" s="375"/>
      <c r="C51" s="480"/>
      <c r="D51" s="480"/>
      <c r="E51" s="516"/>
      <c r="F51" s="289"/>
      <c r="G51" s="289"/>
      <c r="H51" s="16"/>
      <c r="I51" s="291"/>
      <c r="J51" s="297"/>
      <c r="K51" s="297"/>
      <c r="L51" s="297"/>
      <c r="M51" s="297"/>
      <c r="N51" s="476"/>
      <c r="O51" s="476"/>
      <c r="P51" s="476"/>
      <c r="Q51" s="476"/>
      <c r="R51" s="476"/>
      <c r="S51" s="476"/>
    </row>
    <row r="52" spans="1:19" s="477" customFormat="1" ht="15" customHeight="1">
      <c r="A52" s="289"/>
      <c r="B52" s="375"/>
      <c r="C52" s="480"/>
      <c r="D52" s="480"/>
      <c r="E52" s="516"/>
      <c r="F52" s="289"/>
      <c r="G52" s="289"/>
      <c r="H52" s="16"/>
      <c r="I52" s="291"/>
      <c r="J52" s="297"/>
      <c r="K52" s="297"/>
      <c r="L52" s="297"/>
      <c r="M52" s="297"/>
      <c r="N52" s="476"/>
      <c r="O52" s="476"/>
      <c r="P52" s="476"/>
      <c r="Q52" s="476"/>
      <c r="R52" s="476"/>
      <c r="S52" s="476"/>
    </row>
    <row r="53" spans="1:19" s="477" customFormat="1" ht="15" customHeight="1">
      <c r="A53" s="289"/>
      <c r="B53" s="375"/>
      <c r="C53" s="480"/>
      <c r="D53" s="480"/>
      <c r="E53" s="516"/>
      <c r="F53" s="289"/>
      <c r="G53" s="289"/>
      <c r="H53" s="16"/>
      <c r="I53" s="291"/>
      <c r="J53" s="297"/>
      <c r="K53" s="297"/>
      <c r="L53" s="297"/>
      <c r="M53" s="297"/>
      <c r="N53" s="476"/>
      <c r="O53" s="476"/>
      <c r="P53" s="476"/>
      <c r="Q53" s="476"/>
      <c r="R53" s="476"/>
      <c r="S53" s="476"/>
    </row>
    <row r="54" spans="1:19" s="477" customFormat="1" ht="15" customHeight="1">
      <c r="A54" s="289"/>
      <c r="B54" s="375"/>
      <c r="C54" s="480"/>
      <c r="D54" s="480"/>
      <c r="E54" s="516"/>
      <c r="F54" s="289"/>
      <c r="G54" s="289"/>
      <c r="H54" s="16"/>
      <c r="I54" s="291"/>
      <c r="J54" s="297"/>
      <c r="K54" s="297"/>
      <c r="L54" s="297"/>
      <c r="M54" s="297"/>
      <c r="N54" s="476"/>
      <c r="O54" s="476"/>
      <c r="P54" s="476"/>
      <c r="Q54" s="476"/>
      <c r="R54" s="476"/>
      <c r="S54" s="476"/>
    </row>
    <row r="55" spans="1:19" s="477" customFormat="1" ht="15" customHeight="1">
      <c r="A55" s="289"/>
      <c r="B55" s="375"/>
      <c r="C55" s="480"/>
      <c r="D55" s="480"/>
      <c r="E55" s="516"/>
      <c r="F55" s="289"/>
      <c r="G55" s="289"/>
      <c r="H55" s="16"/>
      <c r="I55" s="291"/>
      <c r="J55" s="297"/>
      <c r="K55" s="297"/>
      <c r="L55" s="297"/>
      <c r="M55" s="297"/>
      <c r="N55" s="476"/>
      <c r="O55" s="476"/>
      <c r="P55" s="476"/>
      <c r="Q55" s="476"/>
      <c r="R55" s="476"/>
      <c r="S55" s="476"/>
    </row>
    <row r="56" spans="1:19" s="477" customFormat="1" ht="15" customHeight="1">
      <c r="A56" s="289"/>
      <c r="B56" s="375"/>
      <c r="C56" s="480"/>
      <c r="D56" s="480"/>
      <c r="E56" s="516"/>
      <c r="F56" s="289"/>
      <c r="G56" s="289"/>
      <c r="H56" s="16"/>
      <c r="I56" s="291"/>
      <c r="J56" s="297"/>
      <c r="K56" s="297"/>
      <c r="L56" s="297"/>
      <c r="M56" s="297"/>
      <c r="N56" s="476"/>
      <c r="O56" s="476"/>
      <c r="P56" s="476"/>
      <c r="Q56" s="476"/>
      <c r="R56" s="476"/>
      <c r="S56" s="476"/>
    </row>
    <row r="57" spans="1:19" s="477" customFormat="1" ht="15" customHeight="1">
      <c r="A57" s="289"/>
      <c r="B57" s="375"/>
      <c r="C57" s="480"/>
      <c r="D57" s="480"/>
      <c r="E57" s="516"/>
      <c r="F57" s="289"/>
      <c r="G57" s="289"/>
      <c r="H57" s="16"/>
      <c r="I57" s="291"/>
      <c r="J57" s="297"/>
      <c r="K57" s="297"/>
      <c r="L57" s="297"/>
      <c r="M57" s="297"/>
      <c r="N57" s="476"/>
      <c r="O57" s="476"/>
      <c r="P57" s="476"/>
      <c r="Q57" s="476"/>
      <c r="R57" s="476"/>
      <c r="S57" s="476"/>
    </row>
    <row r="58" spans="1:19" s="477" customFormat="1" ht="30.6" customHeight="1">
      <c r="A58" s="497"/>
      <c r="B58" s="305" t="s">
        <v>901</v>
      </c>
      <c r="C58" s="303"/>
      <c r="D58" s="303"/>
      <c r="E58" s="517"/>
      <c r="F58" s="289"/>
      <c r="G58" s="289"/>
      <c r="H58" s="290"/>
      <c r="I58" s="199"/>
      <c r="J58" s="297"/>
      <c r="K58" s="297"/>
      <c r="L58" s="297"/>
      <c r="M58" s="297"/>
      <c r="N58" s="476"/>
      <c r="O58" s="476"/>
      <c r="P58" s="476"/>
      <c r="Q58" s="476"/>
      <c r="R58" s="476"/>
      <c r="S58" s="476"/>
    </row>
    <row r="59" spans="1:19" s="477" customFormat="1" ht="16.2" customHeight="1">
      <c r="A59" s="497"/>
      <c r="B59" s="302"/>
      <c r="C59" s="303"/>
      <c r="D59" s="303"/>
      <c r="E59" s="517"/>
      <c r="F59" s="289"/>
      <c r="G59" s="289"/>
      <c r="H59" s="290"/>
      <c r="I59" s="292"/>
      <c r="J59" s="297"/>
      <c r="K59" s="297"/>
      <c r="L59" s="297"/>
      <c r="M59" s="297"/>
      <c r="N59" s="476"/>
      <c r="O59" s="476"/>
      <c r="P59" s="476"/>
      <c r="Q59" s="476"/>
      <c r="R59" s="476"/>
      <c r="S59" s="476"/>
    </row>
    <row r="60" spans="1:19" s="477" customFormat="1" ht="16.2" customHeight="1">
      <c r="A60" s="497"/>
      <c r="B60" s="302"/>
      <c r="C60" s="303"/>
      <c r="D60" s="303"/>
      <c r="E60" s="517"/>
      <c r="F60" s="289"/>
      <c r="G60" s="289"/>
      <c r="H60" s="290"/>
      <c r="I60" s="292"/>
      <c r="J60" s="297"/>
      <c r="K60" s="297"/>
      <c r="L60" s="297"/>
      <c r="M60" s="297"/>
      <c r="N60" s="476"/>
      <c r="O60" s="476"/>
      <c r="P60" s="476"/>
      <c r="Q60" s="476"/>
      <c r="R60" s="476"/>
      <c r="S60" s="476"/>
    </row>
    <row r="61" spans="1:19" s="477" customFormat="1" ht="16.2" customHeight="1">
      <c r="A61" s="497"/>
      <c r="B61" s="302"/>
      <c r="C61" s="303"/>
      <c r="D61" s="303"/>
      <c r="E61" s="517"/>
      <c r="F61" s="289"/>
      <c r="G61" s="289"/>
      <c r="H61" s="290"/>
      <c r="I61" s="292"/>
      <c r="J61" s="297"/>
      <c r="K61" s="297"/>
      <c r="L61" s="297"/>
      <c r="M61" s="297"/>
      <c r="N61" s="476"/>
      <c r="O61" s="476"/>
      <c r="P61" s="476"/>
      <c r="Q61" s="476"/>
      <c r="R61" s="476"/>
      <c r="S61" s="476"/>
    </row>
    <row r="62" spans="1:19" s="477" customFormat="1" ht="16.2" customHeight="1">
      <c r="A62" s="497"/>
      <c r="B62" s="302"/>
      <c r="C62" s="303"/>
      <c r="D62" s="303"/>
      <c r="E62" s="517"/>
      <c r="F62" s="289"/>
      <c r="G62" s="289"/>
      <c r="H62" s="290"/>
      <c r="I62" s="292"/>
      <c r="J62" s="297"/>
      <c r="K62" s="297"/>
      <c r="L62" s="297"/>
      <c r="M62" s="297"/>
      <c r="N62" s="476"/>
      <c r="O62" s="476"/>
      <c r="P62" s="476"/>
      <c r="Q62" s="476"/>
      <c r="R62" s="476"/>
      <c r="S62" s="476"/>
    </row>
    <row r="63" spans="1:19" s="477" customFormat="1" ht="16.2" customHeight="1">
      <c r="A63" s="497"/>
      <c r="B63" s="302"/>
      <c r="C63" s="303"/>
      <c r="D63" s="303"/>
      <c r="E63" s="517"/>
      <c r="F63" s="289"/>
      <c r="G63" s="289"/>
      <c r="H63" s="290"/>
      <c r="I63" s="292"/>
      <c r="J63" s="297"/>
      <c r="K63" s="297"/>
      <c r="L63" s="297"/>
      <c r="M63" s="297"/>
      <c r="N63" s="476"/>
      <c r="O63" s="476"/>
      <c r="P63" s="476"/>
      <c r="Q63" s="476"/>
      <c r="R63" s="476"/>
      <c r="S63" s="476"/>
    </row>
    <row r="64" spans="1:19" s="477" customFormat="1" ht="16.2" customHeight="1">
      <c r="A64" s="289"/>
      <c r="B64" s="375"/>
      <c r="C64" s="480"/>
      <c r="D64" s="480"/>
      <c r="E64" s="516"/>
      <c r="F64" s="289"/>
      <c r="G64" s="289"/>
      <c r="H64" s="290"/>
      <c r="I64" s="291"/>
      <c r="J64" s="297"/>
      <c r="K64" s="297"/>
      <c r="L64" s="297"/>
      <c r="M64" s="297"/>
      <c r="N64" s="476"/>
      <c r="O64" s="476"/>
      <c r="P64" s="476"/>
      <c r="Q64" s="476"/>
      <c r="R64" s="476"/>
      <c r="S64" s="476"/>
    </row>
    <row r="65" spans="1:19" s="477" customFormat="1" ht="15" customHeight="1">
      <c r="A65" s="293"/>
      <c r="B65" s="518"/>
      <c r="C65" s="481"/>
      <c r="D65" s="481"/>
      <c r="E65" s="519"/>
      <c r="F65" s="293"/>
      <c r="G65" s="293"/>
      <c r="H65" s="294"/>
      <c r="I65" s="292"/>
      <c r="J65" s="297"/>
      <c r="K65" s="297"/>
      <c r="L65" s="297"/>
      <c r="M65" s="297"/>
      <c r="N65" s="476"/>
      <c r="O65" s="476"/>
      <c r="P65" s="476"/>
      <c r="Q65" s="476"/>
      <c r="R65" s="476"/>
      <c r="S65" s="476"/>
    </row>
    <row r="66" spans="1:19" s="477" customFormat="1" ht="15" customHeight="1">
      <c r="A66" s="293"/>
      <c r="B66" s="158" t="str">
        <f>B3</f>
        <v>PROPOSED BOREHOLE REHABILITATION</v>
      </c>
      <c r="C66" s="481"/>
      <c r="D66" s="481"/>
      <c r="E66" s="519"/>
      <c r="F66" s="293"/>
      <c r="G66" s="293"/>
      <c r="H66" s="294"/>
      <c r="I66" s="292"/>
      <c r="J66" s="297"/>
      <c r="K66" s="297"/>
      <c r="L66" s="297"/>
      <c r="M66" s="297"/>
      <c r="N66" s="476"/>
      <c r="O66" s="476"/>
      <c r="P66" s="476"/>
      <c r="Q66" s="476"/>
      <c r="R66" s="476"/>
      <c r="S66" s="476"/>
    </row>
    <row r="67" spans="1:19" s="477" customFormat="1" ht="15" customHeight="1">
      <c r="A67" s="293"/>
      <c r="B67" s="158" t="str">
        <f>B4</f>
        <v>BALANBAL DISTRICT</v>
      </c>
      <c r="C67" s="481"/>
      <c r="D67" s="481"/>
      <c r="E67" s="519"/>
      <c r="F67" s="293"/>
      <c r="G67" s="293"/>
      <c r="H67" s="294"/>
      <c r="I67" s="292"/>
      <c r="J67" s="297"/>
      <c r="K67" s="297"/>
      <c r="L67" s="297"/>
      <c r="M67" s="297"/>
      <c r="N67" s="476"/>
      <c r="O67" s="476"/>
      <c r="P67" s="476"/>
      <c r="Q67" s="476"/>
      <c r="R67" s="476"/>
      <c r="S67" s="476"/>
    </row>
    <row r="68" spans="1:19" s="477" customFormat="1" ht="15" customHeight="1">
      <c r="A68" s="293"/>
      <c r="B68" s="158"/>
      <c r="C68" s="481"/>
      <c r="D68" s="481"/>
      <c r="E68" s="519"/>
      <c r="F68" s="293"/>
      <c r="G68" s="293"/>
      <c r="H68" s="294"/>
      <c r="I68" s="292"/>
      <c r="J68" s="297"/>
      <c r="K68" s="297"/>
      <c r="L68" s="297"/>
      <c r="M68" s="297"/>
      <c r="N68" s="476"/>
      <c r="O68" s="476"/>
      <c r="P68" s="476"/>
      <c r="Q68" s="476"/>
      <c r="R68" s="476"/>
      <c r="S68" s="476"/>
    </row>
    <row r="69" spans="1:19" s="477" customFormat="1" ht="15" customHeight="1">
      <c r="A69" s="293"/>
      <c r="B69" s="158" t="str">
        <f>B6</f>
        <v>SECTION 9: FENCE AND GATE</v>
      </c>
      <c r="C69" s="481"/>
      <c r="D69" s="481"/>
      <c r="E69" s="519"/>
      <c r="F69" s="293"/>
      <c r="G69" s="293"/>
      <c r="H69" s="294"/>
      <c r="I69" s="292"/>
      <c r="J69" s="297"/>
      <c r="K69" s="297"/>
      <c r="L69" s="297"/>
      <c r="M69" s="297"/>
      <c r="N69" s="476"/>
      <c r="O69" s="476"/>
      <c r="P69" s="476"/>
      <c r="Q69" s="476"/>
      <c r="R69" s="476"/>
      <c r="S69" s="476"/>
    </row>
    <row r="70" spans="1:19" s="477" customFormat="1" ht="15" customHeight="1">
      <c r="A70" s="293"/>
      <c r="B70" s="518"/>
      <c r="C70" s="481"/>
      <c r="D70" s="481"/>
      <c r="E70" s="519"/>
      <c r="F70" s="293"/>
      <c r="G70" s="293"/>
      <c r="H70" s="294"/>
      <c r="I70" s="292"/>
      <c r="J70" s="297"/>
      <c r="K70" s="297"/>
      <c r="L70" s="297"/>
      <c r="M70" s="297"/>
      <c r="N70" s="476"/>
      <c r="O70" s="476"/>
      <c r="P70" s="476"/>
      <c r="Q70" s="476"/>
      <c r="R70" s="476"/>
      <c r="S70" s="476"/>
    </row>
    <row r="71" spans="1:19" s="477" customFormat="1" ht="15" customHeight="1">
      <c r="A71" s="293"/>
      <c r="B71" s="158" t="s">
        <v>903</v>
      </c>
      <c r="C71" s="481"/>
      <c r="D71" s="481"/>
      <c r="E71" s="519"/>
      <c r="F71" s="293"/>
      <c r="G71" s="293"/>
      <c r="H71" s="549"/>
      <c r="I71" s="292"/>
      <c r="J71" s="297"/>
      <c r="K71" s="297"/>
      <c r="L71" s="297"/>
      <c r="M71" s="297"/>
      <c r="N71" s="476"/>
      <c r="O71" s="476"/>
      <c r="P71" s="476"/>
      <c r="Q71" s="476"/>
      <c r="R71" s="476"/>
      <c r="S71" s="476"/>
    </row>
    <row r="72" spans="1:19" s="477" customFormat="1" ht="15" customHeight="1">
      <c r="A72" s="293"/>
      <c r="B72" s="518"/>
      <c r="C72" s="481"/>
      <c r="D72" s="481"/>
      <c r="E72" s="519"/>
      <c r="F72" s="293"/>
      <c r="G72" s="293"/>
      <c r="H72" s="549"/>
      <c r="I72" s="292"/>
      <c r="J72" s="297"/>
      <c r="K72" s="297"/>
      <c r="L72" s="297"/>
      <c r="M72" s="297"/>
      <c r="N72" s="476"/>
      <c r="O72" s="476"/>
      <c r="P72" s="476"/>
      <c r="Q72" s="476"/>
      <c r="R72" s="476"/>
      <c r="S72" s="476"/>
    </row>
    <row r="73" spans="1:19" s="477" customFormat="1" ht="15" customHeight="1">
      <c r="A73" s="293"/>
      <c r="B73" s="158" t="s">
        <v>904</v>
      </c>
      <c r="C73" s="482"/>
      <c r="D73" s="482"/>
      <c r="E73" s="520"/>
      <c r="F73" s="293"/>
      <c r="G73" s="293"/>
      <c r="H73" s="549"/>
      <c r="I73" s="292"/>
      <c r="J73" s="297"/>
      <c r="K73" s="297"/>
      <c r="L73" s="297"/>
      <c r="M73" s="297"/>
      <c r="N73" s="476"/>
      <c r="O73" s="476"/>
      <c r="P73" s="476"/>
      <c r="Q73" s="476"/>
      <c r="R73" s="476"/>
      <c r="S73" s="476"/>
    </row>
    <row r="74" spans="1:19" s="477" customFormat="1" ht="15" customHeight="1">
      <c r="A74" s="293"/>
      <c r="B74" s="158" t="s">
        <v>905</v>
      </c>
      <c r="C74" s="482"/>
      <c r="D74" s="482"/>
      <c r="E74" s="520"/>
      <c r="F74" s="293"/>
      <c r="G74" s="293"/>
      <c r="H74" s="549"/>
      <c r="I74" s="292"/>
      <c r="J74" s="297"/>
      <c r="K74" s="297"/>
      <c r="L74" s="297"/>
      <c r="M74" s="297"/>
      <c r="N74" s="476"/>
      <c r="O74" s="476"/>
      <c r="P74" s="476"/>
      <c r="Q74" s="476"/>
      <c r="R74" s="476"/>
      <c r="S74" s="476"/>
    </row>
    <row r="75" spans="1:19" s="477" customFormat="1" ht="15" customHeight="1">
      <c r="A75" s="293"/>
      <c r="B75" s="158" t="s">
        <v>906</v>
      </c>
      <c r="C75" s="482"/>
      <c r="D75" s="482"/>
      <c r="E75" s="520"/>
      <c r="F75" s="293"/>
      <c r="G75" s="293"/>
      <c r="H75" s="549"/>
      <c r="I75" s="292"/>
      <c r="J75" s="297"/>
      <c r="K75" s="297"/>
      <c r="L75" s="297"/>
      <c r="M75" s="297"/>
      <c r="N75" s="476"/>
      <c r="O75" s="476"/>
      <c r="P75" s="476"/>
      <c r="Q75" s="476"/>
      <c r="R75" s="476"/>
      <c r="S75" s="476"/>
    </row>
    <row r="76" spans="1:19" s="477" customFormat="1" ht="15" customHeight="1">
      <c r="A76" s="293"/>
      <c r="B76" s="158" t="s">
        <v>907</v>
      </c>
      <c r="C76" s="482"/>
      <c r="D76" s="482"/>
      <c r="E76" s="520"/>
      <c r="F76" s="293"/>
      <c r="G76" s="293"/>
      <c r="H76" s="549"/>
      <c r="I76" s="292"/>
      <c r="J76" s="297"/>
      <c r="K76" s="297"/>
      <c r="L76" s="297"/>
      <c r="M76" s="297"/>
      <c r="N76" s="476"/>
      <c r="O76" s="476"/>
      <c r="P76" s="476"/>
      <c r="Q76" s="476"/>
      <c r="R76" s="476"/>
      <c r="S76" s="476"/>
    </row>
    <row r="77" spans="1:19" s="477" customFormat="1" ht="15" customHeight="1">
      <c r="A77" s="293"/>
      <c r="B77" s="158" t="s">
        <v>940</v>
      </c>
      <c r="C77" s="482"/>
      <c r="D77" s="482"/>
      <c r="E77" s="520"/>
      <c r="F77" s="293"/>
      <c r="G77" s="293"/>
      <c r="H77" s="549"/>
      <c r="I77" s="292"/>
      <c r="J77" s="297"/>
      <c r="K77" s="297"/>
      <c r="L77" s="297"/>
      <c r="M77" s="297"/>
      <c r="N77" s="476"/>
      <c r="O77" s="476"/>
      <c r="P77" s="476"/>
      <c r="Q77" s="476"/>
      <c r="R77" s="476"/>
      <c r="S77" s="476"/>
    </row>
    <row r="78" spans="1:19" s="477" customFormat="1" ht="15" customHeight="1">
      <c r="A78" s="293"/>
      <c r="B78" s="158" t="s">
        <v>908</v>
      </c>
      <c r="C78" s="482"/>
      <c r="D78" s="482"/>
      <c r="E78" s="520"/>
      <c r="F78" s="293"/>
      <c r="G78" s="293"/>
      <c r="H78" s="549"/>
      <c r="I78" s="292"/>
      <c r="J78" s="297"/>
      <c r="K78" s="297"/>
      <c r="L78" s="297"/>
      <c r="M78" s="297"/>
      <c r="N78" s="476"/>
      <c r="O78" s="476"/>
      <c r="P78" s="476"/>
      <c r="Q78" s="476"/>
      <c r="R78" s="476"/>
      <c r="S78" s="476"/>
    </row>
    <row r="79" spans="1:19" s="477" customFormat="1" ht="15" customHeight="1">
      <c r="A79" s="293"/>
      <c r="B79" s="521"/>
      <c r="C79" s="482"/>
      <c r="D79" s="482"/>
      <c r="E79" s="520"/>
      <c r="F79" s="293"/>
      <c r="G79" s="293"/>
      <c r="H79" s="549"/>
      <c r="I79" s="292"/>
      <c r="J79" s="297"/>
      <c r="K79" s="297"/>
      <c r="L79" s="297"/>
      <c r="M79" s="297"/>
      <c r="N79" s="476"/>
      <c r="O79" s="476"/>
      <c r="P79" s="476"/>
      <c r="Q79" s="476"/>
      <c r="R79" s="476"/>
      <c r="S79" s="476"/>
    </row>
    <row r="80" spans="1:19" s="477" customFormat="1" ht="15" customHeight="1">
      <c r="A80" s="293"/>
      <c r="B80" s="162" t="s">
        <v>909</v>
      </c>
      <c r="C80" s="482"/>
      <c r="D80" s="482"/>
      <c r="E80" s="520"/>
      <c r="F80" s="293"/>
      <c r="G80" s="293"/>
      <c r="H80" s="549"/>
      <c r="I80" s="292"/>
      <c r="J80" s="297"/>
      <c r="K80" s="297"/>
      <c r="L80" s="297"/>
      <c r="M80" s="297"/>
      <c r="N80" s="476"/>
      <c r="O80" s="476"/>
      <c r="P80" s="476"/>
      <c r="Q80" s="476"/>
      <c r="R80" s="476"/>
      <c r="S80" s="476"/>
    </row>
    <row r="81" spans="1:19" s="477" customFormat="1" ht="15" customHeight="1">
      <c r="A81" s="306"/>
      <c r="B81" s="522"/>
      <c r="C81" s="483"/>
      <c r="D81" s="483"/>
      <c r="E81" s="523"/>
      <c r="F81" s="306"/>
      <c r="G81" s="306"/>
      <c r="H81" s="307"/>
      <c r="I81" s="308"/>
      <c r="J81" s="297"/>
      <c r="K81" s="297"/>
      <c r="L81" s="297"/>
      <c r="M81" s="297"/>
      <c r="N81" s="476"/>
      <c r="O81" s="476"/>
      <c r="P81" s="476"/>
      <c r="Q81" s="476"/>
      <c r="R81" s="476"/>
      <c r="S81" s="476"/>
    </row>
    <row r="82" spans="1:19" s="477" customFormat="1" ht="15" customHeight="1">
      <c r="A82" s="13" t="s">
        <v>20</v>
      </c>
      <c r="B82" s="372" t="s">
        <v>910</v>
      </c>
      <c r="C82" s="249"/>
      <c r="D82" s="249"/>
      <c r="E82" s="524"/>
      <c r="F82" s="13" t="s">
        <v>62</v>
      </c>
      <c r="G82" s="16">
        <f>160*0.6</f>
        <v>96</v>
      </c>
      <c r="H82" s="16"/>
      <c r="I82" s="187"/>
      <c r="J82" s="297"/>
      <c r="K82" s="297"/>
      <c r="M82" s="297"/>
      <c r="N82" s="476"/>
      <c r="O82" s="476"/>
      <c r="P82" s="476"/>
      <c r="Q82" s="476"/>
      <c r="R82" s="476"/>
      <c r="S82" s="476"/>
    </row>
    <row r="83" spans="1:19" s="477" customFormat="1" ht="15" customHeight="1">
      <c r="A83" s="13"/>
      <c r="B83" s="372"/>
      <c r="C83" s="249"/>
      <c r="D83" s="249"/>
      <c r="E83" s="524"/>
      <c r="F83" s="13"/>
      <c r="G83" s="16"/>
      <c r="H83" s="16"/>
      <c r="I83" s="187"/>
      <c r="J83" s="297"/>
      <c r="K83" s="297"/>
      <c r="M83" s="297"/>
      <c r="N83" s="476"/>
      <c r="O83" s="476"/>
      <c r="P83" s="476"/>
      <c r="Q83" s="476"/>
      <c r="R83" s="476"/>
      <c r="S83" s="476"/>
    </row>
    <row r="84" spans="1:19" s="477" customFormat="1" ht="15" customHeight="1">
      <c r="A84" s="13" t="s">
        <v>3</v>
      </c>
      <c r="B84" s="372" t="s">
        <v>911</v>
      </c>
      <c r="C84" s="249"/>
      <c r="D84" s="249"/>
      <c r="E84" s="524"/>
      <c r="F84" s="13"/>
      <c r="G84" s="16"/>
      <c r="H84" s="16"/>
      <c r="I84" s="187"/>
      <c r="J84" s="297"/>
      <c r="K84" s="297"/>
      <c r="M84" s="297"/>
      <c r="N84" s="476"/>
      <c r="O84" s="476"/>
      <c r="P84" s="476"/>
      <c r="Q84" s="476"/>
      <c r="R84" s="476"/>
      <c r="S84" s="476"/>
    </row>
    <row r="85" spans="1:19" s="477" customFormat="1" ht="15" customHeight="1">
      <c r="A85" s="13"/>
      <c r="B85" s="372" t="s">
        <v>912</v>
      </c>
      <c r="C85" s="249"/>
      <c r="D85" s="249"/>
      <c r="E85" s="524"/>
      <c r="F85" s="13" t="s">
        <v>55</v>
      </c>
      <c r="G85" s="16">
        <f>0.3*0.3*0.5*(160/3)</f>
        <v>2.4</v>
      </c>
      <c r="H85" s="16"/>
      <c r="I85" s="187"/>
      <c r="J85" s="297"/>
      <c r="K85" s="297"/>
      <c r="M85" s="297"/>
      <c r="N85" s="476"/>
      <c r="O85" s="476"/>
      <c r="P85" s="476"/>
      <c r="Q85" s="476"/>
      <c r="R85" s="476"/>
      <c r="S85" s="476"/>
    </row>
    <row r="86" spans="1:19" s="477" customFormat="1" ht="15" customHeight="1">
      <c r="A86" s="13"/>
      <c r="B86" s="372"/>
      <c r="C86" s="249"/>
      <c r="D86" s="249"/>
      <c r="E86" s="524"/>
      <c r="F86" s="13"/>
      <c r="G86" s="16"/>
      <c r="H86" s="16"/>
      <c r="I86" s="187"/>
      <c r="J86" s="297"/>
      <c r="K86" s="297"/>
      <c r="M86" s="297"/>
      <c r="N86" s="476"/>
      <c r="O86" s="476"/>
      <c r="P86" s="476"/>
      <c r="Q86" s="476"/>
      <c r="R86" s="476"/>
      <c r="S86" s="476"/>
    </row>
    <row r="87" spans="1:19" s="477" customFormat="1" ht="15" customHeight="1">
      <c r="A87" s="13" t="s">
        <v>6</v>
      </c>
      <c r="B87" s="372" t="s">
        <v>913</v>
      </c>
      <c r="C87" s="249"/>
      <c r="D87" s="249"/>
      <c r="E87" s="524"/>
      <c r="F87" s="13"/>
      <c r="G87" s="16"/>
      <c r="H87" s="16"/>
      <c r="I87" s="187"/>
      <c r="J87" s="297"/>
      <c r="K87" s="297"/>
      <c r="M87" s="297"/>
      <c r="N87" s="476"/>
      <c r="O87" s="476"/>
      <c r="P87" s="476"/>
      <c r="Q87" s="476"/>
      <c r="R87" s="476"/>
      <c r="S87" s="476"/>
    </row>
    <row r="88" spans="1:19" s="477" customFormat="1" ht="15" customHeight="1">
      <c r="A88" s="13"/>
      <c r="B88" s="372" t="s">
        <v>914</v>
      </c>
      <c r="C88" s="249"/>
      <c r="D88" s="249"/>
      <c r="E88" s="524"/>
      <c r="F88" s="13"/>
      <c r="G88" s="16"/>
      <c r="H88" s="16"/>
      <c r="I88" s="187"/>
      <c r="J88" s="297"/>
      <c r="K88" s="297"/>
      <c r="M88" s="297"/>
      <c r="N88" s="476"/>
      <c r="O88" s="476"/>
      <c r="P88" s="476"/>
      <c r="Q88" s="476"/>
      <c r="R88" s="476"/>
      <c r="S88" s="476"/>
    </row>
    <row r="89" spans="1:19" s="477" customFormat="1" ht="15" customHeight="1">
      <c r="A89" s="13"/>
      <c r="B89" s="372" t="s">
        <v>915</v>
      </c>
      <c r="C89" s="249"/>
      <c r="D89" s="249"/>
      <c r="E89" s="524"/>
      <c r="F89" s="13"/>
      <c r="G89" s="16"/>
      <c r="H89" s="16"/>
      <c r="I89" s="187"/>
      <c r="J89" s="297"/>
      <c r="K89" s="297"/>
      <c r="M89" s="297"/>
      <c r="N89" s="476"/>
      <c r="O89" s="476"/>
      <c r="P89" s="476"/>
      <c r="Q89" s="476"/>
      <c r="R89" s="476"/>
      <c r="S89" s="476"/>
    </row>
    <row r="90" spans="1:19" s="477" customFormat="1" ht="15" customHeight="1">
      <c r="A90" s="13"/>
      <c r="B90" s="372" t="s">
        <v>916</v>
      </c>
      <c r="C90" s="249"/>
      <c r="D90" s="249"/>
      <c r="E90" s="524"/>
      <c r="F90" s="13" t="s">
        <v>160</v>
      </c>
      <c r="G90" s="16">
        <f>160/3</f>
        <v>53.333333333333336</v>
      </c>
      <c r="H90" s="16"/>
      <c r="I90" s="187"/>
      <c r="J90" s="297"/>
      <c r="K90" s="297"/>
      <c r="M90" s="297"/>
      <c r="N90" s="476"/>
      <c r="O90" s="476"/>
      <c r="P90" s="476"/>
      <c r="Q90" s="476"/>
      <c r="R90" s="476"/>
      <c r="S90" s="476"/>
    </row>
    <row r="91" spans="1:19" s="477" customFormat="1" ht="15" customHeight="1">
      <c r="A91" s="13"/>
      <c r="B91" s="372"/>
      <c r="C91" s="249"/>
      <c r="D91" s="249"/>
      <c r="E91" s="524"/>
      <c r="F91" s="13"/>
      <c r="G91" s="16"/>
      <c r="H91" s="16"/>
      <c r="I91" s="187"/>
      <c r="J91" s="297"/>
      <c r="K91" s="297"/>
      <c r="M91" s="297"/>
      <c r="N91" s="476"/>
      <c r="O91" s="476"/>
      <c r="P91" s="476"/>
      <c r="Q91" s="476"/>
      <c r="R91" s="476"/>
      <c r="S91" s="476"/>
    </row>
    <row r="92" spans="1:19" s="477" customFormat="1" ht="15" customHeight="1">
      <c r="A92" s="13" t="s">
        <v>7</v>
      </c>
      <c r="B92" s="372" t="s">
        <v>917</v>
      </c>
      <c r="C92" s="249"/>
      <c r="D92" s="249"/>
      <c r="E92" s="524"/>
      <c r="F92" s="13"/>
      <c r="G92" s="16"/>
      <c r="H92" s="16"/>
      <c r="I92" s="187"/>
      <c r="J92" s="297"/>
      <c r="K92" s="297"/>
      <c r="M92" s="297"/>
      <c r="N92" s="476"/>
      <c r="O92" s="476"/>
      <c r="P92" s="476"/>
      <c r="Q92" s="476"/>
      <c r="R92" s="476"/>
      <c r="S92" s="476"/>
    </row>
    <row r="93" spans="1:19" s="477" customFormat="1" ht="15" customHeight="1">
      <c r="A93" s="13"/>
      <c r="B93" s="372" t="s">
        <v>918</v>
      </c>
      <c r="C93" s="249"/>
      <c r="D93" s="249"/>
      <c r="E93" s="524"/>
      <c r="F93" s="13" t="s">
        <v>160</v>
      </c>
      <c r="G93" s="16">
        <f>G90/4</f>
        <v>13.333333333333334</v>
      </c>
      <c r="H93" s="16"/>
      <c r="I93" s="187"/>
      <c r="J93" s="297"/>
      <c r="K93" s="297"/>
      <c r="M93" s="297"/>
      <c r="N93" s="476"/>
      <c r="O93" s="476"/>
      <c r="P93" s="476"/>
      <c r="Q93" s="476"/>
      <c r="R93" s="476"/>
      <c r="S93" s="476"/>
    </row>
    <row r="94" spans="1:19" s="477" customFormat="1" ht="15" customHeight="1">
      <c r="A94" s="13"/>
      <c r="B94" s="375"/>
      <c r="C94" s="249"/>
      <c r="D94" s="249"/>
      <c r="E94" s="524"/>
      <c r="F94" s="497"/>
      <c r="G94" s="16"/>
      <c r="H94" s="16"/>
      <c r="I94" s="261"/>
      <c r="J94" s="297"/>
      <c r="K94" s="297"/>
      <c r="M94" s="297"/>
      <c r="N94" s="476"/>
      <c r="O94" s="476"/>
      <c r="P94" s="476"/>
      <c r="Q94" s="476"/>
      <c r="R94" s="476"/>
      <c r="S94" s="476"/>
    </row>
    <row r="95" spans="1:19" s="477" customFormat="1" ht="15" customHeight="1">
      <c r="A95" s="13"/>
      <c r="B95" s="162" t="s">
        <v>919</v>
      </c>
      <c r="C95" s="249"/>
      <c r="D95" s="249"/>
      <c r="E95" s="524"/>
      <c r="F95" s="497"/>
      <c r="G95" s="16"/>
      <c r="H95" s="16"/>
      <c r="I95" s="261"/>
      <c r="J95" s="297"/>
      <c r="K95" s="297"/>
      <c r="M95" s="297"/>
      <c r="N95" s="476"/>
      <c r="O95" s="476"/>
      <c r="P95" s="476"/>
      <c r="Q95" s="476"/>
      <c r="R95" s="476"/>
      <c r="S95" s="476"/>
    </row>
    <row r="96" spans="1:19" s="477" customFormat="1" ht="15" customHeight="1">
      <c r="A96" s="13"/>
      <c r="B96" s="521"/>
      <c r="C96" s="249"/>
      <c r="D96" s="249"/>
      <c r="E96" s="524"/>
      <c r="F96" s="497"/>
      <c r="G96" s="497"/>
      <c r="H96" s="16"/>
      <c r="I96" s="261"/>
      <c r="J96" s="297"/>
      <c r="K96" s="297"/>
      <c r="M96" s="297"/>
      <c r="N96" s="476"/>
      <c r="O96" s="476"/>
      <c r="P96" s="476"/>
      <c r="Q96" s="476"/>
      <c r="R96" s="476"/>
      <c r="S96" s="476"/>
    </row>
    <row r="97" spans="1:19" s="477" customFormat="1" ht="15" customHeight="1">
      <c r="A97" s="13" t="s">
        <v>8</v>
      </c>
      <c r="B97" s="372" t="s">
        <v>920</v>
      </c>
      <c r="C97" s="249"/>
      <c r="D97" s="249"/>
      <c r="E97" s="524"/>
      <c r="F97" s="295"/>
      <c r="G97" s="295"/>
      <c r="H97" s="16"/>
      <c r="I97" s="296"/>
      <c r="J97" s="297"/>
      <c r="K97" s="297"/>
      <c r="M97" s="297"/>
      <c r="N97" s="476"/>
      <c r="O97" s="476"/>
      <c r="P97" s="476"/>
      <c r="Q97" s="476"/>
      <c r="R97" s="476"/>
      <c r="S97" s="476"/>
    </row>
    <row r="98" spans="1:19" s="477" customFormat="1" ht="15" customHeight="1">
      <c r="A98" s="13"/>
      <c r="B98" s="372" t="s">
        <v>921</v>
      </c>
      <c r="C98" s="249"/>
      <c r="D98" s="249"/>
      <c r="E98" s="524"/>
      <c r="F98" s="497"/>
      <c r="G98" s="497"/>
      <c r="H98" s="16"/>
      <c r="I98" s="261"/>
      <c r="J98" s="297"/>
      <c r="K98" s="297"/>
      <c r="M98" s="297"/>
      <c r="N98" s="476"/>
      <c r="O98" s="476"/>
      <c r="P98" s="476"/>
      <c r="Q98" s="476"/>
      <c r="R98" s="476"/>
      <c r="S98" s="476"/>
    </row>
    <row r="99" spans="1:19" s="477" customFormat="1" ht="15" customHeight="1">
      <c r="A99" s="13"/>
      <c r="B99" s="372" t="s">
        <v>922</v>
      </c>
      <c r="C99" s="249"/>
      <c r="D99" s="249"/>
      <c r="E99" s="524"/>
      <c r="F99" s="497"/>
      <c r="G99" s="497"/>
      <c r="H99" s="16"/>
      <c r="I99" s="261"/>
      <c r="J99" s="297"/>
      <c r="K99" s="297"/>
      <c r="M99" s="297"/>
      <c r="N99" s="476"/>
      <c r="O99" s="476"/>
      <c r="P99" s="476"/>
      <c r="Q99" s="476"/>
      <c r="R99" s="476"/>
      <c r="S99" s="476"/>
    </row>
    <row r="100" spans="1:19" s="477" customFormat="1" ht="15" customHeight="1">
      <c r="A100" s="13"/>
      <c r="B100" s="372" t="s">
        <v>941</v>
      </c>
      <c r="C100" s="249"/>
      <c r="D100" s="249"/>
      <c r="E100" s="524"/>
      <c r="F100" s="13" t="s">
        <v>55</v>
      </c>
      <c r="G100" s="16">
        <f>G85</f>
        <v>2.4</v>
      </c>
      <c r="H100" s="16"/>
      <c r="I100" s="187"/>
      <c r="J100" s="297"/>
      <c r="K100" s="297"/>
      <c r="M100" s="297"/>
      <c r="N100" s="476"/>
      <c r="O100" s="476"/>
      <c r="P100" s="476"/>
      <c r="Q100" s="476"/>
      <c r="R100" s="476"/>
      <c r="S100" s="476"/>
    </row>
    <row r="101" spans="1:19" s="477" customFormat="1" ht="15" customHeight="1">
      <c r="A101" s="13"/>
      <c r="B101" s="372"/>
      <c r="C101" s="249"/>
      <c r="D101" s="249"/>
      <c r="E101" s="524"/>
      <c r="F101" s="13"/>
      <c r="G101" s="16"/>
      <c r="H101" s="16"/>
      <c r="I101" s="187"/>
      <c r="J101" s="297"/>
      <c r="K101" s="297"/>
      <c r="M101" s="297"/>
      <c r="N101" s="476"/>
      <c r="O101" s="476"/>
      <c r="P101" s="476"/>
      <c r="Q101" s="476"/>
      <c r="R101" s="476"/>
      <c r="S101" s="476"/>
    </row>
    <row r="102" spans="1:19" s="477" customFormat="1" ht="15" customHeight="1">
      <c r="A102" s="13" t="s">
        <v>10</v>
      </c>
      <c r="B102" s="372" t="s">
        <v>923</v>
      </c>
      <c r="C102" s="249"/>
      <c r="D102" s="249"/>
      <c r="E102" s="524"/>
      <c r="F102" s="13"/>
      <c r="G102" s="16"/>
      <c r="H102" s="16"/>
      <c r="I102" s="187"/>
      <c r="J102" s="297"/>
      <c r="K102" s="297"/>
      <c r="M102" s="297"/>
      <c r="N102" s="476"/>
      <c r="O102" s="476"/>
      <c r="P102" s="476"/>
      <c r="Q102" s="476"/>
      <c r="R102" s="476"/>
      <c r="S102" s="476"/>
    </row>
    <row r="103" spans="1:19" s="477" customFormat="1" ht="15" customHeight="1">
      <c r="A103" s="13"/>
      <c r="B103" s="372" t="s">
        <v>942</v>
      </c>
      <c r="C103" s="249"/>
      <c r="D103" s="249"/>
      <c r="E103" s="524"/>
      <c r="F103" s="13"/>
      <c r="G103" s="16"/>
      <c r="H103" s="16"/>
      <c r="I103" s="187"/>
      <c r="J103" s="297"/>
      <c r="K103" s="297"/>
      <c r="M103" s="297"/>
      <c r="N103" s="476"/>
      <c r="O103" s="476"/>
      <c r="P103" s="476"/>
      <c r="Q103" s="476"/>
      <c r="R103" s="476"/>
      <c r="S103" s="476"/>
    </row>
    <row r="104" spans="1:19" s="477" customFormat="1" ht="15" customHeight="1">
      <c r="A104" s="13"/>
      <c r="B104" s="372" t="s">
        <v>943</v>
      </c>
      <c r="C104" s="249"/>
      <c r="D104" s="249"/>
      <c r="E104" s="524"/>
      <c r="F104" s="13" t="s">
        <v>96</v>
      </c>
      <c r="G104" s="16">
        <v>160</v>
      </c>
      <c r="H104" s="16"/>
      <c r="I104" s="187"/>
      <c r="J104" s="297"/>
      <c r="K104" s="297"/>
      <c r="M104" s="297"/>
      <c r="N104" s="476"/>
      <c r="O104" s="476"/>
      <c r="P104" s="476"/>
      <c r="Q104" s="476"/>
      <c r="R104" s="476"/>
      <c r="S104" s="476"/>
    </row>
    <row r="105" spans="1:19" s="477" customFormat="1" ht="15" customHeight="1">
      <c r="A105" s="13"/>
      <c r="B105" s="372"/>
      <c r="C105" s="249"/>
      <c r="D105" s="249"/>
      <c r="E105" s="524"/>
      <c r="F105" s="13"/>
      <c r="G105" s="16"/>
      <c r="H105" s="16"/>
      <c r="I105" s="187"/>
      <c r="J105" s="297"/>
      <c r="K105" s="297"/>
      <c r="M105" s="297"/>
      <c r="N105" s="476"/>
      <c r="O105" s="476"/>
      <c r="P105" s="476"/>
      <c r="Q105" s="476"/>
      <c r="R105" s="476"/>
      <c r="S105" s="476"/>
    </row>
    <row r="106" spans="1:19" s="477" customFormat="1" ht="15" customHeight="1">
      <c r="A106" s="13" t="s">
        <v>21</v>
      </c>
      <c r="B106" s="372" t="s">
        <v>924</v>
      </c>
      <c r="C106" s="249"/>
      <c r="D106" s="249"/>
      <c r="E106" s="524"/>
      <c r="F106" s="13" t="s">
        <v>508</v>
      </c>
      <c r="G106" s="16">
        <v>1</v>
      </c>
      <c r="H106" s="16"/>
      <c r="I106" s="187"/>
      <c r="J106" s="297"/>
      <c r="K106" s="297"/>
      <c r="M106" s="297"/>
      <c r="N106" s="476"/>
      <c r="O106" s="476"/>
      <c r="P106" s="476"/>
      <c r="Q106" s="476"/>
      <c r="R106" s="476"/>
      <c r="S106" s="476"/>
    </row>
    <row r="107" spans="1:19" s="477" customFormat="1" ht="15" customHeight="1">
      <c r="A107" s="13"/>
      <c r="B107" s="372"/>
      <c r="C107" s="249"/>
      <c r="D107" s="249"/>
      <c r="E107" s="524"/>
      <c r="F107" s="13"/>
      <c r="G107" s="16"/>
      <c r="H107" s="16"/>
      <c r="I107" s="187"/>
      <c r="J107" s="297"/>
      <c r="K107" s="297"/>
      <c r="M107" s="297"/>
      <c r="N107" s="476"/>
      <c r="O107" s="476"/>
      <c r="P107" s="476"/>
      <c r="Q107" s="476"/>
      <c r="R107" s="476"/>
      <c r="S107" s="476"/>
    </row>
    <row r="108" spans="1:19" s="477" customFormat="1" ht="15" customHeight="1">
      <c r="A108" s="13" t="s">
        <v>9</v>
      </c>
      <c r="B108" s="372" t="s">
        <v>925</v>
      </c>
      <c r="C108" s="249"/>
      <c r="D108" s="249"/>
      <c r="E108" s="524"/>
      <c r="F108" s="13"/>
      <c r="G108" s="16"/>
      <c r="H108" s="16"/>
      <c r="I108" s="187"/>
      <c r="J108" s="297"/>
      <c r="K108" s="297"/>
      <c r="M108" s="297"/>
      <c r="N108" s="476"/>
      <c r="O108" s="476"/>
      <c r="P108" s="476"/>
      <c r="Q108" s="476"/>
      <c r="R108" s="476"/>
      <c r="S108" s="476"/>
    </row>
    <row r="109" spans="1:19" s="477" customFormat="1" ht="15" customHeight="1">
      <c r="A109" s="13"/>
      <c r="B109" s="372" t="s">
        <v>926</v>
      </c>
      <c r="C109" s="249"/>
      <c r="D109" s="249"/>
      <c r="E109" s="524"/>
      <c r="F109" s="13" t="s">
        <v>96</v>
      </c>
      <c r="G109" s="16">
        <f>160*6</f>
        <v>960</v>
      </c>
      <c r="H109" s="16"/>
      <c r="I109" s="187"/>
      <c r="J109" s="297"/>
      <c r="K109" s="297"/>
      <c r="M109" s="297"/>
      <c r="N109" s="476"/>
      <c r="O109" s="476"/>
      <c r="P109" s="476"/>
      <c r="Q109" s="476"/>
      <c r="R109" s="476"/>
      <c r="S109" s="476"/>
    </row>
    <row r="110" spans="1:19" s="477" customFormat="1" ht="15" customHeight="1">
      <c r="A110" s="13"/>
      <c r="B110" s="372"/>
      <c r="C110" s="249"/>
      <c r="D110" s="249"/>
      <c r="E110" s="524"/>
      <c r="F110" s="13"/>
      <c r="G110" s="16"/>
      <c r="H110" s="16"/>
      <c r="I110" s="187"/>
      <c r="J110" s="297"/>
      <c r="K110" s="297"/>
      <c r="M110" s="297"/>
      <c r="N110" s="476"/>
      <c r="O110" s="476"/>
      <c r="P110" s="476"/>
      <c r="Q110" s="476"/>
      <c r="R110" s="476"/>
      <c r="S110" s="476"/>
    </row>
    <row r="111" spans="1:19" s="477" customFormat="1" ht="15" customHeight="1">
      <c r="A111" s="13" t="s">
        <v>11</v>
      </c>
      <c r="B111" s="372" t="s">
        <v>927</v>
      </c>
      <c r="C111" s="249"/>
      <c r="D111" s="249"/>
      <c r="E111" s="524"/>
      <c r="F111" s="13" t="s">
        <v>96</v>
      </c>
      <c r="G111" s="16">
        <f>160*7</f>
        <v>1120</v>
      </c>
      <c r="H111" s="16"/>
      <c r="I111" s="187"/>
      <c r="J111" s="297"/>
      <c r="K111" s="297"/>
      <c r="M111" s="297"/>
      <c r="N111" s="476"/>
      <c r="O111" s="476"/>
      <c r="P111" s="476"/>
      <c r="Q111" s="476"/>
      <c r="R111" s="476"/>
      <c r="S111" s="476"/>
    </row>
    <row r="112" spans="1:19" s="477" customFormat="1" ht="15" customHeight="1">
      <c r="A112" s="13"/>
      <c r="B112" s="375"/>
      <c r="C112" s="249"/>
      <c r="D112" s="249"/>
      <c r="E112" s="524"/>
      <c r="F112" s="13"/>
      <c r="G112" s="16"/>
      <c r="H112" s="16"/>
      <c r="I112" s="187"/>
      <c r="J112" s="297"/>
      <c r="K112" s="297"/>
      <c r="M112" s="297"/>
      <c r="N112" s="476"/>
      <c r="O112" s="476"/>
      <c r="P112" s="476"/>
      <c r="Q112" s="476"/>
      <c r="R112" s="476"/>
      <c r="S112" s="476"/>
    </row>
    <row r="113" spans="1:19" s="477" customFormat="1" ht="15" customHeight="1">
      <c r="A113" s="13" t="s">
        <v>22</v>
      </c>
      <c r="B113" s="372" t="s">
        <v>989</v>
      </c>
      <c r="C113" s="249"/>
      <c r="D113" s="249"/>
      <c r="E113" s="524"/>
      <c r="F113" s="13"/>
      <c r="G113" s="16"/>
      <c r="H113" s="16"/>
      <c r="I113" s="187"/>
      <c r="J113" s="297"/>
      <c r="K113" s="297"/>
      <c r="M113" s="297"/>
      <c r="N113" s="476"/>
      <c r="O113" s="476"/>
      <c r="P113" s="476"/>
      <c r="Q113" s="476"/>
      <c r="R113" s="476"/>
      <c r="S113" s="476"/>
    </row>
    <row r="114" spans="1:19" s="477" customFormat="1" ht="15" customHeight="1">
      <c r="A114" s="13"/>
      <c r="B114" s="372" t="s">
        <v>928</v>
      </c>
      <c r="C114" s="249"/>
      <c r="D114" s="249"/>
      <c r="E114" s="524"/>
      <c r="F114" s="13"/>
      <c r="G114" s="16"/>
      <c r="H114" s="16"/>
      <c r="I114" s="187"/>
      <c r="J114" s="297"/>
      <c r="K114" s="297"/>
      <c r="M114" s="297"/>
      <c r="N114" s="476"/>
      <c r="O114" s="476"/>
      <c r="P114" s="476"/>
      <c r="Q114" s="476"/>
      <c r="R114" s="476"/>
      <c r="S114" s="476"/>
    </row>
    <row r="115" spans="1:19" s="477" customFormat="1" ht="15" customHeight="1">
      <c r="A115" s="13"/>
      <c r="B115" s="372" t="s">
        <v>929</v>
      </c>
      <c r="C115" s="249"/>
      <c r="D115" s="249"/>
      <c r="E115" s="524"/>
      <c r="F115" s="13" t="s">
        <v>96</v>
      </c>
      <c r="G115" s="16">
        <v>160</v>
      </c>
      <c r="H115" s="16"/>
      <c r="I115" s="187"/>
      <c r="J115" s="297"/>
      <c r="K115" s="297"/>
      <c r="M115" s="297"/>
      <c r="N115" s="476"/>
      <c r="O115" s="476"/>
      <c r="P115" s="476"/>
      <c r="Q115" s="476"/>
      <c r="R115" s="476"/>
      <c r="S115" s="476"/>
    </row>
    <row r="116" spans="1:19" s="477" customFormat="1" ht="15" customHeight="1">
      <c r="A116" s="13"/>
      <c r="B116" s="372"/>
      <c r="C116" s="249"/>
      <c r="D116" s="249"/>
      <c r="E116" s="524"/>
      <c r="F116" s="13"/>
      <c r="G116" s="16"/>
      <c r="H116" s="16"/>
      <c r="I116" s="187"/>
      <c r="J116" s="297"/>
      <c r="K116" s="297"/>
      <c r="M116" s="297"/>
      <c r="N116" s="476"/>
      <c r="O116" s="476"/>
      <c r="P116" s="476"/>
      <c r="Q116" s="476"/>
      <c r="R116" s="476"/>
      <c r="S116" s="476"/>
    </row>
    <row r="117" spans="1:19" s="477" customFormat="1" ht="15" customHeight="1">
      <c r="A117" s="13" t="s">
        <v>23</v>
      </c>
      <c r="B117" s="372" t="s">
        <v>930</v>
      </c>
      <c r="C117" s="249"/>
      <c r="D117" s="249"/>
      <c r="E117" s="524"/>
      <c r="F117" s="13"/>
      <c r="G117" s="16"/>
      <c r="H117" s="16"/>
      <c r="I117" s="187"/>
      <c r="J117" s="297"/>
      <c r="K117" s="297"/>
      <c r="M117" s="297"/>
      <c r="N117" s="476"/>
      <c r="O117" s="476"/>
      <c r="P117" s="476"/>
      <c r="Q117" s="476"/>
      <c r="R117" s="476"/>
      <c r="S117" s="476"/>
    </row>
    <row r="118" spans="1:19" s="477" customFormat="1" ht="15" customHeight="1">
      <c r="A118" s="13"/>
      <c r="B118" s="372" t="s">
        <v>931</v>
      </c>
      <c r="C118" s="249"/>
      <c r="D118" s="249"/>
      <c r="E118" s="524"/>
      <c r="F118" s="13" t="s">
        <v>96</v>
      </c>
      <c r="G118" s="16">
        <v>160</v>
      </c>
      <c r="H118" s="16"/>
      <c r="I118" s="187"/>
      <c r="J118" s="297"/>
      <c r="K118" s="297"/>
      <c r="M118" s="297"/>
      <c r="N118" s="476"/>
      <c r="O118" s="476"/>
      <c r="P118" s="476"/>
      <c r="Q118" s="476"/>
      <c r="R118" s="476"/>
      <c r="S118" s="476"/>
    </row>
    <row r="119" spans="1:19" s="477" customFormat="1" ht="15" customHeight="1">
      <c r="A119" s="13"/>
      <c r="B119" s="372"/>
      <c r="C119" s="249"/>
      <c r="D119" s="249"/>
      <c r="E119" s="524"/>
      <c r="F119" s="497"/>
      <c r="G119" s="16"/>
      <c r="H119" s="16"/>
      <c r="I119" s="187"/>
      <c r="J119" s="297"/>
      <c r="K119" s="297"/>
      <c r="M119" s="297"/>
      <c r="N119" s="476"/>
      <c r="O119" s="476"/>
      <c r="P119" s="476"/>
      <c r="Q119" s="476"/>
      <c r="R119" s="476"/>
      <c r="S119" s="476"/>
    </row>
    <row r="120" spans="1:19" s="477" customFormat="1" ht="15" customHeight="1">
      <c r="A120" s="13" t="s">
        <v>24</v>
      </c>
      <c r="B120" s="372" t="s">
        <v>932</v>
      </c>
      <c r="C120" s="249"/>
      <c r="D120" s="249"/>
      <c r="E120" s="524"/>
      <c r="F120" s="497"/>
      <c r="G120" s="16"/>
      <c r="H120" s="16"/>
      <c r="I120" s="187"/>
      <c r="J120" s="297"/>
      <c r="K120" s="297"/>
      <c r="M120" s="297"/>
      <c r="N120" s="476"/>
      <c r="O120" s="476"/>
      <c r="P120" s="476"/>
      <c r="Q120" s="476"/>
      <c r="R120" s="476"/>
      <c r="S120" s="476"/>
    </row>
    <row r="121" spans="1:19" s="477" customFormat="1" ht="15" customHeight="1">
      <c r="A121" s="13"/>
      <c r="B121" s="372" t="s">
        <v>933</v>
      </c>
      <c r="C121" s="484"/>
      <c r="D121" s="484"/>
      <c r="E121" s="525"/>
      <c r="F121" s="13" t="s">
        <v>5</v>
      </c>
      <c r="G121" s="16">
        <f>G90+G93</f>
        <v>66.666666666666671</v>
      </c>
      <c r="H121" s="16"/>
      <c r="I121" s="187"/>
      <c r="J121" s="297"/>
      <c r="K121" s="297"/>
      <c r="M121" s="297"/>
      <c r="N121" s="476"/>
      <c r="O121" s="476"/>
      <c r="P121" s="476"/>
      <c r="Q121" s="476"/>
      <c r="R121" s="476"/>
      <c r="S121" s="476"/>
    </row>
    <row r="122" spans="1:19" s="477" customFormat="1" ht="15" customHeight="1">
      <c r="A122" s="13"/>
      <c r="B122" s="375"/>
      <c r="C122" s="484"/>
      <c r="D122" s="484"/>
      <c r="E122" s="525"/>
      <c r="F122" s="306"/>
      <c r="G122" s="306"/>
      <c r="H122" s="16"/>
      <c r="I122" s="308"/>
      <c r="J122" s="297"/>
      <c r="K122" s="297"/>
      <c r="L122" s="297"/>
      <c r="M122" s="297"/>
      <c r="N122" s="476"/>
      <c r="O122" s="476"/>
      <c r="P122" s="476"/>
      <c r="Q122" s="476"/>
      <c r="R122" s="476"/>
      <c r="S122" s="476"/>
    </row>
    <row r="123" spans="1:19" s="477" customFormat="1" ht="15" customHeight="1">
      <c r="A123" s="13"/>
      <c r="B123" s="375"/>
      <c r="C123" s="484"/>
      <c r="D123" s="484"/>
      <c r="E123" s="525"/>
      <c r="F123" s="306"/>
      <c r="G123" s="306"/>
      <c r="H123" s="16"/>
      <c r="I123" s="308"/>
      <c r="J123" s="297"/>
      <c r="K123" s="297"/>
      <c r="L123" s="297"/>
      <c r="M123" s="297"/>
      <c r="N123" s="476"/>
      <c r="O123" s="476"/>
      <c r="P123" s="476"/>
      <c r="Q123" s="476"/>
      <c r="R123" s="476"/>
      <c r="S123" s="476"/>
    </row>
    <row r="124" spans="1:19" s="477" customFormat="1" ht="15" customHeight="1">
      <c r="A124" s="497"/>
      <c r="B124" s="375"/>
      <c r="C124" s="484"/>
      <c r="D124" s="484"/>
      <c r="E124" s="525"/>
      <c r="F124" s="306"/>
      <c r="G124" s="306"/>
      <c r="H124" s="16"/>
      <c r="I124" s="308"/>
      <c r="J124" s="297"/>
      <c r="K124" s="297"/>
      <c r="L124" s="297"/>
      <c r="M124" s="297"/>
      <c r="N124" s="476"/>
      <c r="O124" s="476"/>
      <c r="P124" s="476"/>
      <c r="Q124" s="476"/>
      <c r="R124" s="476"/>
      <c r="S124" s="476"/>
    </row>
    <row r="125" spans="1:19" s="477" customFormat="1" ht="15" customHeight="1">
      <c r="A125" s="497"/>
      <c r="B125" s="375"/>
      <c r="C125" s="484"/>
      <c r="D125" s="484"/>
      <c r="E125" s="525"/>
      <c r="F125" s="306"/>
      <c r="G125" s="306"/>
      <c r="H125" s="16"/>
      <c r="I125" s="308"/>
      <c r="J125" s="297"/>
      <c r="K125" s="297"/>
      <c r="L125" s="297"/>
      <c r="M125" s="297"/>
      <c r="N125" s="476"/>
      <c r="O125" s="476"/>
      <c r="P125" s="476"/>
      <c r="Q125" s="476"/>
      <c r="R125" s="476"/>
      <c r="S125" s="476"/>
    </row>
    <row r="126" spans="1:19" s="477" customFormat="1" ht="15" customHeight="1">
      <c r="A126" s="497"/>
      <c r="B126" s="375"/>
      <c r="C126" s="484"/>
      <c r="D126" s="484"/>
      <c r="E126" s="525"/>
      <c r="F126" s="306"/>
      <c r="G126" s="306"/>
      <c r="H126" s="16"/>
      <c r="I126" s="308"/>
      <c r="J126" s="297"/>
      <c r="K126" s="297"/>
      <c r="L126" s="297"/>
      <c r="M126" s="297"/>
      <c r="N126" s="476"/>
      <c r="O126" s="476"/>
      <c r="P126" s="476"/>
      <c r="Q126" s="476"/>
      <c r="R126" s="476"/>
      <c r="S126" s="476"/>
    </row>
    <row r="127" spans="1:19" s="477" customFormat="1" ht="15" customHeight="1">
      <c r="A127" s="497"/>
      <c r="B127" s="375"/>
      <c r="C127" s="484"/>
      <c r="D127" s="484"/>
      <c r="E127" s="525"/>
      <c r="F127" s="306"/>
      <c r="G127" s="306"/>
      <c r="H127" s="16"/>
      <c r="I127" s="308"/>
      <c r="J127" s="297"/>
      <c r="K127" s="297"/>
      <c r="L127" s="297"/>
      <c r="M127" s="297"/>
      <c r="N127" s="476"/>
      <c r="O127" s="476"/>
      <c r="P127" s="476"/>
      <c r="Q127" s="476"/>
      <c r="R127" s="476"/>
      <c r="S127" s="476"/>
    </row>
    <row r="128" spans="1:19" s="477" customFormat="1" ht="15" customHeight="1">
      <c r="A128" s="497"/>
      <c r="B128" s="375"/>
      <c r="C128" s="484"/>
      <c r="D128" s="484"/>
      <c r="E128" s="525"/>
      <c r="F128" s="306"/>
      <c r="G128" s="306"/>
      <c r="H128" s="16"/>
      <c r="I128" s="308"/>
      <c r="J128" s="297"/>
      <c r="K128" s="297"/>
      <c r="L128" s="297"/>
      <c r="M128" s="297"/>
      <c r="N128" s="476"/>
      <c r="O128" s="476"/>
      <c r="P128" s="476"/>
      <c r="Q128" s="476"/>
      <c r="R128" s="476"/>
      <c r="S128" s="476"/>
    </row>
    <row r="129" spans="1:19" s="477" customFormat="1" ht="15" customHeight="1">
      <c r="A129" s="497"/>
      <c r="B129" s="375"/>
      <c r="C129" s="484"/>
      <c r="D129" s="484"/>
      <c r="E129" s="525"/>
      <c r="F129" s="306"/>
      <c r="G129" s="306"/>
      <c r="H129" s="16"/>
      <c r="I129" s="308"/>
      <c r="J129" s="297"/>
      <c r="K129" s="297"/>
      <c r="L129" s="297"/>
      <c r="M129" s="297"/>
      <c r="N129" s="476"/>
      <c r="O129" s="476"/>
      <c r="P129" s="476"/>
      <c r="Q129" s="476"/>
      <c r="R129" s="476"/>
      <c r="S129" s="476"/>
    </row>
    <row r="130" spans="1:19" s="477" customFormat="1" ht="15" customHeight="1">
      <c r="A130" s="497"/>
      <c r="B130" s="375"/>
      <c r="C130" s="484"/>
      <c r="D130" s="484"/>
      <c r="E130" s="525"/>
      <c r="F130" s="306"/>
      <c r="G130" s="306"/>
      <c r="H130" s="16"/>
      <c r="I130" s="308"/>
      <c r="J130" s="297"/>
      <c r="K130" s="297"/>
      <c r="L130" s="297"/>
      <c r="M130" s="297"/>
      <c r="N130" s="476"/>
      <c r="O130" s="476"/>
      <c r="P130" s="476"/>
      <c r="Q130" s="476"/>
      <c r="R130" s="476"/>
      <c r="S130" s="476"/>
    </row>
    <row r="131" spans="1:19" s="477" customFormat="1" ht="15" customHeight="1">
      <c r="A131" s="497"/>
      <c r="B131" s="375"/>
      <c r="C131" s="484"/>
      <c r="D131" s="484"/>
      <c r="E131" s="525"/>
      <c r="F131" s="306"/>
      <c r="G131" s="306"/>
      <c r="H131" s="307"/>
      <c r="I131" s="308"/>
      <c r="J131" s="297"/>
      <c r="K131" s="297"/>
      <c r="L131" s="297"/>
      <c r="M131" s="297"/>
      <c r="N131" s="476"/>
      <c r="O131" s="476"/>
      <c r="P131" s="476"/>
      <c r="Q131" s="476"/>
      <c r="R131" s="476"/>
      <c r="S131" s="476"/>
    </row>
    <row r="132" spans="1:19" s="477" customFormat="1" ht="28.2" customHeight="1">
      <c r="A132" s="497"/>
      <c r="B132" s="305" t="s">
        <v>509</v>
      </c>
      <c r="C132" s="303"/>
      <c r="D132" s="303"/>
      <c r="E132" s="517"/>
      <c r="F132" s="289"/>
      <c r="G132" s="289"/>
      <c r="H132" s="290"/>
      <c r="I132" s="199"/>
      <c r="J132" s="297"/>
      <c r="K132" s="297"/>
      <c r="L132" s="297"/>
      <c r="M132" s="297"/>
      <c r="N132" s="476"/>
      <c r="O132" s="476"/>
      <c r="P132" s="476"/>
      <c r="Q132" s="476"/>
      <c r="R132" s="476"/>
      <c r="S132" s="476"/>
    </row>
    <row r="133" spans="1:19" s="477" customFormat="1" ht="15" customHeight="1">
      <c r="A133" s="306"/>
      <c r="B133" s="526"/>
      <c r="C133" s="485"/>
      <c r="D133" s="485"/>
      <c r="E133" s="527"/>
      <c r="F133" s="306"/>
      <c r="G133" s="306"/>
      <c r="H133" s="307"/>
      <c r="I133" s="308"/>
      <c r="J133" s="298"/>
      <c r="K133" s="298"/>
      <c r="L133" s="298"/>
      <c r="M133" s="298"/>
      <c r="N133" s="476"/>
      <c r="O133" s="476"/>
      <c r="P133" s="476"/>
      <c r="Q133" s="476"/>
      <c r="R133" s="476"/>
      <c r="S133" s="476"/>
    </row>
    <row r="134" spans="1:19" s="477" customFormat="1" ht="15" customHeight="1">
      <c r="A134" s="306"/>
      <c r="B134" s="526"/>
      <c r="C134" s="485"/>
      <c r="D134" s="485"/>
      <c r="E134" s="527"/>
      <c r="F134" s="306"/>
      <c r="G134" s="306"/>
      <c r="H134" s="307"/>
      <c r="I134" s="308"/>
      <c r="J134" s="298"/>
      <c r="K134" s="298"/>
      <c r="L134" s="298"/>
      <c r="M134" s="298"/>
      <c r="N134" s="476"/>
      <c r="O134" s="476"/>
      <c r="P134" s="476"/>
      <c r="Q134" s="476"/>
      <c r="R134" s="476"/>
      <c r="S134" s="476"/>
    </row>
    <row r="135" spans="1:19" s="477" customFormat="1" ht="15" customHeight="1">
      <c r="A135" s="306"/>
      <c r="B135" s="526"/>
      <c r="C135" s="485"/>
      <c r="D135" s="485"/>
      <c r="E135" s="527"/>
      <c r="F135" s="306"/>
      <c r="G135" s="306"/>
      <c r="H135" s="307"/>
      <c r="I135" s="308"/>
      <c r="J135" s="298"/>
      <c r="K135" s="298"/>
      <c r="L135" s="298"/>
      <c r="M135" s="298"/>
      <c r="N135" s="476"/>
      <c r="O135" s="476"/>
      <c r="P135" s="476"/>
      <c r="Q135" s="476"/>
      <c r="R135" s="476"/>
      <c r="S135" s="476"/>
    </row>
    <row r="136" spans="1:19" s="477" customFormat="1" ht="15" customHeight="1">
      <c r="A136" s="306"/>
      <c r="B136" s="526"/>
      <c r="C136" s="485"/>
      <c r="D136" s="485"/>
      <c r="E136" s="527"/>
      <c r="F136" s="306"/>
      <c r="G136" s="306"/>
      <c r="H136" s="307"/>
      <c r="I136" s="308"/>
      <c r="J136" s="298"/>
      <c r="K136" s="298"/>
      <c r="L136" s="298"/>
      <c r="M136" s="298"/>
      <c r="N136" s="476"/>
      <c r="O136" s="476"/>
      <c r="P136" s="476"/>
      <c r="Q136" s="476"/>
      <c r="R136" s="476"/>
      <c r="S136" s="476"/>
    </row>
    <row r="137" spans="1:19" s="477" customFormat="1" ht="15" customHeight="1">
      <c r="A137" s="306"/>
      <c r="B137" s="526"/>
      <c r="C137" s="485"/>
      <c r="D137" s="485"/>
      <c r="E137" s="527"/>
      <c r="F137" s="306"/>
      <c r="G137" s="306"/>
      <c r="H137" s="307"/>
      <c r="I137" s="308"/>
      <c r="J137" s="298"/>
      <c r="K137" s="298"/>
      <c r="L137" s="298"/>
      <c r="M137" s="298"/>
      <c r="N137" s="476"/>
      <c r="O137" s="476"/>
      <c r="P137" s="476"/>
      <c r="Q137" s="476"/>
      <c r="R137" s="476"/>
      <c r="S137" s="476"/>
    </row>
    <row r="138" spans="1:19" s="477" customFormat="1" ht="15" customHeight="1">
      <c r="A138" s="306"/>
      <c r="B138" s="526"/>
      <c r="C138" s="485"/>
      <c r="D138" s="485"/>
      <c r="E138" s="527"/>
      <c r="F138" s="306"/>
      <c r="G138" s="306"/>
      <c r="H138" s="307"/>
      <c r="I138" s="308"/>
      <c r="J138" s="298"/>
      <c r="K138" s="298"/>
      <c r="L138" s="298"/>
      <c r="M138" s="298"/>
      <c r="N138" s="476"/>
      <c r="O138" s="476"/>
      <c r="P138" s="476"/>
      <c r="Q138" s="476"/>
      <c r="R138" s="476"/>
      <c r="S138" s="476"/>
    </row>
    <row r="139" spans="1:19" s="477" customFormat="1" ht="15" customHeight="1">
      <c r="A139" s="289"/>
      <c r="B139" s="528" t="str">
        <f>B3</f>
        <v>PROPOSED BOREHOLE REHABILITATION</v>
      </c>
      <c r="C139" s="486"/>
      <c r="D139" s="486"/>
      <c r="E139" s="529"/>
      <c r="F139" s="538"/>
      <c r="G139" s="541"/>
      <c r="H139" s="7"/>
      <c r="I139" s="554"/>
      <c r="J139" s="297"/>
      <c r="K139" s="297"/>
      <c r="L139" s="297"/>
      <c r="M139" s="297"/>
      <c r="N139" s="476"/>
      <c r="O139" s="476"/>
      <c r="P139" s="476"/>
      <c r="Q139" s="476"/>
      <c r="R139" s="476"/>
      <c r="S139" s="476"/>
    </row>
    <row r="140" spans="1:19" s="477" customFormat="1" ht="15" customHeight="1">
      <c r="A140" s="289"/>
      <c r="B140" s="528" t="str">
        <f>B4</f>
        <v>BALANBAL DISTRICT</v>
      </c>
      <c r="C140" s="486"/>
      <c r="D140" s="486"/>
      <c r="E140" s="529"/>
      <c r="F140" s="538"/>
      <c r="G140" s="541"/>
      <c r="H140" s="7"/>
      <c r="I140" s="554"/>
      <c r="J140" s="297"/>
      <c r="K140" s="297"/>
      <c r="L140" s="297"/>
      <c r="M140" s="297"/>
      <c r="N140" s="476"/>
      <c r="O140" s="476"/>
      <c r="P140" s="476"/>
      <c r="Q140" s="476"/>
      <c r="R140" s="476"/>
      <c r="S140" s="476"/>
    </row>
    <row r="141" spans="1:19" s="477" customFormat="1" ht="15" customHeight="1">
      <c r="A141" s="289"/>
      <c r="B141" s="528"/>
      <c r="C141" s="486"/>
      <c r="D141" s="486"/>
      <c r="E141" s="529"/>
      <c r="F141" s="538"/>
      <c r="G141" s="541"/>
      <c r="H141" s="7"/>
      <c r="I141" s="554"/>
      <c r="J141" s="297"/>
      <c r="K141" s="297"/>
      <c r="L141" s="297"/>
      <c r="M141" s="297"/>
      <c r="N141" s="476"/>
      <c r="O141" s="476"/>
      <c r="P141" s="476"/>
      <c r="Q141" s="476"/>
      <c r="R141" s="476"/>
      <c r="S141" s="476"/>
    </row>
    <row r="142" spans="1:19" s="477" customFormat="1" ht="15" customHeight="1">
      <c r="A142" s="289"/>
      <c r="B142" s="528" t="str">
        <f>B6</f>
        <v>SECTION 9: FENCE AND GATE</v>
      </c>
      <c r="C142" s="486"/>
      <c r="D142" s="486"/>
      <c r="E142" s="529"/>
      <c r="F142" s="538"/>
      <c r="G142" s="541"/>
      <c r="H142" s="7"/>
      <c r="I142" s="554"/>
      <c r="J142" s="297"/>
      <c r="K142" s="297"/>
      <c r="L142" s="297"/>
      <c r="M142" s="297"/>
      <c r="N142" s="476"/>
      <c r="O142" s="476"/>
      <c r="P142" s="476"/>
      <c r="Q142" s="476"/>
      <c r="R142" s="476"/>
      <c r="S142" s="476"/>
    </row>
    <row r="143" spans="1:19" s="477" customFormat="1" ht="15" customHeight="1">
      <c r="A143" s="289"/>
      <c r="B143" s="528"/>
      <c r="C143" s="486"/>
      <c r="D143" s="486"/>
      <c r="E143" s="529"/>
      <c r="F143" s="538"/>
      <c r="G143" s="541"/>
      <c r="H143" s="7"/>
      <c r="I143" s="554"/>
      <c r="J143" s="297"/>
      <c r="K143" s="297"/>
      <c r="L143" s="297"/>
      <c r="M143" s="297"/>
      <c r="N143" s="476"/>
      <c r="O143" s="476"/>
      <c r="P143" s="476"/>
      <c r="Q143" s="476"/>
      <c r="R143" s="476"/>
      <c r="S143" s="476"/>
    </row>
    <row r="144" spans="1:19" s="477" customFormat="1" ht="15" customHeight="1">
      <c r="A144" s="289"/>
      <c r="B144" s="155" t="s">
        <v>934</v>
      </c>
      <c r="C144" s="156"/>
      <c r="D144" s="156"/>
      <c r="E144" s="157"/>
      <c r="F144" s="538"/>
      <c r="G144" s="541"/>
      <c r="H144" s="7"/>
      <c r="I144" s="554"/>
      <c r="J144" s="297"/>
      <c r="K144" s="297"/>
      <c r="L144" s="297"/>
      <c r="M144" s="297"/>
      <c r="N144" s="476"/>
      <c r="O144" s="476"/>
      <c r="P144" s="476"/>
      <c r="Q144" s="476"/>
      <c r="R144" s="476"/>
      <c r="S144" s="476"/>
    </row>
    <row r="145" spans="1:19" s="477" customFormat="1" ht="15" customHeight="1">
      <c r="A145" s="289"/>
      <c r="B145" s="528"/>
      <c r="C145" s="486"/>
      <c r="D145" s="486"/>
      <c r="E145" s="529"/>
      <c r="F145" s="538"/>
      <c r="G145" s="541"/>
      <c r="H145" s="7"/>
      <c r="I145" s="555"/>
      <c r="J145" s="297"/>
      <c r="K145" s="297"/>
      <c r="L145" s="297"/>
      <c r="M145" s="297"/>
      <c r="N145" s="476"/>
      <c r="O145" s="476"/>
      <c r="P145" s="476"/>
      <c r="Q145" s="476"/>
      <c r="R145" s="476"/>
      <c r="S145" s="476"/>
    </row>
    <row r="146" spans="1:19" s="477" customFormat="1" ht="15" customHeight="1">
      <c r="A146" s="289"/>
      <c r="B146" s="155"/>
      <c r="C146" s="156"/>
      <c r="D146" s="156"/>
      <c r="E146" s="157"/>
      <c r="F146" s="538"/>
      <c r="G146" s="542"/>
      <c r="H146" s="7"/>
      <c r="I146" s="554"/>
      <c r="J146" s="298"/>
      <c r="K146" s="298"/>
      <c r="L146" s="298"/>
      <c r="M146" s="298"/>
      <c r="N146" s="476"/>
      <c r="O146" s="476"/>
      <c r="P146" s="476"/>
      <c r="Q146" s="476"/>
      <c r="R146" s="476"/>
      <c r="S146" s="476"/>
    </row>
    <row r="147" spans="1:19" s="477" customFormat="1" ht="15.6">
      <c r="A147" s="289"/>
      <c r="B147" s="155" t="s">
        <v>935</v>
      </c>
      <c r="C147" s="487" t="s">
        <v>158</v>
      </c>
      <c r="E147" s="530"/>
      <c r="F147" s="7"/>
      <c r="G147" s="543" t="s">
        <v>159</v>
      </c>
      <c r="H147" s="11"/>
      <c r="I147" s="556" t="s">
        <v>936</v>
      </c>
      <c r="J147" s="298"/>
      <c r="K147" s="298"/>
      <c r="L147" s="298"/>
      <c r="M147" s="298"/>
      <c r="N147" s="476"/>
      <c r="O147" s="476"/>
      <c r="P147" s="476"/>
      <c r="Q147" s="476"/>
      <c r="R147" s="476"/>
      <c r="S147" s="476"/>
    </row>
    <row r="148" spans="1:19" s="477" customFormat="1" ht="15.6">
      <c r="A148" s="289"/>
      <c r="B148" s="531"/>
      <c r="C148" s="159"/>
      <c r="D148" s="489"/>
      <c r="E148" s="530"/>
      <c r="F148" s="7"/>
      <c r="G148" s="76"/>
      <c r="H148" s="11"/>
      <c r="I148" s="557"/>
      <c r="J148" s="298"/>
      <c r="K148" s="298"/>
      <c r="L148" s="298"/>
      <c r="M148" s="298"/>
      <c r="N148" s="476"/>
      <c r="O148" s="476"/>
      <c r="P148" s="476"/>
      <c r="Q148" s="476"/>
      <c r="R148" s="476"/>
      <c r="S148" s="476"/>
    </row>
    <row r="149" spans="1:19" s="477" customFormat="1" ht="17.399999999999999">
      <c r="A149" s="293"/>
      <c r="B149" s="155"/>
      <c r="C149" s="156"/>
      <c r="D149" s="489"/>
      <c r="E149" s="530"/>
      <c r="F149" s="7"/>
      <c r="G149" s="76"/>
      <c r="H149" s="11"/>
      <c r="I149" s="557"/>
      <c r="J149" s="299"/>
      <c r="K149" s="299"/>
      <c r="L149" s="299"/>
      <c r="M149" s="299"/>
      <c r="N149" s="476"/>
      <c r="O149" s="476"/>
      <c r="P149" s="476"/>
      <c r="Q149" s="476"/>
      <c r="R149" s="476"/>
      <c r="S149" s="476"/>
    </row>
    <row r="150" spans="1:19" s="477" customFormat="1" ht="15.6">
      <c r="A150" s="289"/>
      <c r="B150" s="160">
        <v>1</v>
      </c>
      <c r="C150" s="22" t="str">
        <f>B8</f>
        <v>ELEMENT No. 1: GATE</v>
      </c>
      <c r="D150" s="490"/>
      <c r="E150" s="530"/>
      <c r="F150" s="7"/>
      <c r="G150" s="544" t="s">
        <v>937</v>
      </c>
      <c r="H150" s="11"/>
      <c r="I150" s="558"/>
      <c r="J150" s="297"/>
      <c r="K150" s="297"/>
      <c r="L150" s="297"/>
      <c r="M150" s="297"/>
      <c r="N150" s="476"/>
      <c r="O150" s="476"/>
      <c r="P150" s="476"/>
      <c r="Q150" s="476"/>
      <c r="R150" s="476"/>
      <c r="S150" s="476"/>
    </row>
    <row r="151" spans="1:19" s="477" customFormat="1" ht="15.6">
      <c r="A151" s="289"/>
      <c r="B151" s="407"/>
      <c r="C151" s="488"/>
      <c r="D151" s="490"/>
      <c r="E151" s="530"/>
      <c r="F151" s="7"/>
      <c r="G151" s="76"/>
      <c r="H151" s="11"/>
      <c r="I151" s="558"/>
      <c r="J151" s="297"/>
      <c r="K151" s="297"/>
      <c r="L151" s="297"/>
      <c r="M151" s="297"/>
      <c r="N151" s="476"/>
      <c r="O151" s="476"/>
      <c r="P151" s="476"/>
      <c r="Q151" s="476"/>
      <c r="R151" s="476"/>
      <c r="S151" s="476"/>
    </row>
    <row r="152" spans="1:19" s="477" customFormat="1" ht="15.6">
      <c r="A152" s="289"/>
      <c r="B152" s="160">
        <v>2</v>
      </c>
      <c r="C152" s="22" t="str">
        <f>B71</f>
        <v>ELEMENT No. 2 : FENCE</v>
      </c>
      <c r="D152" s="490"/>
      <c r="E152" s="530"/>
      <c r="F152" s="7"/>
      <c r="G152" s="544" t="s">
        <v>162</v>
      </c>
      <c r="H152" s="550"/>
      <c r="I152" s="558"/>
      <c r="J152" s="297"/>
      <c r="K152" s="297"/>
      <c r="L152" s="297"/>
      <c r="M152" s="297"/>
      <c r="N152" s="476"/>
      <c r="O152" s="476"/>
      <c r="P152" s="476"/>
      <c r="Q152" s="476"/>
      <c r="R152" s="476"/>
      <c r="S152" s="476"/>
    </row>
    <row r="153" spans="1:19" s="477" customFormat="1" ht="15.6">
      <c r="A153" s="293"/>
      <c r="B153" s="407"/>
      <c r="C153" s="488"/>
      <c r="D153" s="489"/>
      <c r="E153" s="530"/>
      <c r="F153" s="7"/>
      <c r="G153" s="544"/>
      <c r="H153" s="550"/>
      <c r="I153" s="558"/>
      <c r="J153" s="297"/>
      <c r="K153" s="297"/>
      <c r="L153" s="297"/>
      <c r="M153" s="297"/>
      <c r="N153" s="476"/>
      <c r="O153" s="476"/>
      <c r="P153" s="476"/>
      <c r="Q153" s="476"/>
      <c r="R153" s="476"/>
      <c r="S153" s="476"/>
    </row>
    <row r="154" spans="1:19" s="477" customFormat="1" ht="15.6">
      <c r="A154" s="293"/>
      <c r="B154" s="407"/>
      <c r="C154" s="491"/>
      <c r="D154" s="491"/>
      <c r="E154" s="532"/>
      <c r="F154" s="539"/>
      <c r="G154" s="544"/>
      <c r="H154" s="539"/>
      <c r="I154" s="558"/>
      <c r="J154" s="297"/>
      <c r="K154" s="297"/>
      <c r="L154" s="297"/>
      <c r="M154" s="297"/>
      <c r="N154" s="476"/>
      <c r="O154" s="476"/>
      <c r="P154" s="476"/>
      <c r="Q154" s="476"/>
      <c r="R154" s="476"/>
      <c r="S154" s="476"/>
    </row>
    <row r="155" spans="1:19" ht="15.6">
      <c r="A155" s="300"/>
      <c r="B155" s="407"/>
      <c r="C155" s="491"/>
      <c r="D155" s="491"/>
      <c r="E155" s="532"/>
      <c r="F155" s="539"/>
      <c r="G155" s="545"/>
      <c r="H155" s="539"/>
      <c r="I155" s="559"/>
      <c r="J155" s="301"/>
      <c r="K155" s="301"/>
      <c r="L155" s="301"/>
      <c r="M155" s="301"/>
      <c r="N155" s="465"/>
      <c r="O155" s="465"/>
      <c r="P155" s="465"/>
      <c r="Q155" s="465"/>
      <c r="R155" s="465"/>
      <c r="S155" s="465"/>
    </row>
    <row r="156" spans="1:19" ht="15.6">
      <c r="A156" s="300"/>
      <c r="B156" s="533" t="s">
        <v>779</v>
      </c>
      <c r="C156" s="491"/>
      <c r="D156" s="491"/>
      <c r="E156" s="532"/>
      <c r="F156" s="539"/>
      <c r="G156" s="545"/>
      <c r="H156" s="539"/>
      <c r="I156" s="560"/>
      <c r="J156" s="301"/>
      <c r="K156" s="301"/>
      <c r="L156" s="301"/>
      <c r="M156" s="301"/>
      <c r="N156" s="465"/>
      <c r="O156" s="465"/>
      <c r="P156" s="465"/>
      <c r="Q156" s="465"/>
      <c r="R156" s="465"/>
      <c r="S156" s="465"/>
    </row>
    <row r="157" spans="1:19" ht="15.6">
      <c r="A157" s="300"/>
      <c r="B157" s="533"/>
      <c r="C157" s="491"/>
      <c r="D157" s="491"/>
      <c r="E157" s="532"/>
      <c r="F157" s="539"/>
      <c r="G157" s="545"/>
      <c r="H157" s="539"/>
      <c r="I157" s="560"/>
      <c r="J157" s="301"/>
      <c r="K157" s="301"/>
      <c r="L157" s="301"/>
      <c r="M157" s="301"/>
      <c r="N157" s="465"/>
      <c r="O157" s="465"/>
      <c r="P157" s="465"/>
      <c r="Q157" s="465"/>
      <c r="R157" s="465"/>
      <c r="S157" s="465"/>
    </row>
    <row r="158" spans="1:19" ht="15.6">
      <c r="A158" s="300"/>
      <c r="B158" s="533"/>
      <c r="C158" s="491"/>
      <c r="D158" s="491"/>
      <c r="E158" s="532"/>
      <c r="F158" s="539"/>
      <c r="G158" s="545"/>
      <c r="H158" s="539"/>
      <c r="I158" s="560"/>
      <c r="J158" s="301"/>
      <c r="K158" s="301"/>
      <c r="L158" s="301"/>
      <c r="M158" s="301"/>
      <c r="N158" s="465"/>
      <c r="O158" s="465"/>
      <c r="P158" s="465"/>
      <c r="Q158" s="465"/>
      <c r="R158" s="465"/>
      <c r="S158" s="465"/>
    </row>
    <row r="159" spans="1:19" ht="15.6">
      <c r="A159" s="300"/>
      <c r="B159" s="534"/>
      <c r="C159" s="491"/>
      <c r="D159" s="491"/>
      <c r="E159" s="532"/>
      <c r="F159" s="539"/>
      <c r="G159" s="545"/>
      <c r="H159" s="539"/>
      <c r="I159" s="560"/>
      <c r="J159" s="301"/>
      <c r="K159" s="301"/>
      <c r="L159" s="301"/>
      <c r="M159" s="301"/>
      <c r="N159" s="465"/>
      <c r="O159" s="465"/>
      <c r="P159" s="465"/>
      <c r="Q159" s="465"/>
      <c r="R159" s="465"/>
      <c r="S159" s="465"/>
    </row>
    <row r="160" spans="1:19" ht="25.8" customHeight="1">
      <c r="A160" s="300"/>
      <c r="B160" s="528" t="s">
        <v>938</v>
      </c>
      <c r="C160" s="491"/>
      <c r="D160" s="491"/>
      <c r="E160" s="532"/>
      <c r="F160" s="539"/>
      <c r="G160" s="545"/>
      <c r="H160" s="539"/>
      <c r="I160" s="560"/>
      <c r="J160" s="301"/>
      <c r="K160" s="301"/>
      <c r="L160" s="301"/>
      <c r="M160" s="301"/>
      <c r="N160" s="465"/>
      <c r="O160" s="465"/>
      <c r="P160" s="465"/>
      <c r="Q160" s="465"/>
      <c r="R160" s="465"/>
      <c r="S160" s="465"/>
    </row>
    <row r="161" spans="1:19" ht="15.6">
      <c r="A161" s="300"/>
      <c r="B161" s="510"/>
      <c r="C161" s="469"/>
      <c r="D161" s="469"/>
      <c r="E161" s="504"/>
      <c r="F161" s="300"/>
      <c r="G161" s="300"/>
      <c r="H161" s="548"/>
      <c r="I161" s="553"/>
      <c r="J161" s="301"/>
      <c r="K161" s="301"/>
      <c r="L161" s="301"/>
      <c r="M161" s="301"/>
      <c r="N161" s="465"/>
      <c r="O161" s="465"/>
      <c r="P161" s="465"/>
      <c r="Q161" s="465"/>
      <c r="R161" s="465"/>
      <c r="S161" s="465"/>
    </row>
    <row r="162" spans="1:19" ht="15.6">
      <c r="A162" s="300"/>
      <c r="B162" s="510"/>
      <c r="C162" s="469"/>
      <c r="D162" s="469"/>
      <c r="E162" s="504"/>
      <c r="F162" s="300"/>
      <c r="G162" s="300"/>
      <c r="H162" s="548"/>
      <c r="I162" s="553"/>
      <c r="J162" s="301"/>
      <c r="K162" s="301"/>
      <c r="L162" s="301"/>
      <c r="M162" s="301"/>
      <c r="N162" s="465"/>
      <c r="O162" s="465"/>
      <c r="P162" s="465"/>
      <c r="Q162" s="465"/>
      <c r="R162" s="465"/>
      <c r="S162" s="465"/>
    </row>
    <row r="163" spans="1:19" ht="15.6">
      <c r="A163" s="498"/>
      <c r="B163" s="535"/>
      <c r="C163" s="536"/>
      <c r="D163" s="536"/>
      <c r="E163" s="537"/>
      <c r="F163" s="498"/>
      <c r="G163" s="498"/>
      <c r="H163" s="551"/>
      <c r="I163" s="561"/>
      <c r="J163" s="301"/>
      <c r="K163" s="301"/>
      <c r="L163" s="301"/>
      <c r="M163" s="301"/>
      <c r="N163" s="465"/>
      <c r="O163" s="465"/>
      <c r="P163" s="465"/>
      <c r="Q163" s="465"/>
      <c r="R163" s="465"/>
      <c r="S163" s="465"/>
    </row>
    <row r="164" spans="1:19" ht="15.6">
      <c r="A164" s="301"/>
      <c r="B164" s="469"/>
      <c r="C164" s="469"/>
      <c r="D164" s="469"/>
      <c r="E164" s="469"/>
      <c r="F164" s="301"/>
      <c r="G164" s="301"/>
      <c r="H164" s="467"/>
      <c r="I164" s="468"/>
      <c r="J164" s="301"/>
      <c r="K164" s="301"/>
      <c r="L164" s="301"/>
      <c r="M164" s="301"/>
      <c r="N164" s="465"/>
      <c r="O164" s="465"/>
      <c r="P164" s="465"/>
      <c r="Q164" s="465"/>
      <c r="R164" s="465"/>
      <c r="S164" s="465"/>
    </row>
    <row r="165" spans="1:19" ht="15.6">
      <c r="A165" s="301"/>
      <c r="B165" s="469"/>
      <c r="C165" s="469"/>
      <c r="D165" s="469"/>
      <c r="E165" s="469"/>
      <c r="F165" s="301"/>
      <c r="G165" s="301"/>
      <c r="H165" s="467"/>
      <c r="I165" s="468"/>
      <c r="J165" s="301"/>
      <c r="K165" s="301"/>
      <c r="L165" s="301"/>
      <c r="M165" s="301"/>
      <c r="N165" s="465"/>
      <c r="O165" s="465"/>
      <c r="P165" s="465"/>
      <c r="Q165" s="465"/>
      <c r="R165" s="465"/>
      <c r="S165" s="465"/>
    </row>
    <row r="166" spans="1:19" ht="15.6">
      <c r="A166" s="301"/>
      <c r="B166" s="469"/>
      <c r="C166" s="469"/>
      <c r="D166" s="469"/>
      <c r="E166" s="469"/>
      <c r="F166" s="301"/>
      <c r="G166" s="301"/>
      <c r="H166" s="467"/>
      <c r="I166" s="468"/>
      <c r="J166" s="301"/>
      <c r="K166" s="301"/>
      <c r="L166" s="301"/>
      <c r="M166" s="301"/>
      <c r="N166" s="465"/>
      <c r="O166" s="465"/>
      <c r="P166" s="465"/>
      <c r="Q166" s="465"/>
      <c r="R166" s="465"/>
      <c r="S166" s="465"/>
    </row>
    <row r="167" spans="1:19" ht="15.6">
      <c r="A167" s="301"/>
      <c r="B167" s="469"/>
      <c r="C167" s="469"/>
      <c r="D167" s="469"/>
      <c r="E167" s="469"/>
      <c r="F167" s="301"/>
      <c r="G167" s="301"/>
      <c r="H167" s="467"/>
      <c r="I167" s="468"/>
      <c r="J167" s="301"/>
      <c r="K167" s="301"/>
      <c r="L167" s="301"/>
      <c r="M167" s="301"/>
      <c r="N167" s="465"/>
      <c r="O167" s="465"/>
      <c r="P167" s="465"/>
      <c r="Q167" s="465"/>
      <c r="R167" s="465"/>
      <c r="S167" s="465"/>
    </row>
    <row r="168" spans="1:19" ht="15.6">
      <c r="A168" s="301"/>
      <c r="B168" s="469"/>
      <c r="C168" s="469"/>
      <c r="D168" s="469"/>
      <c r="E168" s="469"/>
      <c r="F168" s="301"/>
      <c r="G168" s="301"/>
      <c r="H168" s="467"/>
      <c r="I168" s="468"/>
      <c r="J168" s="301"/>
      <c r="K168" s="301"/>
      <c r="L168" s="301"/>
      <c r="M168" s="301"/>
      <c r="N168" s="465"/>
      <c r="O168" s="465"/>
      <c r="P168" s="465"/>
      <c r="Q168" s="465"/>
      <c r="R168" s="465"/>
      <c r="S168" s="465"/>
    </row>
    <row r="169" spans="1:19" ht="15.6">
      <c r="A169" s="301"/>
      <c r="B169" s="469"/>
      <c r="C169" s="469"/>
      <c r="D169" s="469"/>
      <c r="E169" s="469"/>
      <c r="F169" s="301"/>
      <c r="G169" s="301"/>
      <c r="H169" s="467"/>
      <c r="I169" s="468"/>
      <c r="J169" s="301"/>
      <c r="K169" s="301"/>
      <c r="L169" s="301"/>
      <c r="M169" s="301"/>
      <c r="N169" s="465"/>
      <c r="O169" s="465"/>
      <c r="P169" s="465"/>
      <c r="Q169" s="465"/>
      <c r="R169" s="465"/>
      <c r="S169" s="465"/>
    </row>
    <row r="170" spans="1:19" ht="15.6">
      <c r="A170" s="301"/>
      <c r="B170" s="469"/>
      <c r="C170" s="469"/>
      <c r="D170" s="469"/>
      <c r="E170" s="469"/>
      <c r="F170" s="301"/>
      <c r="G170" s="301"/>
      <c r="H170" s="467"/>
      <c r="I170" s="468"/>
      <c r="J170" s="301"/>
      <c r="K170" s="301"/>
      <c r="L170" s="301"/>
      <c r="M170" s="301"/>
      <c r="N170" s="465"/>
      <c r="O170" s="465"/>
      <c r="P170" s="465"/>
      <c r="Q170" s="465"/>
      <c r="R170" s="465"/>
      <c r="S170" s="465"/>
    </row>
    <row r="171" spans="1:19" ht="15.6">
      <c r="A171" s="301"/>
      <c r="B171" s="469"/>
      <c r="C171" s="469"/>
      <c r="D171" s="469"/>
      <c r="E171" s="469"/>
      <c r="F171" s="301"/>
      <c r="G171" s="301"/>
      <c r="H171" s="467"/>
      <c r="I171" s="468"/>
      <c r="J171" s="301"/>
      <c r="K171" s="301"/>
      <c r="L171" s="301"/>
      <c r="M171" s="301"/>
      <c r="N171" s="465"/>
      <c r="O171" s="465"/>
      <c r="P171" s="465"/>
      <c r="Q171" s="465"/>
      <c r="R171" s="465"/>
      <c r="S171" s="465"/>
    </row>
    <row r="172" spans="1:19" ht="15.6">
      <c r="A172" s="301"/>
      <c r="B172" s="469"/>
      <c r="C172" s="469"/>
      <c r="D172" s="469"/>
      <c r="E172" s="469"/>
      <c r="F172" s="301"/>
      <c r="G172" s="301"/>
      <c r="H172" s="467"/>
      <c r="I172" s="468"/>
      <c r="J172" s="301"/>
      <c r="K172" s="301"/>
      <c r="L172" s="301"/>
      <c r="M172" s="301"/>
      <c r="N172" s="465"/>
      <c r="O172" s="465"/>
      <c r="P172" s="465"/>
      <c r="Q172" s="465"/>
      <c r="R172" s="465"/>
      <c r="S172" s="465"/>
    </row>
    <row r="173" spans="1:19" ht="15.6">
      <c r="A173" s="301"/>
      <c r="B173" s="469"/>
      <c r="C173" s="469"/>
      <c r="D173" s="469"/>
      <c r="E173" s="469"/>
      <c r="F173" s="301"/>
      <c r="G173" s="301"/>
      <c r="H173" s="467"/>
      <c r="I173" s="468"/>
      <c r="J173" s="301"/>
      <c r="K173" s="301"/>
      <c r="L173" s="301"/>
      <c r="M173" s="301"/>
      <c r="N173" s="465"/>
      <c r="O173" s="465"/>
      <c r="P173" s="465"/>
      <c r="Q173" s="465"/>
      <c r="R173" s="465"/>
      <c r="S173" s="465"/>
    </row>
    <row r="174" spans="1:19" ht="15.6">
      <c r="A174" s="301"/>
      <c r="B174" s="469"/>
      <c r="C174" s="469"/>
      <c r="D174" s="469"/>
      <c r="E174" s="469"/>
      <c r="F174" s="301"/>
      <c r="G174" s="301"/>
      <c r="H174" s="467"/>
      <c r="I174" s="468"/>
      <c r="J174" s="301"/>
      <c r="K174" s="301"/>
      <c r="L174" s="301"/>
      <c r="M174" s="301"/>
      <c r="N174" s="465"/>
      <c r="O174" s="465"/>
      <c r="P174" s="465"/>
      <c r="Q174" s="465"/>
      <c r="R174" s="465"/>
      <c r="S174" s="465"/>
    </row>
    <row r="175" spans="1:19" ht="15.6">
      <c r="A175" s="301"/>
      <c r="B175" s="469"/>
      <c r="C175" s="469"/>
      <c r="D175" s="469"/>
      <c r="E175" s="469"/>
      <c r="F175" s="301"/>
      <c r="G175" s="301"/>
      <c r="H175" s="467"/>
      <c r="I175" s="468"/>
      <c r="J175" s="301"/>
      <c r="K175" s="301"/>
      <c r="L175" s="301"/>
      <c r="M175" s="301"/>
      <c r="N175" s="465"/>
      <c r="O175" s="465"/>
      <c r="P175" s="465"/>
      <c r="Q175" s="465"/>
      <c r="R175" s="465"/>
      <c r="S175" s="465"/>
    </row>
    <row r="176" spans="1:19" ht="15.6">
      <c r="A176" s="301"/>
      <c r="B176" s="469"/>
      <c r="C176" s="469"/>
      <c r="D176" s="469"/>
      <c r="E176" s="469"/>
      <c r="F176" s="301"/>
      <c r="G176" s="301"/>
      <c r="H176" s="467"/>
      <c r="I176" s="468"/>
      <c r="J176" s="301"/>
      <c r="K176" s="301"/>
      <c r="L176" s="301"/>
      <c r="M176" s="301"/>
      <c r="N176" s="465"/>
      <c r="O176" s="465"/>
      <c r="P176" s="465"/>
      <c r="Q176" s="465"/>
      <c r="R176" s="465"/>
      <c r="S176" s="465"/>
    </row>
    <row r="177" spans="1:19" ht="15.6">
      <c r="A177" s="301"/>
      <c r="B177" s="469"/>
      <c r="C177" s="469"/>
      <c r="D177" s="469"/>
      <c r="E177" s="469"/>
      <c r="F177" s="301"/>
      <c r="G177" s="301"/>
      <c r="H177" s="467"/>
      <c r="I177" s="468"/>
      <c r="J177" s="301"/>
      <c r="K177" s="301"/>
      <c r="L177" s="301"/>
      <c r="M177" s="301"/>
      <c r="N177" s="465"/>
      <c r="O177" s="465"/>
      <c r="P177" s="465"/>
      <c r="Q177" s="465"/>
      <c r="R177" s="465"/>
      <c r="S177" s="465"/>
    </row>
    <row r="178" spans="1:19" ht="15.6">
      <c r="A178" s="301"/>
      <c r="B178" s="469"/>
      <c r="C178" s="469"/>
      <c r="D178" s="469"/>
      <c r="E178" s="469"/>
      <c r="F178" s="301"/>
      <c r="G178" s="301"/>
      <c r="H178" s="467"/>
      <c r="I178" s="468"/>
      <c r="J178" s="301"/>
      <c r="K178" s="301"/>
      <c r="L178" s="301"/>
      <c r="M178" s="301"/>
      <c r="N178" s="465"/>
      <c r="O178" s="465"/>
      <c r="P178" s="465"/>
      <c r="Q178" s="465"/>
      <c r="R178" s="465"/>
      <c r="S178" s="465"/>
    </row>
    <row r="179" spans="1:19" ht="15.6">
      <c r="A179" s="301"/>
      <c r="B179" s="469"/>
      <c r="C179" s="469"/>
      <c r="D179" s="469"/>
      <c r="E179" s="469"/>
      <c r="F179" s="301"/>
      <c r="G179" s="301"/>
      <c r="H179" s="467"/>
      <c r="I179" s="468"/>
      <c r="J179" s="301"/>
      <c r="K179" s="301"/>
      <c r="L179" s="301"/>
      <c r="M179" s="301"/>
      <c r="N179" s="465"/>
      <c r="O179" s="465"/>
      <c r="P179" s="465"/>
      <c r="Q179" s="465"/>
      <c r="R179" s="465"/>
      <c r="S179" s="465"/>
    </row>
    <row r="180" spans="1:19" ht="15.6">
      <c r="A180" s="301"/>
      <c r="B180" s="469"/>
      <c r="C180" s="469"/>
      <c r="D180" s="469"/>
      <c r="E180" s="469"/>
      <c r="F180" s="301"/>
      <c r="G180" s="301"/>
      <c r="H180" s="467"/>
      <c r="I180" s="468"/>
      <c r="J180" s="301"/>
      <c r="K180" s="301"/>
      <c r="L180" s="301"/>
      <c r="M180" s="301"/>
      <c r="N180" s="465"/>
      <c r="O180" s="465"/>
      <c r="P180" s="465"/>
      <c r="Q180" s="465"/>
      <c r="R180" s="465"/>
      <c r="S180" s="465"/>
    </row>
    <row r="181" spans="1:19" ht="15.6">
      <c r="A181" s="301"/>
      <c r="B181" s="469"/>
      <c r="C181" s="469"/>
      <c r="D181" s="469"/>
      <c r="E181" s="469"/>
      <c r="F181" s="301"/>
      <c r="G181" s="301"/>
      <c r="H181" s="467"/>
      <c r="I181" s="468"/>
      <c r="J181" s="301"/>
      <c r="K181" s="301"/>
      <c r="L181" s="301"/>
      <c r="M181" s="301"/>
      <c r="N181" s="465"/>
      <c r="O181" s="465"/>
      <c r="P181" s="465"/>
      <c r="Q181" s="465"/>
      <c r="R181" s="465"/>
      <c r="S181" s="465"/>
    </row>
    <row r="182" spans="1:19" ht="15.6">
      <c r="A182" s="301"/>
      <c r="B182" s="469"/>
      <c r="C182" s="469"/>
      <c r="D182" s="469"/>
      <c r="E182" s="469"/>
      <c r="F182" s="301"/>
      <c r="G182" s="301"/>
      <c r="H182" s="467"/>
      <c r="I182" s="468"/>
      <c r="J182" s="301"/>
      <c r="K182" s="301"/>
      <c r="L182" s="301"/>
      <c r="M182" s="301"/>
      <c r="N182" s="465"/>
      <c r="O182" s="465"/>
      <c r="P182" s="465"/>
      <c r="Q182" s="465"/>
      <c r="R182" s="465"/>
      <c r="S182" s="465"/>
    </row>
    <row r="183" spans="1:19" ht="15.6">
      <c r="A183" s="301"/>
      <c r="B183" s="469"/>
      <c r="C183" s="469"/>
      <c r="D183" s="469"/>
      <c r="E183" s="469"/>
      <c r="F183" s="301"/>
      <c r="G183" s="301"/>
      <c r="H183" s="467"/>
      <c r="I183" s="468"/>
      <c r="J183" s="301"/>
      <c r="K183" s="301"/>
      <c r="L183" s="301"/>
      <c r="M183" s="301"/>
      <c r="N183" s="465"/>
      <c r="O183" s="465"/>
      <c r="P183" s="465"/>
      <c r="Q183" s="465"/>
      <c r="R183" s="465"/>
      <c r="S183" s="465"/>
    </row>
    <row r="184" spans="1:19" ht="15.6">
      <c r="A184" s="301"/>
      <c r="B184" s="469"/>
      <c r="C184" s="469"/>
      <c r="D184" s="469"/>
      <c r="E184" s="469"/>
      <c r="F184" s="301"/>
      <c r="G184" s="301"/>
      <c r="H184" s="467"/>
      <c r="I184" s="468"/>
      <c r="J184" s="301"/>
      <c r="K184" s="301"/>
      <c r="L184" s="301"/>
      <c r="M184" s="301"/>
      <c r="N184" s="465"/>
      <c r="O184" s="465"/>
      <c r="P184" s="465"/>
      <c r="Q184" s="465"/>
      <c r="R184" s="465"/>
      <c r="S184" s="465"/>
    </row>
    <row r="185" spans="1:19" ht="15.6">
      <c r="A185" s="301"/>
      <c r="B185" s="469"/>
      <c r="C185" s="469"/>
      <c r="D185" s="469"/>
      <c r="E185" s="469"/>
      <c r="F185" s="301"/>
      <c r="G185" s="301"/>
      <c r="H185" s="467"/>
      <c r="I185" s="468"/>
      <c r="J185" s="301"/>
      <c r="K185" s="301"/>
      <c r="L185" s="301"/>
      <c r="M185" s="301"/>
      <c r="N185" s="465"/>
      <c r="O185" s="465"/>
      <c r="P185" s="465"/>
      <c r="Q185" s="465"/>
      <c r="R185" s="465"/>
      <c r="S185" s="465"/>
    </row>
    <row r="186" spans="1:19" ht="15.6">
      <c r="A186" s="301"/>
      <c r="B186" s="469"/>
      <c r="C186" s="469"/>
      <c r="D186" s="469"/>
      <c r="E186" s="469"/>
      <c r="F186" s="301"/>
      <c r="G186" s="301"/>
      <c r="H186" s="467"/>
      <c r="I186" s="468"/>
      <c r="J186" s="301"/>
      <c r="K186" s="301"/>
      <c r="L186" s="301"/>
      <c r="M186" s="301"/>
      <c r="N186" s="465"/>
      <c r="O186" s="465"/>
      <c r="P186" s="465"/>
      <c r="Q186" s="465"/>
      <c r="R186" s="465"/>
      <c r="S186" s="465"/>
    </row>
    <row r="187" spans="1:19" ht="15.6">
      <c r="A187" s="301"/>
      <c r="B187" s="469"/>
      <c r="C187" s="469"/>
      <c r="D187" s="469"/>
      <c r="E187" s="469"/>
      <c r="F187" s="301"/>
      <c r="G187" s="301"/>
      <c r="H187" s="467"/>
      <c r="I187" s="468"/>
      <c r="J187" s="301"/>
      <c r="K187" s="301"/>
      <c r="L187" s="301"/>
      <c r="M187" s="301"/>
      <c r="N187" s="465"/>
      <c r="O187" s="465"/>
      <c r="P187" s="465"/>
      <c r="Q187" s="465"/>
      <c r="R187" s="465"/>
      <c r="S187" s="465"/>
    </row>
    <row r="188" spans="1:19" ht="15.6">
      <c r="A188" s="301"/>
      <c r="B188" s="469"/>
      <c r="C188" s="469"/>
      <c r="D188" s="469"/>
      <c r="E188" s="469"/>
      <c r="F188" s="301"/>
      <c r="G188" s="301"/>
      <c r="H188" s="467"/>
      <c r="I188" s="468"/>
      <c r="J188" s="301"/>
      <c r="K188" s="301"/>
      <c r="L188" s="301"/>
      <c r="M188" s="301"/>
      <c r="N188" s="465"/>
      <c r="O188" s="465"/>
      <c r="P188" s="465"/>
      <c r="Q188" s="465"/>
      <c r="R188" s="465"/>
      <c r="S188" s="465"/>
    </row>
    <row r="189" spans="1:19" ht="15.6">
      <c r="A189" s="301"/>
      <c r="B189" s="469"/>
      <c r="C189" s="469"/>
      <c r="D189" s="469"/>
      <c r="E189" s="469"/>
      <c r="F189" s="301"/>
      <c r="G189" s="301"/>
      <c r="H189" s="467"/>
      <c r="I189" s="468"/>
      <c r="J189" s="301"/>
      <c r="K189" s="301"/>
      <c r="L189" s="301"/>
      <c r="M189" s="301"/>
      <c r="N189" s="465"/>
      <c r="O189" s="465"/>
      <c r="P189" s="465"/>
      <c r="Q189" s="465"/>
      <c r="R189" s="465"/>
      <c r="S189" s="465"/>
    </row>
    <row r="190" spans="1:19" ht="15.6">
      <c r="A190" s="301"/>
      <c r="B190" s="469"/>
      <c r="C190" s="469"/>
      <c r="D190" s="469"/>
      <c r="E190" s="469"/>
      <c r="F190" s="301"/>
      <c r="G190" s="301"/>
      <c r="H190" s="467"/>
      <c r="I190" s="468"/>
      <c r="J190" s="301"/>
      <c r="K190" s="301"/>
      <c r="L190" s="301"/>
      <c r="M190" s="301"/>
      <c r="N190" s="465"/>
      <c r="O190" s="465"/>
      <c r="P190" s="465"/>
      <c r="Q190" s="465"/>
      <c r="R190" s="465"/>
      <c r="S190" s="465"/>
    </row>
    <row r="191" spans="1:19" ht="15.6">
      <c r="A191" s="301"/>
      <c r="B191" s="469"/>
      <c r="C191" s="469"/>
      <c r="D191" s="469"/>
      <c r="E191" s="469"/>
      <c r="F191" s="301"/>
      <c r="G191" s="301"/>
      <c r="H191" s="467"/>
      <c r="I191" s="468"/>
      <c r="J191" s="301"/>
      <c r="K191" s="301"/>
      <c r="L191" s="301"/>
      <c r="M191" s="301"/>
      <c r="N191" s="465"/>
      <c r="O191" s="465"/>
      <c r="P191" s="465"/>
      <c r="Q191" s="465"/>
      <c r="R191" s="465"/>
      <c r="S191" s="465"/>
    </row>
    <row r="192" spans="1:19" ht="15.6">
      <c r="A192" s="301"/>
      <c r="B192" s="469"/>
      <c r="C192" s="469"/>
      <c r="D192" s="469"/>
      <c r="E192" s="469"/>
      <c r="F192" s="301"/>
      <c r="G192" s="301"/>
      <c r="H192" s="467"/>
      <c r="I192" s="468"/>
      <c r="J192" s="301"/>
      <c r="K192" s="301"/>
      <c r="L192" s="301"/>
      <c r="M192" s="301"/>
      <c r="N192" s="465"/>
      <c r="O192" s="465"/>
      <c r="P192" s="465"/>
      <c r="Q192" s="465"/>
      <c r="R192" s="465"/>
      <c r="S192" s="465"/>
    </row>
    <row r="193" spans="1:19" ht="15.6">
      <c r="A193" s="301"/>
      <c r="B193" s="469"/>
      <c r="C193" s="469"/>
      <c r="D193" s="469"/>
      <c r="E193" s="469"/>
      <c r="F193" s="301"/>
      <c r="G193" s="301"/>
      <c r="H193" s="467"/>
      <c r="I193" s="468"/>
      <c r="J193" s="301"/>
      <c r="K193" s="301"/>
      <c r="L193" s="301"/>
      <c r="M193" s="301"/>
      <c r="N193" s="465"/>
      <c r="O193" s="465"/>
      <c r="P193" s="465"/>
      <c r="Q193" s="465"/>
      <c r="R193" s="465"/>
      <c r="S193" s="465"/>
    </row>
    <row r="194" spans="1:19" ht="15.6">
      <c r="A194" s="301"/>
      <c r="B194" s="469"/>
      <c r="C194" s="469"/>
      <c r="D194" s="469"/>
      <c r="E194" s="469"/>
      <c r="F194" s="301"/>
      <c r="G194" s="301"/>
      <c r="H194" s="467"/>
      <c r="I194" s="468"/>
      <c r="J194" s="301"/>
      <c r="K194" s="301"/>
      <c r="L194" s="301"/>
      <c r="M194" s="301"/>
      <c r="N194" s="465"/>
      <c r="O194" s="465"/>
      <c r="P194" s="465"/>
      <c r="Q194" s="465"/>
      <c r="R194" s="465"/>
      <c r="S194" s="465"/>
    </row>
    <row r="195" spans="1:19" ht="15.6">
      <c r="A195" s="301"/>
      <c r="B195" s="469"/>
      <c r="C195" s="469"/>
      <c r="D195" s="469"/>
      <c r="E195" s="469"/>
      <c r="F195" s="301"/>
      <c r="G195" s="301"/>
      <c r="H195" s="467"/>
      <c r="I195" s="468"/>
      <c r="J195" s="301"/>
      <c r="K195" s="301"/>
      <c r="L195" s="301"/>
      <c r="M195" s="301"/>
      <c r="N195" s="465"/>
      <c r="O195" s="465"/>
      <c r="P195" s="465"/>
      <c r="Q195" s="465"/>
      <c r="R195" s="465"/>
      <c r="S195" s="465"/>
    </row>
    <row r="196" spans="1:19" ht="15.6">
      <c r="A196" s="301"/>
      <c r="B196" s="469"/>
      <c r="C196" s="469"/>
      <c r="D196" s="469"/>
      <c r="E196" s="469"/>
      <c r="F196" s="301"/>
      <c r="G196" s="301"/>
      <c r="H196" s="467"/>
      <c r="I196" s="468"/>
      <c r="J196" s="301"/>
      <c r="K196" s="301"/>
      <c r="L196" s="301"/>
      <c r="M196" s="301"/>
      <c r="N196" s="465"/>
      <c r="O196" s="465"/>
      <c r="P196" s="465"/>
      <c r="Q196" s="465"/>
      <c r="R196" s="465"/>
      <c r="S196" s="465"/>
    </row>
    <row r="197" spans="1:19" ht="15.6">
      <c r="A197" s="301"/>
      <c r="B197" s="469"/>
      <c r="C197" s="469"/>
      <c r="D197" s="469"/>
      <c r="E197" s="469"/>
      <c r="F197" s="301"/>
      <c r="G197" s="301"/>
      <c r="H197" s="467"/>
      <c r="I197" s="468"/>
      <c r="J197" s="301"/>
      <c r="K197" s="301"/>
      <c r="L197" s="301"/>
      <c r="M197" s="301"/>
      <c r="N197" s="465"/>
      <c r="O197" s="465"/>
      <c r="P197" s="465"/>
      <c r="Q197" s="465"/>
      <c r="R197" s="465"/>
      <c r="S197" s="465"/>
    </row>
    <row r="198" spans="1:19" ht="15.6">
      <c r="A198" s="301"/>
      <c r="B198" s="469"/>
      <c r="C198" s="469"/>
      <c r="D198" s="469"/>
      <c r="E198" s="469"/>
      <c r="F198" s="301"/>
      <c r="G198" s="301"/>
      <c r="H198" s="467"/>
      <c r="I198" s="468"/>
      <c r="J198" s="301"/>
      <c r="K198" s="301"/>
      <c r="L198" s="301"/>
      <c r="M198" s="301"/>
      <c r="N198" s="465"/>
      <c r="O198" s="465"/>
      <c r="P198" s="465"/>
      <c r="Q198" s="465"/>
      <c r="R198" s="465"/>
      <c r="S198" s="465"/>
    </row>
    <row r="199" spans="1:19" ht="15.6">
      <c r="A199" s="301"/>
      <c r="B199" s="469"/>
      <c r="C199" s="469"/>
      <c r="D199" s="469"/>
      <c r="E199" s="469"/>
      <c r="F199" s="301"/>
      <c r="G199" s="301"/>
      <c r="H199" s="467"/>
      <c r="I199" s="468"/>
      <c r="J199" s="301"/>
      <c r="K199" s="301"/>
      <c r="L199" s="301"/>
      <c r="M199" s="301"/>
      <c r="N199" s="465"/>
      <c r="O199" s="465"/>
      <c r="P199" s="465"/>
      <c r="Q199" s="465"/>
      <c r="R199" s="465"/>
      <c r="S199" s="465"/>
    </row>
    <row r="200" spans="1:19" ht="15.6">
      <c r="A200" s="301"/>
      <c r="B200" s="469"/>
      <c r="C200" s="469"/>
      <c r="D200" s="469"/>
      <c r="E200" s="469"/>
      <c r="F200" s="301"/>
      <c r="G200" s="301"/>
      <c r="H200" s="467"/>
      <c r="I200" s="468"/>
      <c r="J200" s="301"/>
      <c r="K200" s="301"/>
      <c r="L200" s="301"/>
      <c r="M200" s="301"/>
      <c r="N200" s="465"/>
      <c r="O200" s="465"/>
      <c r="P200" s="465"/>
      <c r="Q200" s="465"/>
      <c r="R200" s="465"/>
      <c r="S200" s="465"/>
    </row>
    <row r="201" spans="1:19" ht="15.6">
      <c r="A201" s="301"/>
      <c r="B201" s="469"/>
      <c r="C201" s="469"/>
      <c r="D201" s="469"/>
      <c r="E201" s="469"/>
      <c r="F201" s="301"/>
      <c r="G201" s="301"/>
      <c r="H201" s="467"/>
      <c r="I201" s="468"/>
      <c r="J201" s="301"/>
      <c r="K201" s="301"/>
      <c r="L201" s="301"/>
      <c r="M201" s="301"/>
      <c r="N201" s="465"/>
      <c r="O201" s="465"/>
      <c r="P201" s="465"/>
      <c r="Q201" s="465"/>
      <c r="R201" s="465"/>
      <c r="S201" s="465"/>
    </row>
    <row r="202" spans="1:19" ht="15.6">
      <c r="A202" s="301"/>
      <c r="B202" s="469"/>
      <c r="C202" s="469"/>
      <c r="D202" s="469"/>
      <c r="E202" s="469"/>
      <c r="F202" s="301"/>
      <c r="G202" s="301"/>
      <c r="H202" s="467"/>
      <c r="I202" s="468"/>
      <c r="J202" s="301"/>
      <c r="K202" s="301"/>
      <c r="L202" s="301"/>
      <c r="M202" s="301"/>
      <c r="N202" s="465"/>
      <c r="O202" s="465"/>
      <c r="P202" s="465"/>
      <c r="Q202" s="465"/>
      <c r="R202" s="465"/>
      <c r="S202" s="465"/>
    </row>
    <row r="203" spans="1:19" ht="15.6">
      <c r="A203" s="301"/>
      <c r="B203" s="469"/>
      <c r="C203" s="469"/>
      <c r="D203" s="469"/>
      <c r="E203" s="469"/>
      <c r="F203" s="301"/>
      <c r="G203" s="301"/>
      <c r="H203" s="467"/>
      <c r="I203" s="468"/>
      <c r="J203" s="301"/>
      <c r="K203" s="301"/>
      <c r="L203" s="301"/>
      <c r="M203" s="301"/>
      <c r="N203" s="465"/>
      <c r="O203" s="465"/>
      <c r="P203" s="465"/>
      <c r="Q203" s="465"/>
      <c r="R203" s="465"/>
      <c r="S203" s="465"/>
    </row>
    <row r="204" spans="1:19" ht="15.6">
      <c r="A204" s="301"/>
      <c r="B204" s="469"/>
      <c r="C204" s="469"/>
      <c r="D204" s="469"/>
      <c r="E204" s="469"/>
      <c r="F204" s="301"/>
      <c r="G204" s="301"/>
      <c r="H204" s="467"/>
      <c r="I204" s="468"/>
      <c r="J204" s="301"/>
      <c r="K204" s="301"/>
      <c r="L204" s="301"/>
      <c r="M204" s="301"/>
      <c r="N204" s="465"/>
      <c r="O204" s="465"/>
      <c r="P204" s="465"/>
      <c r="Q204" s="465"/>
      <c r="R204" s="465"/>
      <c r="S204" s="465"/>
    </row>
    <row r="205" spans="1:19" ht="15.6">
      <c r="A205" s="301"/>
      <c r="B205" s="469"/>
      <c r="C205" s="469"/>
      <c r="D205" s="469"/>
      <c r="E205" s="469"/>
      <c r="F205" s="301"/>
      <c r="G205" s="301"/>
      <c r="H205" s="467"/>
      <c r="I205" s="468"/>
      <c r="J205" s="301"/>
      <c r="K205" s="301"/>
      <c r="L205" s="301"/>
      <c r="M205" s="301"/>
      <c r="N205" s="465"/>
      <c r="O205" s="465"/>
      <c r="P205" s="465"/>
      <c r="Q205" s="465"/>
      <c r="R205" s="465"/>
      <c r="S205" s="465"/>
    </row>
    <row r="206" spans="1:19" ht="15.6">
      <c r="A206" s="301"/>
      <c r="B206" s="469"/>
      <c r="C206" s="469"/>
      <c r="D206" s="469"/>
      <c r="E206" s="469"/>
      <c r="F206" s="301"/>
      <c r="G206" s="301"/>
      <c r="H206" s="467"/>
      <c r="I206" s="468"/>
      <c r="J206" s="301"/>
      <c r="K206" s="301"/>
      <c r="L206" s="301"/>
      <c r="M206" s="301"/>
      <c r="N206" s="465"/>
      <c r="O206" s="465"/>
      <c r="P206" s="465"/>
      <c r="Q206" s="465"/>
      <c r="R206" s="465"/>
      <c r="S206" s="465"/>
    </row>
    <row r="207" spans="1:19" ht="15.6">
      <c r="A207" s="301"/>
      <c r="B207" s="469"/>
      <c r="C207" s="469"/>
      <c r="D207" s="469"/>
      <c r="E207" s="469"/>
      <c r="F207" s="301"/>
      <c r="G207" s="301"/>
      <c r="H207" s="467"/>
      <c r="I207" s="468"/>
      <c r="J207" s="301"/>
      <c r="K207" s="301"/>
      <c r="L207" s="301"/>
      <c r="M207" s="301"/>
      <c r="N207" s="465"/>
      <c r="O207" s="465"/>
      <c r="P207" s="465"/>
      <c r="Q207" s="465"/>
      <c r="R207" s="465"/>
      <c r="S207" s="465"/>
    </row>
    <row r="208" spans="1:19" ht="15.6">
      <c r="A208" s="301"/>
      <c r="B208" s="469"/>
      <c r="C208" s="469"/>
      <c r="D208" s="469"/>
      <c r="E208" s="469"/>
      <c r="F208" s="301"/>
      <c r="G208" s="301"/>
      <c r="H208" s="467"/>
      <c r="I208" s="468"/>
      <c r="J208" s="301"/>
      <c r="K208" s="301"/>
      <c r="L208" s="301"/>
      <c r="M208" s="301"/>
      <c r="N208" s="465"/>
      <c r="O208" s="465"/>
      <c r="P208" s="465"/>
      <c r="Q208" s="465"/>
      <c r="R208" s="465"/>
      <c r="S208" s="465"/>
    </row>
    <row r="209" spans="1:19" ht="15.6">
      <c r="A209" s="301"/>
      <c r="B209" s="469"/>
      <c r="C209" s="469"/>
      <c r="D209" s="469"/>
      <c r="E209" s="469"/>
      <c r="F209" s="301"/>
      <c r="G209" s="301"/>
      <c r="H209" s="467"/>
      <c r="I209" s="468"/>
      <c r="J209" s="301"/>
      <c r="K209" s="301"/>
      <c r="L209" s="301"/>
      <c r="M209" s="301"/>
      <c r="N209" s="465"/>
      <c r="O209" s="465"/>
      <c r="P209" s="465"/>
      <c r="Q209" s="465"/>
      <c r="R209" s="465"/>
      <c r="S209" s="465"/>
    </row>
    <row r="210" spans="1:19" ht="15.6">
      <c r="A210" s="301"/>
      <c r="B210" s="469"/>
      <c r="C210" s="469"/>
      <c r="D210" s="469"/>
      <c r="E210" s="469"/>
      <c r="F210" s="301"/>
      <c r="G210" s="301"/>
      <c r="H210" s="467"/>
      <c r="I210" s="468"/>
      <c r="J210" s="301"/>
      <c r="K210" s="301"/>
      <c r="L210" s="301"/>
      <c r="M210" s="301"/>
      <c r="N210" s="465"/>
      <c r="O210" s="465"/>
      <c r="P210" s="465"/>
      <c r="Q210" s="465"/>
      <c r="R210" s="465"/>
      <c r="S210" s="465"/>
    </row>
    <row r="211" spans="1:19" ht="15.6">
      <c r="A211" s="301"/>
      <c r="B211" s="469"/>
      <c r="C211" s="469"/>
      <c r="D211" s="469"/>
      <c r="E211" s="469"/>
      <c r="F211" s="301"/>
      <c r="G211" s="301"/>
      <c r="H211" s="467"/>
      <c r="I211" s="468"/>
      <c r="J211" s="301"/>
      <c r="K211" s="301"/>
      <c r="L211" s="301"/>
      <c r="M211" s="301"/>
      <c r="N211" s="465"/>
      <c r="O211" s="465"/>
      <c r="P211" s="465"/>
      <c r="Q211" s="465"/>
      <c r="R211" s="465"/>
      <c r="S211" s="465"/>
    </row>
    <row r="212" spans="1:19" ht="15.6">
      <c r="A212" s="301"/>
      <c r="B212" s="469"/>
      <c r="C212" s="469"/>
      <c r="D212" s="469"/>
      <c r="E212" s="469"/>
      <c r="F212" s="301"/>
      <c r="G212" s="301"/>
      <c r="H212" s="467"/>
      <c r="I212" s="468"/>
      <c r="J212" s="301"/>
      <c r="K212" s="301"/>
      <c r="L212" s="301"/>
      <c r="M212" s="301"/>
      <c r="N212" s="465"/>
      <c r="O212" s="465"/>
      <c r="P212" s="465"/>
      <c r="Q212" s="465"/>
      <c r="R212" s="465"/>
      <c r="S212" s="465"/>
    </row>
    <row r="213" spans="1:19" ht="15.6">
      <c r="A213" s="301"/>
      <c r="B213" s="469"/>
      <c r="C213" s="469"/>
      <c r="D213" s="469"/>
      <c r="E213" s="469"/>
      <c r="F213" s="301"/>
      <c r="G213" s="301"/>
      <c r="H213" s="467"/>
      <c r="I213" s="468"/>
      <c r="J213" s="301"/>
      <c r="K213" s="301"/>
      <c r="L213" s="301"/>
      <c r="M213" s="301"/>
      <c r="N213" s="465"/>
      <c r="O213" s="465"/>
      <c r="P213" s="465"/>
      <c r="Q213" s="465"/>
      <c r="R213" s="465"/>
      <c r="S213" s="465"/>
    </row>
    <row r="214" spans="1:19" ht="15.6">
      <c r="A214" s="301"/>
      <c r="B214" s="469"/>
      <c r="C214" s="469"/>
      <c r="D214" s="469"/>
      <c r="E214" s="469"/>
      <c r="F214" s="301"/>
      <c r="G214" s="301"/>
      <c r="H214" s="467"/>
      <c r="I214" s="468"/>
      <c r="J214" s="301"/>
      <c r="K214" s="301"/>
      <c r="L214" s="301"/>
      <c r="M214" s="301"/>
      <c r="N214" s="465"/>
      <c r="O214" s="465"/>
      <c r="P214" s="465"/>
      <c r="Q214" s="465"/>
      <c r="R214" s="465"/>
      <c r="S214" s="465"/>
    </row>
    <row r="215" spans="1:19" ht="15.6">
      <c r="A215" s="301"/>
      <c r="B215" s="469"/>
      <c r="C215" s="469"/>
      <c r="D215" s="469"/>
      <c r="E215" s="469"/>
      <c r="F215" s="301"/>
      <c r="G215" s="301"/>
      <c r="H215" s="467"/>
      <c r="I215" s="468"/>
      <c r="J215" s="301"/>
      <c r="K215" s="301"/>
      <c r="L215" s="301"/>
      <c r="M215" s="301"/>
      <c r="N215" s="465"/>
      <c r="O215" s="465"/>
      <c r="P215" s="465"/>
      <c r="Q215" s="465"/>
      <c r="R215" s="465"/>
      <c r="S215" s="465"/>
    </row>
    <row r="216" spans="1:19" ht="15.6">
      <c r="A216" s="301"/>
      <c r="B216" s="469"/>
      <c r="C216" s="469"/>
      <c r="D216" s="469"/>
      <c r="E216" s="469"/>
      <c r="F216" s="301"/>
      <c r="G216" s="301"/>
      <c r="H216" s="467"/>
      <c r="I216" s="468"/>
      <c r="J216" s="301"/>
      <c r="K216" s="301"/>
      <c r="L216" s="301"/>
      <c r="M216" s="301"/>
      <c r="N216" s="465"/>
      <c r="O216" s="465"/>
      <c r="P216" s="465"/>
      <c r="Q216" s="465"/>
      <c r="R216" s="465"/>
      <c r="S216" s="465"/>
    </row>
    <row r="217" spans="1:19" ht="15.6">
      <c r="A217" s="301"/>
      <c r="B217" s="469"/>
      <c r="C217" s="469"/>
      <c r="D217" s="469"/>
      <c r="E217" s="469"/>
      <c r="F217" s="301"/>
      <c r="G217" s="301"/>
      <c r="H217" s="467"/>
      <c r="I217" s="468"/>
      <c r="J217" s="301"/>
      <c r="K217" s="301"/>
      <c r="L217" s="301"/>
      <c r="M217" s="301"/>
      <c r="N217" s="465"/>
      <c r="O217" s="465"/>
      <c r="P217" s="465"/>
      <c r="Q217" s="465"/>
      <c r="R217" s="465"/>
      <c r="S217" s="465"/>
    </row>
    <row r="218" spans="1:19" ht="15.6">
      <c r="A218" s="301"/>
      <c r="B218" s="469"/>
      <c r="C218" s="469"/>
      <c r="D218" s="469"/>
      <c r="E218" s="469"/>
      <c r="F218" s="301"/>
      <c r="G218" s="301"/>
      <c r="H218" s="467"/>
      <c r="I218" s="468"/>
      <c r="J218" s="301"/>
      <c r="K218" s="301"/>
      <c r="L218" s="301"/>
      <c r="M218" s="301"/>
      <c r="N218" s="465"/>
      <c r="O218" s="465"/>
      <c r="P218" s="465"/>
      <c r="Q218" s="465"/>
      <c r="R218" s="465"/>
      <c r="S218" s="465"/>
    </row>
    <row r="219" spans="1:19" ht="15.6">
      <c r="A219" s="301"/>
      <c r="B219" s="469"/>
      <c r="C219" s="469"/>
      <c r="D219" s="469"/>
      <c r="E219" s="469"/>
      <c r="F219" s="301"/>
      <c r="G219" s="301"/>
      <c r="H219" s="467"/>
      <c r="I219" s="468"/>
      <c r="J219" s="301"/>
      <c r="K219" s="301"/>
      <c r="L219" s="301"/>
      <c r="M219" s="301"/>
      <c r="N219" s="465"/>
      <c r="O219" s="465"/>
      <c r="P219" s="465"/>
      <c r="Q219" s="465"/>
      <c r="R219" s="465"/>
      <c r="S219" s="465"/>
    </row>
    <row r="220" spans="1:19" ht="15.6">
      <c r="A220" s="301"/>
      <c r="B220" s="469"/>
      <c r="C220" s="469"/>
      <c r="D220" s="469"/>
      <c r="E220" s="469"/>
      <c r="F220" s="301"/>
      <c r="G220" s="301"/>
      <c r="H220" s="467"/>
      <c r="I220" s="468"/>
      <c r="J220" s="301"/>
      <c r="K220" s="301"/>
      <c r="L220" s="301"/>
      <c r="M220" s="301"/>
      <c r="N220" s="465"/>
      <c r="O220" s="465"/>
      <c r="P220" s="465"/>
      <c r="Q220" s="465"/>
      <c r="R220" s="465"/>
      <c r="S220" s="465"/>
    </row>
    <row r="221" spans="1:19" ht="15.6">
      <c r="A221" s="301"/>
      <c r="B221" s="469"/>
      <c r="C221" s="469"/>
      <c r="D221" s="469"/>
      <c r="E221" s="469"/>
      <c r="F221" s="301"/>
      <c r="G221" s="301"/>
      <c r="H221" s="467"/>
      <c r="I221" s="468"/>
      <c r="J221" s="301"/>
      <c r="K221" s="301"/>
      <c r="L221" s="301"/>
      <c r="M221" s="301"/>
      <c r="N221" s="465"/>
      <c r="O221" s="465"/>
      <c r="P221" s="465"/>
      <c r="Q221" s="465"/>
      <c r="R221" s="465"/>
      <c r="S221" s="465"/>
    </row>
    <row r="222" spans="1:19" ht="15.6">
      <c r="A222" s="301"/>
      <c r="B222" s="469"/>
      <c r="C222" s="469"/>
      <c r="D222" s="469"/>
      <c r="E222" s="469"/>
      <c r="F222" s="301"/>
      <c r="G222" s="301"/>
      <c r="H222" s="467"/>
      <c r="I222" s="468"/>
      <c r="J222" s="301"/>
      <c r="K222" s="301"/>
      <c r="L222" s="301"/>
      <c r="M222" s="301"/>
      <c r="N222" s="465"/>
      <c r="O222" s="465"/>
      <c r="P222" s="465"/>
      <c r="Q222" s="465"/>
      <c r="R222" s="465"/>
      <c r="S222" s="465"/>
    </row>
    <row r="223" spans="1:19" ht="15.6">
      <c r="A223" s="301"/>
      <c r="B223" s="469"/>
      <c r="C223" s="469"/>
      <c r="D223" s="469"/>
      <c r="E223" s="469"/>
      <c r="F223" s="301"/>
      <c r="G223" s="301"/>
      <c r="H223" s="467"/>
      <c r="I223" s="468"/>
      <c r="J223" s="301"/>
      <c r="K223" s="301"/>
      <c r="L223" s="301"/>
      <c r="M223" s="301"/>
      <c r="N223" s="465"/>
      <c r="O223" s="465"/>
      <c r="P223" s="465"/>
      <c r="Q223" s="465"/>
      <c r="R223" s="465"/>
      <c r="S223" s="465"/>
    </row>
    <row r="224" spans="1:19" ht="15.6">
      <c r="A224" s="301"/>
      <c r="B224" s="469"/>
      <c r="C224" s="469"/>
      <c r="D224" s="469"/>
      <c r="E224" s="469"/>
      <c r="F224" s="301"/>
      <c r="G224" s="301"/>
      <c r="H224" s="467"/>
      <c r="I224" s="468"/>
      <c r="J224" s="301"/>
      <c r="K224" s="301"/>
      <c r="L224" s="301"/>
      <c r="M224" s="301"/>
      <c r="N224" s="465"/>
      <c r="O224" s="465"/>
      <c r="P224" s="465"/>
      <c r="Q224" s="465"/>
      <c r="R224" s="465"/>
      <c r="S224" s="465"/>
    </row>
    <row r="225" spans="1:19" ht="15.6">
      <c r="A225" s="301"/>
      <c r="B225" s="469"/>
      <c r="C225" s="469"/>
      <c r="D225" s="469"/>
      <c r="E225" s="469"/>
      <c r="F225" s="301"/>
      <c r="G225" s="301"/>
      <c r="H225" s="467"/>
      <c r="I225" s="468"/>
      <c r="J225" s="301"/>
      <c r="K225" s="301"/>
      <c r="L225" s="301"/>
      <c r="M225" s="301"/>
      <c r="N225" s="465"/>
      <c r="O225" s="465"/>
      <c r="P225" s="465"/>
      <c r="Q225" s="465"/>
      <c r="R225" s="465"/>
      <c r="S225" s="465"/>
    </row>
    <row r="226" spans="1:19" ht="15.6">
      <c r="A226" s="301"/>
      <c r="B226" s="469"/>
      <c r="C226" s="469"/>
      <c r="D226" s="469"/>
      <c r="E226" s="469"/>
      <c r="F226" s="301"/>
      <c r="G226" s="301"/>
      <c r="H226" s="467"/>
      <c r="I226" s="468"/>
      <c r="J226" s="301"/>
      <c r="K226" s="301"/>
      <c r="L226" s="301"/>
      <c r="M226" s="301"/>
      <c r="N226" s="465"/>
      <c r="O226" s="465"/>
      <c r="P226" s="465"/>
      <c r="Q226" s="465"/>
      <c r="R226" s="465"/>
      <c r="S226" s="465"/>
    </row>
    <row r="227" spans="1:19" ht="15.6">
      <c r="A227" s="301"/>
      <c r="B227" s="469"/>
      <c r="C227" s="469"/>
      <c r="D227" s="469"/>
      <c r="E227" s="469"/>
      <c r="F227" s="301"/>
      <c r="G227" s="301"/>
      <c r="H227" s="467"/>
      <c r="I227" s="468"/>
      <c r="J227" s="301"/>
      <c r="K227" s="301"/>
      <c r="L227" s="301"/>
      <c r="M227" s="301"/>
      <c r="N227" s="465"/>
      <c r="O227" s="465"/>
      <c r="P227" s="465"/>
      <c r="Q227" s="465"/>
      <c r="R227" s="465"/>
      <c r="S227" s="465"/>
    </row>
    <row r="228" spans="1:19" ht="15.6">
      <c r="A228" s="301"/>
      <c r="B228" s="469"/>
      <c r="C228" s="469"/>
      <c r="D228" s="469"/>
      <c r="E228" s="469"/>
      <c r="F228" s="301"/>
      <c r="G228" s="301"/>
      <c r="H228" s="467"/>
      <c r="I228" s="468"/>
      <c r="J228" s="301"/>
      <c r="K228" s="301"/>
      <c r="L228" s="301"/>
      <c r="M228" s="301"/>
      <c r="N228" s="465"/>
      <c r="O228" s="465"/>
      <c r="P228" s="465"/>
      <c r="Q228" s="465"/>
      <c r="R228" s="465"/>
      <c r="S228" s="465"/>
    </row>
    <row r="229" spans="1:19" ht="15.6">
      <c r="A229" s="301"/>
      <c r="B229" s="469"/>
      <c r="C229" s="469"/>
      <c r="D229" s="469"/>
      <c r="E229" s="469"/>
      <c r="F229" s="301"/>
      <c r="G229" s="301"/>
      <c r="H229" s="467"/>
      <c r="I229" s="468"/>
      <c r="J229" s="301"/>
      <c r="K229" s="301"/>
      <c r="L229" s="301"/>
      <c r="M229" s="301"/>
      <c r="N229" s="465"/>
      <c r="O229" s="465"/>
      <c r="P229" s="465"/>
      <c r="Q229" s="465"/>
      <c r="R229" s="465"/>
      <c r="S229" s="465"/>
    </row>
    <row r="230" spans="1:19" ht="15.6">
      <c r="A230" s="301"/>
      <c r="B230" s="469"/>
      <c r="C230" s="469"/>
      <c r="D230" s="469"/>
      <c r="E230" s="469"/>
      <c r="F230" s="301"/>
      <c r="G230" s="301"/>
      <c r="H230" s="467"/>
      <c r="I230" s="468"/>
      <c r="J230" s="301"/>
      <c r="K230" s="301"/>
      <c r="L230" s="301"/>
      <c r="M230" s="301"/>
      <c r="N230" s="465"/>
      <c r="O230" s="465"/>
      <c r="P230" s="465"/>
      <c r="Q230" s="465"/>
      <c r="R230" s="465"/>
      <c r="S230" s="465"/>
    </row>
    <row r="231" spans="1:19" ht="15.6">
      <c r="A231" s="301"/>
      <c r="B231" s="469"/>
      <c r="C231" s="469"/>
      <c r="D231" s="469"/>
      <c r="E231" s="469"/>
      <c r="F231" s="301"/>
      <c r="G231" s="301"/>
      <c r="H231" s="467"/>
      <c r="I231" s="468"/>
      <c r="J231" s="301"/>
      <c r="K231" s="301"/>
      <c r="L231" s="301"/>
      <c r="M231" s="301"/>
      <c r="N231" s="465"/>
      <c r="O231" s="465"/>
      <c r="P231" s="465"/>
      <c r="Q231" s="465"/>
      <c r="R231" s="465"/>
      <c r="S231" s="465"/>
    </row>
    <row r="232" spans="1:19" ht="15.6">
      <c r="A232" s="301"/>
      <c r="B232" s="469"/>
      <c r="C232" s="469"/>
      <c r="D232" s="469"/>
      <c r="E232" s="469"/>
      <c r="F232" s="301"/>
      <c r="G232" s="301"/>
      <c r="H232" s="467"/>
      <c r="I232" s="468"/>
      <c r="J232" s="301"/>
      <c r="K232" s="301"/>
      <c r="L232" s="301"/>
      <c r="M232" s="301"/>
      <c r="N232" s="465"/>
      <c r="O232" s="465"/>
      <c r="P232" s="465"/>
      <c r="Q232" s="465"/>
      <c r="R232" s="465"/>
      <c r="S232" s="465"/>
    </row>
    <row r="233" spans="1:19" ht="15.6">
      <c r="A233" s="301"/>
      <c r="B233" s="469"/>
      <c r="C233" s="469"/>
      <c r="D233" s="469"/>
      <c r="E233" s="469"/>
      <c r="F233" s="301"/>
      <c r="G233" s="301"/>
      <c r="H233" s="467"/>
      <c r="I233" s="468"/>
      <c r="J233" s="301"/>
      <c r="K233" s="301"/>
      <c r="L233" s="301"/>
      <c r="M233" s="301"/>
      <c r="N233" s="465"/>
      <c r="O233" s="465"/>
      <c r="P233" s="465"/>
      <c r="Q233" s="465"/>
      <c r="R233" s="465"/>
      <c r="S233" s="465"/>
    </row>
    <row r="234" spans="1:19" ht="15.6">
      <c r="A234" s="301"/>
      <c r="B234" s="469"/>
      <c r="C234" s="469"/>
      <c r="D234" s="469"/>
      <c r="E234" s="469"/>
      <c r="F234" s="301"/>
      <c r="G234" s="301"/>
      <c r="H234" s="467"/>
      <c r="I234" s="468"/>
      <c r="J234" s="301"/>
      <c r="K234" s="301"/>
      <c r="L234" s="301"/>
      <c r="M234" s="301"/>
      <c r="N234" s="465"/>
      <c r="O234" s="465"/>
      <c r="P234" s="465"/>
      <c r="Q234" s="465"/>
      <c r="R234" s="465"/>
      <c r="S234" s="465"/>
    </row>
    <row r="235" spans="1:19" ht="15.6">
      <c r="A235" s="301"/>
      <c r="B235" s="469"/>
      <c r="C235" s="469"/>
      <c r="D235" s="469"/>
      <c r="E235" s="469"/>
      <c r="F235" s="301"/>
      <c r="G235" s="301"/>
      <c r="H235" s="467"/>
      <c r="I235" s="468"/>
      <c r="J235" s="301"/>
      <c r="K235" s="301"/>
      <c r="L235" s="301"/>
      <c r="M235" s="301"/>
      <c r="N235" s="465"/>
      <c r="O235" s="465"/>
      <c r="P235" s="465"/>
      <c r="Q235" s="465"/>
      <c r="R235" s="465"/>
      <c r="S235" s="465"/>
    </row>
    <row r="236" spans="1:19" ht="15.6">
      <c r="A236" s="301"/>
      <c r="B236" s="469"/>
      <c r="C236" s="469"/>
      <c r="D236" s="469"/>
      <c r="E236" s="469"/>
      <c r="F236" s="301"/>
      <c r="G236" s="301"/>
      <c r="H236" s="467"/>
      <c r="I236" s="468"/>
      <c r="J236" s="301"/>
      <c r="K236" s="301"/>
      <c r="L236" s="301"/>
      <c r="M236" s="301"/>
      <c r="N236" s="465"/>
      <c r="O236" s="465"/>
      <c r="P236" s="465"/>
      <c r="Q236" s="465"/>
      <c r="R236" s="465"/>
      <c r="S236" s="465"/>
    </row>
    <row r="237" spans="1:19" ht="15.6">
      <c r="A237" s="301"/>
      <c r="B237" s="469"/>
      <c r="C237" s="469"/>
      <c r="D237" s="469"/>
      <c r="E237" s="469"/>
      <c r="F237" s="301"/>
      <c r="G237" s="301"/>
      <c r="H237" s="467"/>
      <c r="I237" s="468"/>
      <c r="J237" s="301"/>
      <c r="K237" s="301"/>
      <c r="L237" s="301"/>
      <c r="M237" s="301"/>
      <c r="N237" s="465"/>
      <c r="O237" s="465"/>
      <c r="P237" s="465"/>
      <c r="Q237" s="465"/>
      <c r="R237" s="465"/>
      <c r="S237" s="465"/>
    </row>
    <row r="238" spans="1:19" ht="15.6">
      <c r="A238" s="301"/>
      <c r="B238" s="469"/>
      <c r="C238" s="469"/>
      <c r="D238" s="469"/>
      <c r="E238" s="469"/>
      <c r="F238" s="301"/>
      <c r="G238" s="301"/>
      <c r="H238" s="467"/>
      <c r="I238" s="468"/>
      <c r="J238" s="301"/>
      <c r="K238" s="301"/>
      <c r="L238" s="301"/>
      <c r="M238" s="301"/>
      <c r="N238" s="465"/>
      <c r="O238" s="465"/>
      <c r="P238" s="465"/>
      <c r="Q238" s="465"/>
      <c r="R238" s="465"/>
      <c r="S238" s="465"/>
    </row>
    <row r="239" spans="1:19" ht="15.6">
      <c r="A239" s="301"/>
      <c r="B239" s="469"/>
      <c r="C239" s="469"/>
      <c r="D239" s="469"/>
      <c r="E239" s="469"/>
      <c r="F239" s="301"/>
      <c r="G239" s="301"/>
      <c r="H239" s="467"/>
      <c r="I239" s="468"/>
      <c r="J239" s="301"/>
      <c r="K239" s="301"/>
      <c r="L239" s="301"/>
      <c r="M239" s="301"/>
      <c r="N239" s="465"/>
      <c r="O239" s="465"/>
      <c r="P239" s="465"/>
      <c r="Q239" s="465"/>
      <c r="R239" s="465"/>
      <c r="S239" s="465"/>
    </row>
    <row r="240" spans="1:19" ht="15.6">
      <c r="A240" s="301"/>
      <c r="B240" s="469"/>
      <c r="C240" s="469"/>
      <c r="D240" s="469"/>
      <c r="E240" s="469"/>
      <c r="F240" s="301"/>
      <c r="G240" s="301"/>
      <c r="H240" s="467"/>
      <c r="I240" s="468"/>
      <c r="J240" s="301"/>
      <c r="K240" s="301"/>
      <c r="L240" s="301"/>
      <c r="M240" s="301"/>
      <c r="N240" s="465"/>
      <c r="O240" s="465"/>
      <c r="P240" s="465"/>
      <c r="Q240" s="465"/>
      <c r="R240" s="465"/>
      <c r="S240" s="465"/>
    </row>
    <row r="241" spans="1:19" ht="15.6">
      <c r="A241" s="301"/>
      <c r="B241" s="469"/>
      <c r="C241" s="469"/>
      <c r="D241" s="469"/>
      <c r="E241" s="469"/>
      <c r="F241" s="301"/>
      <c r="G241" s="301"/>
      <c r="H241" s="467"/>
      <c r="I241" s="468"/>
      <c r="J241" s="301"/>
      <c r="K241" s="301"/>
      <c r="L241" s="301"/>
      <c r="M241" s="301"/>
      <c r="N241" s="465"/>
      <c r="O241" s="465"/>
      <c r="P241" s="465"/>
      <c r="Q241" s="465"/>
      <c r="R241" s="465"/>
      <c r="S241" s="465"/>
    </row>
    <row r="242" spans="1:19" ht="15.6">
      <c r="A242" s="301"/>
      <c r="B242" s="469"/>
      <c r="C242" s="469"/>
      <c r="D242" s="469"/>
      <c r="E242" s="469"/>
      <c r="F242" s="301"/>
      <c r="G242" s="301"/>
      <c r="H242" s="467"/>
      <c r="I242" s="468"/>
      <c r="J242" s="301"/>
      <c r="K242" s="301"/>
      <c r="L242" s="301"/>
      <c r="M242" s="301"/>
      <c r="N242" s="465"/>
      <c r="O242" s="465"/>
      <c r="P242" s="465"/>
      <c r="Q242" s="465"/>
      <c r="R242" s="465"/>
      <c r="S242" s="465"/>
    </row>
    <row r="243" spans="1:19" ht="15.6">
      <c r="A243" s="301"/>
      <c r="B243" s="469"/>
      <c r="C243" s="469"/>
      <c r="D243" s="469"/>
      <c r="E243" s="469"/>
      <c r="F243" s="301"/>
      <c r="G243" s="301"/>
      <c r="H243" s="467"/>
      <c r="I243" s="468"/>
      <c r="J243" s="301"/>
      <c r="K243" s="301"/>
      <c r="L243" s="301"/>
      <c r="M243" s="301"/>
      <c r="N243" s="465"/>
      <c r="O243" s="465"/>
      <c r="P243" s="465"/>
      <c r="Q243" s="465"/>
      <c r="R243" s="465"/>
      <c r="S243" s="465"/>
    </row>
    <row r="244" spans="1:19" ht="15.6">
      <c r="A244" s="301"/>
      <c r="B244" s="469"/>
      <c r="C244" s="469"/>
      <c r="D244" s="469"/>
      <c r="E244" s="469"/>
      <c r="F244" s="301"/>
      <c r="G244" s="301"/>
      <c r="H244" s="467"/>
      <c r="I244" s="468"/>
      <c r="J244" s="301"/>
      <c r="K244" s="301"/>
      <c r="L244" s="301"/>
      <c r="M244" s="301"/>
      <c r="N244" s="465"/>
      <c r="O244" s="465"/>
      <c r="P244" s="465"/>
      <c r="Q244" s="465"/>
      <c r="R244" s="465"/>
      <c r="S244" s="465"/>
    </row>
    <row r="245" spans="1:19" ht="15.6">
      <c r="A245" s="301"/>
      <c r="B245" s="469"/>
      <c r="C245" s="469"/>
      <c r="D245" s="469"/>
      <c r="E245" s="469"/>
      <c r="F245" s="301"/>
      <c r="G245" s="301"/>
      <c r="H245" s="467"/>
      <c r="I245" s="468"/>
      <c r="J245" s="301"/>
      <c r="K245" s="301"/>
      <c r="L245" s="301"/>
      <c r="M245" s="301"/>
      <c r="N245" s="465"/>
      <c r="O245" s="465"/>
      <c r="P245" s="465"/>
      <c r="Q245" s="465"/>
      <c r="R245" s="465"/>
      <c r="S245" s="465"/>
    </row>
    <row r="246" spans="1:19" ht="15.6">
      <c r="A246" s="301"/>
      <c r="B246" s="469"/>
      <c r="C246" s="469"/>
      <c r="D246" s="469"/>
      <c r="E246" s="469"/>
      <c r="F246" s="301"/>
      <c r="G246" s="301"/>
      <c r="H246" s="467"/>
      <c r="I246" s="468"/>
      <c r="J246" s="301"/>
      <c r="K246" s="301"/>
      <c r="L246" s="301"/>
      <c r="M246" s="301"/>
      <c r="N246" s="465"/>
      <c r="O246" s="465"/>
      <c r="P246" s="465"/>
      <c r="Q246" s="465"/>
      <c r="R246" s="465"/>
      <c r="S246" s="465"/>
    </row>
    <row r="247" spans="1:19" ht="15.6">
      <c r="A247" s="301"/>
      <c r="B247" s="469"/>
      <c r="C247" s="469"/>
      <c r="D247" s="469"/>
      <c r="E247" s="469"/>
      <c r="F247" s="301"/>
      <c r="G247" s="301"/>
      <c r="H247" s="467"/>
      <c r="I247" s="468"/>
      <c r="J247" s="301"/>
      <c r="K247" s="301"/>
      <c r="L247" s="301"/>
      <c r="M247" s="301"/>
      <c r="N247" s="465"/>
      <c r="O247" s="465"/>
      <c r="P247" s="465"/>
      <c r="Q247" s="465"/>
      <c r="R247" s="465"/>
      <c r="S247" s="465"/>
    </row>
    <row r="248" spans="1:19" ht="15.6">
      <c r="A248" s="301"/>
      <c r="B248" s="469"/>
      <c r="C248" s="469"/>
      <c r="D248" s="469"/>
      <c r="E248" s="469"/>
      <c r="F248" s="301"/>
      <c r="G248" s="301"/>
      <c r="H248" s="467"/>
      <c r="I248" s="468"/>
      <c r="J248" s="301"/>
      <c r="K248" s="301"/>
      <c r="L248" s="301"/>
      <c r="M248" s="301"/>
      <c r="N248" s="465"/>
      <c r="O248" s="465"/>
      <c r="P248" s="465"/>
      <c r="Q248" s="465"/>
      <c r="R248" s="465"/>
      <c r="S248" s="465"/>
    </row>
    <row r="249" spans="1:19" ht="15.6">
      <c r="A249" s="301"/>
      <c r="B249" s="469"/>
      <c r="C249" s="469"/>
      <c r="D249" s="469"/>
      <c r="E249" s="469"/>
      <c r="F249" s="301"/>
      <c r="G249" s="301"/>
      <c r="H249" s="467"/>
      <c r="I249" s="468"/>
      <c r="J249" s="301"/>
      <c r="K249" s="301"/>
      <c r="L249" s="301"/>
      <c r="M249" s="301"/>
      <c r="N249" s="465"/>
      <c r="O249" s="465"/>
      <c r="P249" s="465"/>
      <c r="Q249" s="465"/>
      <c r="R249" s="465"/>
      <c r="S249" s="465"/>
    </row>
    <row r="250" spans="1:19" ht="15.6">
      <c r="A250" s="301"/>
      <c r="B250" s="469"/>
      <c r="C250" s="469"/>
      <c r="D250" s="469"/>
      <c r="E250" s="469"/>
      <c r="F250" s="301"/>
      <c r="G250" s="301"/>
      <c r="H250" s="467"/>
      <c r="I250" s="468"/>
      <c r="J250" s="301"/>
      <c r="K250" s="301"/>
      <c r="L250" s="301"/>
      <c r="M250" s="301"/>
      <c r="N250" s="465"/>
      <c r="O250" s="465"/>
      <c r="P250" s="465"/>
      <c r="Q250" s="465"/>
      <c r="R250" s="465"/>
      <c r="S250" s="465"/>
    </row>
    <row r="251" spans="1:19" ht="15.6">
      <c r="A251" s="301"/>
      <c r="B251" s="469"/>
      <c r="C251" s="469"/>
      <c r="D251" s="469"/>
      <c r="E251" s="469"/>
      <c r="F251" s="301"/>
      <c r="G251" s="301"/>
      <c r="H251" s="467"/>
      <c r="I251" s="468"/>
      <c r="J251" s="301"/>
      <c r="K251" s="301"/>
      <c r="L251" s="301"/>
      <c r="M251" s="301"/>
      <c r="N251" s="465"/>
      <c r="O251" s="465"/>
      <c r="P251" s="465"/>
      <c r="Q251" s="465"/>
      <c r="R251" s="465"/>
      <c r="S251" s="465"/>
    </row>
    <row r="252" spans="1:19" ht="15.6">
      <c r="A252" s="301"/>
      <c r="B252" s="469"/>
      <c r="C252" s="469"/>
      <c r="D252" s="469"/>
      <c r="E252" s="469"/>
      <c r="F252" s="301"/>
      <c r="G252" s="301"/>
      <c r="H252" s="467"/>
      <c r="I252" s="468"/>
      <c r="J252" s="301"/>
      <c r="K252" s="301"/>
      <c r="L252" s="301"/>
      <c r="M252" s="301"/>
      <c r="N252" s="465"/>
      <c r="O252" s="465"/>
      <c r="P252" s="465"/>
      <c r="Q252" s="465"/>
      <c r="R252" s="465"/>
      <c r="S252" s="465"/>
    </row>
    <row r="253" spans="1:19" ht="15.6">
      <c r="A253" s="301"/>
      <c r="B253" s="469"/>
      <c r="C253" s="469"/>
      <c r="D253" s="469"/>
      <c r="E253" s="469"/>
      <c r="F253" s="301"/>
      <c r="G253" s="301"/>
      <c r="H253" s="467"/>
      <c r="I253" s="468"/>
      <c r="J253" s="301"/>
      <c r="K253" s="301"/>
      <c r="L253" s="301"/>
      <c r="M253" s="301"/>
      <c r="N253" s="465"/>
      <c r="O253" s="465"/>
      <c r="P253" s="465"/>
      <c r="Q253" s="465"/>
      <c r="R253" s="465"/>
      <c r="S253" s="465"/>
    </row>
    <row r="254" spans="1:19" ht="15.6">
      <c r="A254" s="301"/>
      <c r="B254" s="469"/>
      <c r="C254" s="469"/>
      <c r="D254" s="469"/>
      <c r="E254" s="469"/>
      <c r="F254" s="301"/>
      <c r="G254" s="301"/>
      <c r="H254" s="467"/>
      <c r="I254" s="468"/>
      <c r="J254" s="301"/>
      <c r="K254" s="301"/>
      <c r="L254" s="301"/>
      <c r="M254" s="301"/>
      <c r="N254" s="465"/>
      <c r="O254" s="465"/>
      <c r="P254" s="465"/>
      <c r="Q254" s="465"/>
      <c r="R254" s="465"/>
      <c r="S254" s="465"/>
    </row>
    <row r="255" spans="1:19" ht="15.6">
      <c r="A255" s="301"/>
      <c r="B255" s="469"/>
      <c r="C255" s="469"/>
      <c r="D255" s="469"/>
      <c r="E255" s="469"/>
      <c r="F255" s="301"/>
      <c r="G255" s="301"/>
      <c r="H255" s="467"/>
      <c r="I255" s="468"/>
      <c r="J255" s="301"/>
      <c r="K255" s="301"/>
      <c r="L255" s="301"/>
      <c r="M255" s="301"/>
      <c r="N255" s="465"/>
      <c r="O255" s="465"/>
      <c r="P255" s="465"/>
      <c r="Q255" s="465"/>
      <c r="R255" s="465"/>
      <c r="S255" s="465"/>
    </row>
    <row r="256" spans="1:19" ht="15.6">
      <c r="A256" s="301"/>
      <c r="B256" s="469"/>
      <c r="C256" s="469"/>
      <c r="D256" s="469"/>
      <c r="E256" s="469"/>
      <c r="F256" s="301"/>
      <c r="G256" s="301"/>
      <c r="H256" s="467"/>
      <c r="I256" s="468"/>
      <c r="J256" s="301"/>
      <c r="K256" s="301"/>
      <c r="L256" s="301"/>
      <c r="M256" s="301"/>
      <c r="N256" s="465"/>
      <c r="O256" s="465"/>
      <c r="P256" s="465"/>
      <c r="Q256" s="465"/>
      <c r="R256" s="465"/>
      <c r="S256" s="465"/>
    </row>
    <row r="257" spans="1:19" ht="15.6">
      <c r="A257" s="301"/>
      <c r="B257" s="469"/>
      <c r="C257" s="469"/>
      <c r="D257" s="469"/>
      <c r="E257" s="469"/>
      <c r="F257" s="301"/>
      <c r="G257" s="301"/>
      <c r="H257" s="467"/>
      <c r="I257" s="468"/>
      <c r="J257" s="301"/>
      <c r="K257" s="301"/>
      <c r="L257" s="301"/>
      <c r="M257" s="301"/>
      <c r="N257" s="465"/>
      <c r="O257" s="465"/>
      <c r="P257" s="465"/>
      <c r="Q257" s="465"/>
      <c r="R257" s="465"/>
      <c r="S257" s="465"/>
    </row>
    <row r="258" spans="1:19" ht="15.6">
      <c r="A258" s="301"/>
      <c r="B258" s="469"/>
      <c r="C258" s="469"/>
      <c r="D258" s="469"/>
      <c r="E258" s="469"/>
      <c r="F258" s="301"/>
      <c r="G258" s="301"/>
      <c r="H258" s="467"/>
      <c r="I258" s="468"/>
      <c r="J258" s="301"/>
      <c r="K258" s="301"/>
      <c r="L258" s="301"/>
      <c r="M258" s="301"/>
      <c r="N258" s="465"/>
      <c r="O258" s="465"/>
      <c r="P258" s="465"/>
      <c r="Q258" s="465"/>
      <c r="R258" s="465"/>
      <c r="S258" s="465"/>
    </row>
    <row r="259" spans="1:19" ht="15.6">
      <c r="A259" s="301"/>
      <c r="B259" s="469"/>
      <c r="C259" s="469"/>
      <c r="D259" s="469"/>
      <c r="E259" s="469"/>
      <c r="F259" s="301"/>
      <c r="G259" s="301"/>
      <c r="H259" s="467"/>
      <c r="I259" s="468"/>
      <c r="J259" s="301"/>
      <c r="K259" s="301"/>
      <c r="L259" s="301"/>
      <c r="M259" s="301"/>
      <c r="N259" s="465"/>
      <c r="O259" s="465"/>
      <c r="P259" s="465"/>
      <c r="Q259" s="465"/>
      <c r="R259" s="465"/>
      <c r="S259" s="465"/>
    </row>
    <row r="260" spans="1:19" ht="15.6">
      <c r="A260" s="301"/>
      <c r="B260" s="469"/>
      <c r="C260" s="469"/>
      <c r="D260" s="469"/>
      <c r="E260" s="469"/>
      <c r="F260" s="301"/>
      <c r="G260" s="301"/>
      <c r="H260" s="467"/>
      <c r="I260" s="468"/>
      <c r="J260" s="301"/>
      <c r="K260" s="301"/>
      <c r="L260" s="301"/>
      <c r="M260" s="301"/>
      <c r="N260" s="465"/>
      <c r="O260" s="465"/>
      <c r="P260" s="465"/>
      <c r="Q260" s="465"/>
      <c r="R260" s="465"/>
      <c r="S260" s="465"/>
    </row>
    <row r="261" spans="1:19" ht="15.6">
      <c r="A261" s="301"/>
      <c r="B261" s="469"/>
      <c r="C261" s="469"/>
      <c r="D261" s="469"/>
      <c r="E261" s="469"/>
      <c r="F261" s="301"/>
      <c r="G261" s="301"/>
      <c r="H261" s="467"/>
      <c r="I261" s="468"/>
      <c r="J261" s="301"/>
      <c r="K261" s="301"/>
      <c r="L261" s="301"/>
      <c r="M261" s="301"/>
      <c r="N261" s="465"/>
      <c r="O261" s="465"/>
      <c r="P261" s="465"/>
      <c r="Q261" s="465"/>
      <c r="R261" s="465"/>
      <c r="S261" s="465"/>
    </row>
    <row r="262" spans="1:19" ht="15.6">
      <c r="A262" s="301"/>
      <c r="B262" s="469"/>
      <c r="C262" s="469"/>
      <c r="D262" s="469"/>
      <c r="E262" s="469"/>
      <c r="F262" s="301"/>
      <c r="G262" s="301"/>
      <c r="H262" s="467"/>
      <c r="I262" s="468"/>
      <c r="J262" s="301"/>
      <c r="K262" s="301"/>
      <c r="L262" s="301"/>
      <c r="M262" s="301"/>
      <c r="N262" s="465"/>
      <c r="O262" s="465"/>
      <c r="P262" s="465"/>
      <c r="Q262" s="465"/>
      <c r="R262" s="465"/>
      <c r="S262" s="465"/>
    </row>
    <row r="263" spans="1:19" ht="15.6">
      <c r="A263" s="301"/>
      <c r="B263" s="469"/>
      <c r="C263" s="469"/>
      <c r="D263" s="469"/>
      <c r="E263" s="469"/>
      <c r="F263" s="301"/>
      <c r="G263" s="301"/>
      <c r="H263" s="467"/>
      <c r="I263" s="468"/>
      <c r="J263" s="301"/>
      <c r="K263" s="301"/>
      <c r="L263" s="301"/>
      <c r="M263" s="301"/>
      <c r="N263" s="465"/>
      <c r="O263" s="465"/>
      <c r="P263" s="465"/>
      <c r="Q263" s="465"/>
      <c r="R263" s="465"/>
      <c r="S263" s="465"/>
    </row>
    <row r="264" spans="1:19" ht="15.6">
      <c r="A264" s="301"/>
      <c r="B264" s="469"/>
      <c r="C264" s="469"/>
      <c r="D264" s="469"/>
      <c r="E264" s="469"/>
      <c r="F264" s="301"/>
      <c r="G264" s="301"/>
      <c r="H264" s="467"/>
      <c r="I264" s="468"/>
      <c r="J264" s="301"/>
      <c r="K264" s="301"/>
      <c r="L264" s="301"/>
      <c r="M264" s="301"/>
      <c r="N264" s="465"/>
      <c r="O264" s="465"/>
      <c r="P264" s="465"/>
      <c r="Q264" s="465"/>
      <c r="R264" s="465"/>
      <c r="S264" s="465"/>
    </row>
    <row r="265" spans="1:19" ht="15.6">
      <c r="A265" s="301"/>
      <c r="B265" s="469"/>
      <c r="C265" s="469"/>
      <c r="D265" s="469"/>
      <c r="E265" s="469"/>
      <c r="F265" s="301"/>
      <c r="G265" s="301"/>
      <c r="H265" s="467"/>
      <c r="I265" s="468"/>
      <c r="J265" s="301"/>
      <c r="K265" s="301"/>
      <c r="L265" s="301"/>
      <c r="M265" s="301"/>
      <c r="N265" s="465"/>
      <c r="O265" s="465"/>
      <c r="P265" s="465"/>
      <c r="Q265" s="465"/>
      <c r="R265" s="465"/>
      <c r="S265" s="465"/>
    </row>
    <row r="266" spans="1:19" ht="15.6">
      <c r="A266" s="301"/>
      <c r="B266" s="469"/>
      <c r="C266" s="469"/>
      <c r="D266" s="469"/>
      <c r="E266" s="469"/>
      <c r="F266" s="301"/>
      <c r="G266" s="301"/>
      <c r="H266" s="467"/>
      <c r="I266" s="468"/>
      <c r="J266" s="301"/>
      <c r="K266" s="301"/>
      <c r="L266" s="301"/>
      <c r="M266" s="301"/>
      <c r="N266" s="465"/>
      <c r="O266" s="465"/>
      <c r="P266" s="465"/>
      <c r="Q266" s="465"/>
      <c r="R266" s="465"/>
      <c r="S266" s="465"/>
    </row>
    <row r="267" spans="1:19" ht="15.6">
      <c r="A267" s="301"/>
      <c r="B267" s="469"/>
      <c r="C267" s="469"/>
      <c r="D267" s="469"/>
      <c r="E267" s="469"/>
      <c r="F267" s="301"/>
      <c r="G267" s="301"/>
      <c r="H267" s="467"/>
      <c r="I267" s="468"/>
      <c r="J267" s="301"/>
      <c r="K267" s="301"/>
      <c r="L267" s="301"/>
      <c r="M267" s="301"/>
      <c r="N267" s="465"/>
      <c r="O267" s="465"/>
      <c r="P267" s="465"/>
      <c r="Q267" s="465"/>
      <c r="R267" s="465"/>
      <c r="S267" s="465"/>
    </row>
    <row r="268" spans="1:19" ht="15.6">
      <c r="A268" s="301"/>
      <c r="B268" s="469"/>
      <c r="C268" s="469"/>
      <c r="D268" s="469"/>
      <c r="E268" s="469"/>
      <c r="F268" s="301"/>
      <c r="G268" s="301"/>
      <c r="H268" s="467"/>
      <c r="I268" s="468"/>
      <c r="J268" s="301"/>
      <c r="K268" s="301"/>
      <c r="L268" s="301"/>
      <c r="M268" s="301"/>
      <c r="N268" s="465"/>
      <c r="O268" s="465"/>
      <c r="P268" s="465"/>
      <c r="Q268" s="465"/>
      <c r="R268" s="465"/>
      <c r="S268" s="465"/>
    </row>
    <row r="269" spans="1:19" ht="15.6">
      <c r="A269" s="301"/>
      <c r="B269" s="469"/>
      <c r="C269" s="469"/>
      <c r="D269" s="469"/>
      <c r="E269" s="469"/>
      <c r="F269" s="301"/>
      <c r="G269" s="301"/>
      <c r="H269" s="467"/>
      <c r="I269" s="468"/>
      <c r="J269" s="301"/>
      <c r="K269" s="301"/>
      <c r="L269" s="301"/>
      <c r="M269" s="301"/>
      <c r="N269" s="465"/>
      <c r="O269" s="465"/>
      <c r="P269" s="465"/>
      <c r="Q269" s="465"/>
      <c r="R269" s="465"/>
      <c r="S269" s="465"/>
    </row>
    <row r="270" spans="1:19" ht="15.6">
      <c r="A270" s="301"/>
      <c r="B270" s="469"/>
      <c r="C270" s="469"/>
      <c r="D270" s="469"/>
      <c r="E270" s="469"/>
      <c r="F270" s="301"/>
      <c r="G270" s="301"/>
      <c r="H270" s="467"/>
      <c r="I270" s="468"/>
      <c r="J270" s="301"/>
      <c r="K270" s="301"/>
      <c r="L270" s="301"/>
      <c r="M270" s="301"/>
      <c r="N270" s="465"/>
      <c r="O270" s="465"/>
      <c r="P270" s="465"/>
      <c r="Q270" s="465"/>
      <c r="R270" s="465"/>
      <c r="S270" s="465"/>
    </row>
    <row r="271" spans="1:19" ht="15.6">
      <c r="A271" s="301"/>
      <c r="B271" s="469"/>
      <c r="C271" s="469"/>
      <c r="D271" s="469"/>
      <c r="E271" s="469"/>
      <c r="F271" s="301"/>
      <c r="G271" s="301"/>
      <c r="H271" s="467"/>
      <c r="I271" s="468"/>
      <c r="J271" s="301"/>
      <c r="K271" s="301"/>
      <c r="L271" s="301"/>
      <c r="M271" s="301"/>
      <c r="N271" s="465"/>
      <c r="O271" s="465"/>
      <c r="P271" s="465"/>
      <c r="Q271" s="465"/>
      <c r="R271" s="465"/>
      <c r="S271" s="465"/>
    </row>
    <row r="272" spans="1:19" ht="15.6">
      <c r="A272" s="301"/>
      <c r="B272" s="469"/>
      <c r="C272" s="469"/>
      <c r="D272" s="469"/>
      <c r="E272" s="469"/>
      <c r="F272" s="301"/>
      <c r="G272" s="301"/>
      <c r="H272" s="467"/>
      <c r="I272" s="468"/>
      <c r="J272" s="301"/>
      <c r="K272" s="301"/>
      <c r="L272" s="301"/>
      <c r="M272" s="301"/>
      <c r="N272" s="465"/>
      <c r="O272" s="465"/>
      <c r="P272" s="465"/>
      <c r="Q272" s="465"/>
      <c r="R272" s="465"/>
      <c r="S272" s="465"/>
    </row>
    <row r="273" spans="1:19" ht="15.6">
      <c r="A273" s="301"/>
      <c r="B273" s="469"/>
      <c r="C273" s="469"/>
      <c r="D273" s="469"/>
      <c r="E273" s="469"/>
      <c r="F273" s="301"/>
      <c r="G273" s="301"/>
      <c r="H273" s="467"/>
      <c r="I273" s="468"/>
      <c r="J273" s="301"/>
      <c r="K273" s="301"/>
      <c r="L273" s="301"/>
      <c r="M273" s="301"/>
      <c r="N273" s="465"/>
      <c r="O273" s="465"/>
      <c r="P273" s="465"/>
      <c r="Q273" s="465"/>
      <c r="R273" s="465"/>
      <c r="S273" s="465"/>
    </row>
    <row r="274" spans="1:19" ht="15.6">
      <c r="A274" s="301"/>
      <c r="B274" s="469"/>
      <c r="C274" s="469"/>
      <c r="D274" s="469"/>
      <c r="E274" s="469"/>
      <c r="F274" s="301"/>
      <c r="G274" s="301"/>
      <c r="H274" s="467"/>
      <c r="I274" s="468"/>
      <c r="J274" s="301"/>
      <c r="K274" s="301"/>
      <c r="L274" s="301"/>
      <c r="M274" s="301"/>
      <c r="N274" s="465"/>
      <c r="O274" s="465"/>
      <c r="P274" s="465"/>
      <c r="Q274" s="465"/>
      <c r="R274" s="465"/>
      <c r="S274" s="465"/>
    </row>
    <row r="275" spans="1:19" ht="15.6">
      <c r="A275" s="301"/>
      <c r="B275" s="469"/>
      <c r="C275" s="469"/>
      <c r="D275" s="469"/>
      <c r="E275" s="469"/>
      <c r="F275" s="301"/>
      <c r="G275" s="301"/>
      <c r="H275" s="467"/>
      <c r="I275" s="468"/>
      <c r="J275" s="301"/>
      <c r="K275" s="301"/>
      <c r="L275" s="301"/>
      <c r="M275" s="301"/>
      <c r="N275" s="465"/>
      <c r="O275" s="465"/>
      <c r="P275" s="465"/>
      <c r="Q275" s="465"/>
      <c r="R275" s="465"/>
      <c r="S275" s="465"/>
    </row>
    <row r="276" spans="1:19" ht="15.6">
      <c r="A276" s="301"/>
      <c r="B276" s="469"/>
      <c r="C276" s="469"/>
      <c r="D276" s="469"/>
      <c r="E276" s="469"/>
      <c r="F276" s="301"/>
      <c r="G276" s="301"/>
      <c r="H276" s="467"/>
      <c r="I276" s="468"/>
      <c r="J276" s="301"/>
      <c r="K276" s="301"/>
      <c r="L276" s="301"/>
      <c r="M276" s="301"/>
      <c r="N276" s="465"/>
      <c r="O276" s="465"/>
      <c r="P276" s="465"/>
      <c r="Q276" s="465"/>
      <c r="R276" s="465"/>
      <c r="S276" s="465"/>
    </row>
    <row r="277" spans="1:19" ht="15.6">
      <c r="A277" s="301"/>
      <c r="B277" s="469"/>
      <c r="C277" s="469"/>
      <c r="D277" s="469"/>
      <c r="E277" s="469"/>
      <c r="F277" s="301"/>
      <c r="G277" s="301"/>
      <c r="H277" s="467"/>
      <c r="I277" s="468"/>
      <c r="J277" s="301"/>
      <c r="K277" s="301"/>
      <c r="L277" s="301"/>
      <c r="M277" s="301"/>
      <c r="N277" s="465"/>
      <c r="O277" s="465"/>
      <c r="P277" s="465"/>
      <c r="Q277" s="465"/>
      <c r="R277" s="465"/>
      <c r="S277" s="465"/>
    </row>
    <row r="278" spans="1:19" ht="15.6">
      <c r="A278" s="301"/>
      <c r="B278" s="469"/>
      <c r="C278" s="469"/>
      <c r="D278" s="469"/>
      <c r="E278" s="469"/>
      <c r="F278" s="301"/>
      <c r="G278" s="301"/>
      <c r="H278" s="467"/>
      <c r="I278" s="468"/>
      <c r="J278" s="301"/>
      <c r="K278" s="301"/>
      <c r="L278" s="301"/>
      <c r="M278" s="301"/>
      <c r="N278" s="465"/>
      <c r="O278" s="465"/>
      <c r="P278" s="465"/>
      <c r="Q278" s="465"/>
      <c r="R278" s="465"/>
      <c r="S278" s="465"/>
    </row>
    <row r="279" spans="1:19" ht="15.6">
      <c r="A279" s="301"/>
      <c r="B279" s="469"/>
      <c r="C279" s="469"/>
      <c r="D279" s="469"/>
      <c r="E279" s="469"/>
      <c r="F279" s="301"/>
      <c r="G279" s="301"/>
      <c r="H279" s="467"/>
      <c r="I279" s="468"/>
      <c r="J279" s="301"/>
      <c r="K279" s="301"/>
      <c r="L279" s="301"/>
      <c r="M279" s="301"/>
      <c r="N279" s="465"/>
      <c r="O279" s="465"/>
      <c r="P279" s="465"/>
      <c r="Q279" s="465"/>
      <c r="R279" s="465"/>
      <c r="S279" s="465"/>
    </row>
    <row r="280" spans="1:19" ht="15.6">
      <c r="A280" s="301"/>
      <c r="B280" s="469"/>
      <c r="C280" s="469"/>
      <c r="D280" s="469"/>
      <c r="E280" s="469"/>
      <c r="F280" s="301"/>
      <c r="G280" s="301"/>
      <c r="H280" s="467"/>
      <c r="I280" s="468"/>
      <c r="J280" s="301"/>
      <c r="K280" s="301"/>
      <c r="L280" s="301"/>
      <c r="M280" s="301"/>
      <c r="N280" s="465"/>
      <c r="O280" s="465"/>
      <c r="P280" s="465"/>
      <c r="Q280" s="465"/>
      <c r="R280" s="465"/>
      <c r="S280" s="465"/>
    </row>
    <row r="281" spans="1:19" ht="15.6">
      <c r="A281" s="301"/>
      <c r="B281" s="469"/>
      <c r="C281" s="469"/>
      <c r="D281" s="469"/>
      <c r="E281" s="469"/>
      <c r="F281" s="301"/>
      <c r="G281" s="301"/>
      <c r="H281" s="467"/>
      <c r="I281" s="468"/>
      <c r="J281" s="301"/>
      <c r="K281" s="301"/>
      <c r="L281" s="301"/>
      <c r="M281" s="301"/>
      <c r="N281" s="465"/>
      <c r="O281" s="465"/>
      <c r="P281" s="465"/>
      <c r="Q281" s="465"/>
      <c r="R281" s="465"/>
      <c r="S281" s="465"/>
    </row>
    <row r="282" spans="1:19" ht="15.6">
      <c r="A282" s="301"/>
      <c r="B282" s="469"/>
      <c r="C282" s="469"/>
      <c r="D282" s="469"/>
      <c r="E282" s="469"/>
      <c r="F282" s="301"/>
      <c r="G282" s="301"/>
      <c r="H282" s="467"/>
      <c r="I282" s="468"/>
      <c r="J282" s="301"/>
      <c r="K282" s="301"/>
      <c r="L282" s="301"/>
      <c r="M282" s="301"/>
      <c r="N282" s="465"/>
      <c r="O282" s="465"/>
      <c r="P282" s="465"/>
      <c r="Q282" s="465"/>
      <c r="R282" s="465"/>
      <c r="S282" s="465"/>
    </row>
    <row r="283" spans="1:19" ht="15.6">
      <c r="A283" s="301"/>
      <c r="B283" s="469"/>
      <c r="C283" s="469"/>
      <c r="D283" s="469"/>
      <c r="E283" s="469"/>
      <c r="F283" s="301"/>
      <c r="G283" s="301"/>
      <c r="H283" s="467"/>
      <c r="I283" s="468"/>
      <c r="J283" s="492"/>
      <c r="K283" s="492"/>
      <c r="L283" s="492"/>
      <c r="M283" s="492"/>
      <c r="N283" s="465"/>
      <c r="O283" s="465"/>
      <c r="P283" s="465"/>
      <c r="Q283" s="465"/>
      <c r="R283" s="465"/>
      <c r="S283" s="465"/>
    </row>
    <row r="284" spans="1:19" ht="15.6">
      <c r="A284" s="301"/>
      <c r="B284" s="469"/>
      <c r="C284" s="469"/>
      <c r="D284" s="469"/>
      <c r="E284" s="469"/>
      <c r="F284" s="301"/>
      <c r="G284" s="301"/>
      <c r="H284" s="467"/>
      <c r="I284" s="468"/>
      <c r="J284" s="492"/>
      <c r="K284" s="492"/>
      <c r="L284" s="492"/>
      <c r="M284" s="492"/>
      <c r="N284" s="465"/>
      <c r="O284" s="465"/>
      <c r="P284" s="465"/>
      <c r="Q284" s="465"/>
      <c r="R284" s="465"/>
      <c r="S284" s="465"/>
    </row>
    <row r="285" spans="1:19" ht="15.6">
      <c r="A285" s="301"/>
      <c r="B285" s="469"/>
      <c r="C285" s="469"/>
      <c r="D285" s="469"/>
      <c r="E285" s="469"/>
      <c r="F285" s="301"/>
      <c r="G285" s="301"/>
      <c r="H285" s="467"/>
      <c r="I285" s="468"/>
      <c r="J285" s="492"/>
      <c r="K285" s="492"/>
      <c r="L285" s="492"/>
      <c r="M285" s="492"/>
      <c r="N285" s="465"/>
      <c r="O285" s="465"/>
      <c r="P285" s="465"/>
      <c r="Q285" s="465"/>
      <c r="R285" s="465"/>
      <c r="S285" s="465"/>
    </row>
    <row r="286" spans="1:19" ht="15.6">
      <c r="A286" s="301"/>
      <c r="B286" s="469"/>
      <c r="C286" s="469"/>
      <c r="D286" s="469"/>
      <c r="E286" s="469"/>
      <c r="F286" s="301"/>
      <c r="G286" s="301"/>
      <c r="H286" s="467"/>
      <c r="I286" s="468"/>
      <c r="J286" s="492"/>
      <c r="K286" s="492"/>
      <c r="L286" s="492"/>
      <c r="M286" s="492"/>
      <c r="N286" s="465"/>
      <c r="O286" s="465"/>
      <c r="P286" s="465"/>
      <c r="Q286" s="465"/>
      <c r="R286" s="465"/>
      <c r="S286" s="465"/>
    </row>
    <row r="287" spans="1:19" ht="15.6">
      <c r="A287" s="301"/>
      <c r="B287" s="469"/>
      <c r="C287" s="469"/>
      <c r="D287" s="469"/>
      <c r="E287" s="469"/>
      <c r="F287" s="301"/>
      <c r="G287" s="301"/>
      <c r="H287" s="467"/>
      <c r="I287" s="468"/>
      <c r="J287" s="492"/>
      <c r="K287" s="492"/>
      <c r="L287" s="492"/>
      <c r="M287" s="492"/>
      <c r="N287" s="465"/>
      <c r="O287" s="465"/>
      <c r="P287" s="465"/>
      <c r="Q287" s="465"/>
      <c r="R287" s="465"/>
      <c r="S287" s="465"/>
    </row>
    <row r="288" spans="1:19" ht="15.6">
      <c r="A288" s="301"/>
      <c r="B288" s="469"/>
      <c r="C288" s="469"/>
      <c r="D288" s="469"/>
      <c r="E288" s="469"/>
      <c r="F288" s="301"/>
      <c r="G288" s="301"/>
      <c r="H288" s="467"/>
      <c r="I288" s="468"/>
    </row>
    <row r="289" spans="1:9" ht="15.6">
      <c r="A289" s="301"/>
      <c r="B289" s="469"/>
      <c r="C289" s="469"/>
      <c r="D289" s="469"/>
      <c r="E289" s="469"/>
      <c r="F289" s="301"/>
      <c r="G289" s="301"/>
      <c r="H289" s="467"/>
      <c r="I289" s="468"/>
    </row>
    <row r="290" spans="1:9" ht="15.6">
      <c r="A290" s="301"/>
      <c r="B290" s="469"/>
      <c r="C290" s="469"/>
      <c r="D290" s="469"/>
      <c r="E290" s="469"/>
      <c r="F290" s="301"/>
      <c r="G290" s="301"/>
      <c r="H290" s="467"/>
      <c r="I290" s="468"/>
    </row>
    <row r="291" spans="1:9" ht="15.6">
      <c r="A291" s="301"/>
      <c r="B291" s="469"/>
      <c r="C291" s="469"/>
      <c r="D291" s="469"/>
      <c r="E291" s="469"/>
      <c r="F291" s="301"/>
      <c r="G291" s="301"/>
      <c r="H291" s="467"/>
      <c r="I291" s="468"/>
    </row>
    <row r="292" spans="1:9" ht="15.6">
      <c r="A292" s="301"/>
      <c r="B292" s="469"/>
      <c r="C292" s="469"/>
      <c r="D292" s="469"/>
      <c r="E292" s="469"/>
      <c r="F292" s="301"/>
      <c r="G292" s="301"/>
      <c r="H292" s="467"/>
      <c r="I292" s="468"/>
    </row>
    <row r="293" spans="1:9" ht="15.6">
      <c r="A293" s="301"/>
      <c r="B293" s="469"/>
      <c r="C293" s="469"/>
      <c r="D293" s="469"/>
      <c r="E293" s="469"/>
      <c r="F293" s="301"/>
      <c r="G293" s="301"/>
      <c r="H293" s="467"/>
      <c r="I293" s="468"/>
    </row>
    <row r="294" spans="1:9" ht="15.6">
      <c r="A294" s="301"/>
      <c r="B294" s="469"/>
      <c r="C294" s="469"/>
      <c r="D294" s="469"/>
      <c r="E294" s="469"/>
      <c r="F294" s="301"/>
      <c r="G294" s="301"/>
      <c r="H294" s="467"/>
      <c r="I294" s="468"/>
    </row>
    <row r="295" spans="1:9" ht="15.6">
      <c r="A295" s="301"/>
      <c r="B295" s="469"/>
      <c r="C295" s="469"/>
      <c r="D295" s="469"/>
      <c r="E295" s="469"/>
      <c r="F295" s="301"/>
      <c r="G295" s="301"/>
      <c r="H295" s="467"/>
      <c r="I295" s="468"/>
    </row>
    <row r="296" spans="1:9" ht="15.6">
      <c r="A296" s="492"/>
      <c r="B296" s="469"/>
      <c r="C296" s="469"/>
      <c r="D296" s="469"/>
      <c r="E296" s="469"/>
      <c r="F296" s="492"/>
      <c r="G296" s="492"/>
      <c r="H296" s="493"/>
      <c r="I296" s="494"/>
    </row>
    <row r="297" spans="1:9" ht="15.6">
      <c r="A297" s="492"/>
      <c r="B297" s="469"/>
      <c r="C297" s="469"/>
      <c r="D297" s="469"/>
      <c r="E297" s="469"/>
      <c r="F297" s="492"/>
      <c r="G297" s="492"/>
      <c r="H297" s="493"/>
      <c r="I297" s="494"/>
    </row>
    <row r="298" spans="1:9" ht="15.6">
      <c r="A298" s="492"/>
      <c r="B298" s="469"/>
      <c r="C298" s="469"/>
      <c r="D298" s="469"/>
      <c r="E298" s="469"/>
      <c r="F298" s="492"/>
      <c r="G298" s="492"/>
      <c r="H298" s="493"/>
      <c r="I298" s="494"/>
    </row>
    <row r="299" spans="1:9" ht="15.6">
      <c r="A299" s="492"/>
      <c r="B299" s="469"/>
      <c r="C299" s="469"/>
      <c r="D299" s="469"/>
      <c r="E299" s="469"/>
      <c r="F299" s="492"/>
      <c r="G299" s="492"/>
      <c r="H299" s="493"/>
      <c r="I299" s="494"/>
    </row>
    <row r="300" spans="1:9" ht="15.6">
      <c r="A300" s="492"/>
      <c r="B300" s="469"/>
      <c r="C300" s="469"/>
      <c r="D300" s="469"/>
      <c r="E300" s="469"/>
      <c r="F300" s="492"/>
      <c r="G300" s="492"/>
      <c r="H300" s="493"/>
      <c r="I300" s="4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Preliminaries</vt:lpstr>
      <vt:lpstr>Elevated water tank</vt:lpstr>
      <vt:lpstr>Generator shed</vt:lpstr>
      <vt:lpstr>Generator installation</vt:lpstr>
      <vt:lpstr>Borehole</vt:lpstr>
      <vt:lpstr>Piping</vt:lpstr>
      <vt:lpstr>Caretakers room</vt:lpstr>
      <vt:lpstr>Water kiosk</vt:lpstr>
      <vt:lpstr>Fence</vt:lpstr>
      <vt:lpstr>Water troughs</vt:lpstr>
      <vt:lpstr>Grand summary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NANDWA James</cp:lastModifiedBy>
  <dcterms:created xsi:type="dcterms:W3CDTF">2014-10-07T00:35:15Z</dcterms:created>
  <dcterms:modified xsi:type="dcterms:W3CDTF">2017-05-07T21:39:05Z</dcterms:modified>
</cp:coreProperties>
</file>