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66925"/>
  <mc:AlternateContent xmlns:mc="http://schemas.openxmlformats.org/markup-compatibility/2006">
    <mc:Choice Requires="x15">
      <x15ac:absPath xmlns:x15ac="http://schemas.microsoft.com/office/spreadsheetml/2010/11/ac" url="C:\Users\Racwi.Said\Desktop\Sanguuni Sesame Warehouse\"/>
    </mc:Choice>
  </mc:AlternateContent>
  <bookViews>
    <workbookView xWindow="0" yWindow="0" windowWidth="7605" windowHeight="4755"/>
  </bookViews>
  <sheets>
    <sheet name="SANGUNI SESAME STORAGE FACILITY" sheetId="1" r:id="rId1"/>
    <sheet name="Sheet1"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3" i="2" l="1"/>
  <c r="T54" i="2"/>
  <c r="T52" i="2"/>
  <c r="T51" i="2"/>
  <c r="T57" i="2" s="1"/>
  <c r="L46" i="2"/>
  <c r="L54" i="2"/>
  <c r="L49" i="2"/>
  <c r="L48" i="2"/>
  <c r="I53" i="2"/>
  <c r="I52" i="2"/>
  <c r="N54" i="2"/>
  <c r="N53" i="2"/>
  <c r="N55" i="2" s="1"/>
  <c r="N56" i="2" s="1"/>
  <c r="Q50" i="2"/>
  <c r="Q47" i="2"/>
  <c r="Q49" i="2" s="1"/>
  <c r="I14" i="2"/>
  <c r="I11" i="2"/>
  <c r="F18" i="2"/>
  <c r="F17" i="2"/>
  <c r="D103" i="2"/>
  <c r="D99" i="2"/>
  <c r="G99" i="2" s="1"/>
  <c r="G98" i="2"/>
  <c r="D98" i="2"/>
  <c r="D97" i="2"/>
  <c r="G89" i="2"/>
  <c r="F89" i="2"/>
  <c r="D89" i="2"/>
  <c r="G88" i="2"/>
  <c r="D88" i="2"/>
  <c r="F88" i="2" s="1"/>
  <c r="G87" i="2"/>
  <c r="G91" i="2" s="1"/>
  <c r="D87" i="2"/>
  <c r="F87" i="2" s="1"/>
  <c r="G79" i="2"/>
  <c r="G83" i="2" s="1"/>
  <c r="F79" i="2"/>
  <c r="F83" i="2" s="1"/>
  <c r="E103" i="2" s="1"/>
  <c r="D79" i="2"/>
  <c r="J73" i="2"/>
  <c r="D73" i="2"/>
  <c r="F73" i="2" s="1"/>
  <c r="J72" i="2"/>
  <c r="D72" i="2"/>
  <c r="F72" i="2" s="1"/>
  <c r="J71" i="2"/>
  <c r="D71" i="2"/>
  <c r="F71" i="2" s="1"/>
  <c r="J70" i="2"/>
  <c r="F70" i="2"/>
  <c r="D70" i="2"/>
  <c r="J69" i="2"/>
  <c r="D69" i="2"/>
  <c r="F69" i="2" s="1"/>
  <c r="J68" i="2"/>
  <c r="D68" i="2"/>
  <c r="F68" i="2" s="1"/>
  <c r="J67" i="2"/>
  <c r="D67" i="2"/>
  <c r="F67" i="2" s="1"/>
  <c r="J66" i="2"/>
  <c r="F66" i="2"/>
  <c r="D66" i="2"/>
  <c r="J65" i="2"/>
  <c r="D65" i="2"/>
  <c r="F65" i="2" s="1"/>
  <c r="J64" i="2"/>
  <c r="D64" i="2"/>
  <c r="F64" i="2" s="1"/>
  <c r="J63" i="2"/>
  <c r="D63" i="2"/>
  <c r="F63" i="2" s="1"/>
  <c r="J62" i="2"/>
  <c r="I62" i="2"/>
  <c r="G62" i="2"/>
  <c r="H62" i="2" s="1"/>
  <c r="F62" i="2"/>
  <c r="D62" i="2"/>
  <c r="J61" i="2"/>
  <c r="I61" i="2"/>
  <c r="H61" i="2"/>
  <c r="G61" i="2"/>
  <c r="D61" i="2"/>
  <c r="F61" i="2" s="1"/>
  <c r="J60" i="2"/>
  <c r="I60" i="2"/>
  <c r="I75" i="2" s="1"/>
  <c r="G60" i="2"/>
  <c r="G75" i="2" s="1"/>
  <c r="D60" i="2"/>
  <c r="F60" i="2" s="1"/>
  <c r="K54" i="2"/>
  <c r="H53" i="2"/>
  <c r="H52" i="2"/>
  <c r="B52" i="2"/>
  <c r="B51" i="2"/>
  <c r="K49" i="2"/>
  <c r="E48" i="2"/>
  <c r="K46" i="2"/>
  <c r="K48" i="2" s="1"/>
  <c r="E45" i="2"/>
  <c r="M38" i="2"/>
  <c r="J37" i="2"/>
  <c r="H37" i="2"/>
  <c r="J36" i="2"/>
  <c r="J38" i="2" s="1"/>
  <c r="J40" i="2" s="1"/>
  <c r="H36" i="2"/>
  <c r="H35" i="2"/>
  <c r="H34" i="2"/>
  <c r="H40" i="2" s="1"/>
  <c r="H41" i="2" s="1"/>
  <c r="M33" i="2"/>
  <c r="E33" i="2"/>
  <c r="E34" i="2" s="1"/>
  <c r="E35" i="2" s="1"/>
  <c r="E36" i="2" s="1"/>
  <c r="E31" i="2"/>
  <c r="B31" i="2"/>
  <c r="B32" i="2" s="1"/>
  <c r="B33" i="2" s="1"/>
  <c r="B34" i="2" s="1"/>
  <c r="M30" i="2"/>
  <c r="B25" i="2"/>
  <c r="B22" i="2"/>
  <c r="B21" i="2"/>
  <c r="B17" i="2"/>
  <c r="B18" i="2" s="1"/>
  <c r="B15" i="2"/>
  <c r="B20" i="2" s="1"/>
  <c r="B13" i="2"/>
  <c r="B11" i="2"/>
  <c r="B19" i="2" s="1"/>
  <c r="H7" i="2"/>
  <c r="H6" i="2"/>
  <c r="H5" i="2"/>
  <c r="H4" i="2"/>
  <c r="H3" i="2"/>
  <c r="T58" i="2" s="1"/>
  <c r="H2" i="2"/>
  <c r="J75" i="2" l="1"/>
  <c r="I54" i="2"/>
  <c r="I55" i="2" s="1"/>
  <c r="B14" i="2"/>
  <c r="M36" i="2"/>
  <c r="M37" i="2" s="1"/>
  <c r="F91" i="2"/>
  <c r="E97" i="2" s="1"/>
  <c r="B35" i="2"/>
  <c r="K52" i="2"/>
  <c r="K53" i="2" s="1"/>
  <c r="L52" i="2"/>
  <c r="L53" i="2" s="1"/>
  <c r="H54" i="2"/>
  <c r="E47" i="2"/>
  <c r="E51" i="2" s="1"/>
  <c r="E52" i="2" s="1"/>
  <c r="B53" i="2"/>
  <c r="B54" i="2" s="1"/>
  <c r="Q53" i="2"/>
  <c r="Q54" i="2" s="1"/>
  <c r="F19" i="2"/>
  <c r="F20" i="2" s="1"/>
  <c r="I13" i="2"/>
  <c r="I17" i="2" s="1"/>
  <c r="I18" i="2" s="1"/>
  <c r="B24" i="2"/>
  <c r="F75" i="2"/>
  <c r="F97" i="2" s="1"/>
  <c r="G97" i="2" s="1"/>
  <c r="B106" i="2" s="1"/>
  <c r="G103" i="2"/>
  <c r="M32" i="2"/>
  <c r="B23" i="2"/>
  <c r="H60" i="2"/>
  <c r="H75" i="2" s="1"/>
  <c r="L41" i="2" l="1"/>
  <c r="H55" i="2"/>
  <c r="B108" i="2"/>
  <c r="J56" i="2" l="1"/>
  <c r="F314" i="1" l="1"/>
  <c r="D389" i="1" l="1"/>
  <c r="D387" i="1"/>
  <c r="D385" i="1"/>
  <c r="D380" i="1"/>
  <c r="D382" i="1"/>
  <c r="D378" i="1"/>
  <c r="D376" i="1"/>
  <c r="D374" i="1"/>
  <c r="B246" i="1"/>
  <c r="B318" i="1" s="1"/>
  <c r="B366" i="1" s="1"/>
  <c r="B244" i="1"/>
  <c r="B316" i="1" s="1"/>
  <c r="B364" i="1" s="1"/>
  <c r="F242" i="1"/>
  <c r="B225" i="1"/>
  <c r="B223" i="1"/>
  <c r="B134" i="1"/>
  <c r="B132" i="1"/>
  <c r="F220" i="1"/>
  <c r="F196" i="1"/>
  <c r="F176" i="1"/>
  <c r="B93" i="1"/>
  <c r="B91" i="1"/>
  <c r="I399" i="1" l="1"/>
</calcChain>
</file>

<file path=xl/sharedStrings.xml><?xml version="1.0" encoding="utf-8"?>
<sst xmlns="http://schemas.openxmlformats.org/spreadsheetml/2006/main" count="624" uniqueCount="372">
  <si>
    <t>ITEM NO.</t>
  </si>
  <si>
    <t>DESCRIPTION</t>
  </si>
  <si>
    <t xml:space="preserve">UNIT </t>
  </si>
  <si>
    <t>QUANTITY</t>
  </si>
  <si>
    <t>RATE (US$)</t>
  </si>
  <si>
    <t>AMOUNT (US$)</t>
  </si>
  <si>
    <t>ELEMENT NO. 1</t>
  </si>
  <si>
    <t>SITE PREPARATION</t>
  </si>
  <si>
    <t>A</t>
  </si>
  <si>
    <t>SM</t>
  </si>
  <si>
    <t>B</t>
  </si>
  <si>
    <t xml:space="preserve">Load, wheel and cart deposit and spread surplus excavated </t>
  </si>
  <si>
    <t xml:space="preserve">material where directed on site at a distance not exceeding  </t>
  </si>
  <si>
    <t>100 meters</t>
  </si>
  <si>
    <t>ELEMENT NO. 2</t>
  </si>
  <si>
    <t>SUBSTRUCTURES (PROVISIONAL)</t>
  </si>
  <si>
    <t xml:space="preserve">Excavations including maintaining and supporting sides </t>
  </si>
  <si>
    <t>and keeping free from water, mud and fallen material</t>
  </si>
  <si>
    <t xml:space="preserve">Excavate trench for foundation not exceeding 1.50 meters </t>
  </si>
  <si>
    <t>deep, starting from stripped levels</t>
  </si>
  <si>
    <t>CM</t>
  </si>
  <si>
    <t>Ditto for columns</t>
  </si>
  <si>
    <t>Disposal</t>
  </si>
  <si>
    <t>C</t>
  </si>
  <si>
    <t xml:space="preserve">Return, fill and ram selected excavated material around </t>
  </si>
  <si>
    <t>foundations</t>
  </si>
  <si>
    <t>D</t>
  </si>
  <si>
    <t>Hardcore or other approved filling, as described</t>
  </si>
  <si>
    <t>E</t>
  </si>
  <si>
    <t xml:space="preserve">300mm thick well compacted hardcore filling blinded with </t>
  </si>
  <si>
    <t xml:space="preserve">25mm thick quarry dust layer to receive surface bed </t>
  </si>
  <si>
    <t xml:space="preserve"> </t>
  </si>
  <si>
    <t>Anti-termite treatment</t>
  </si>
  <si>
    <t>F</t>
  </si>
  <si>
    <t xml:space="preserve">Gladiator or equal and approved chemical anti-termite </t>
  </si>
  <si>
    <t xml:space="preserve">treatment, executed complete by an approved specialist </t>
  </si>
  <si>
    <t>under a ten-year guarantee, to surfaces of hard-core</t>
  </si>
  <si>
    <t>Damp-proof membrane</t>
  </si>
  <si>
    <t>G</t>
  </si>
  <si>
    <t xml:space="preserve">1000 gauge polythene or other equal and approved </t>
  </si>
  <si>
    <t xml:space="preserve">damp-proof membrane, laid over blinded hardcore </t>
  </si>
  <si>
    <t>(m.s) with 300mm side and end laps (measured</t>
  </si>
  <si>
    <t>nett-allow for laps)</t>
  </si>
  <si>
    <t>Plain concrete class 15 in:</t>
  </si>
  <si>
    <t>H</t>
  </si>
  <si>
    <t>Reinforced concrete class (20) as described, in:-</t>
  </si>
  <si>
    <t>I</t>
  </si>
  <si>
    <t>J</t>
  </si>
  <si>
    <t>CARRIED TO COLLECTION AT END OF ELEMENT 1</t>
  </si>
  <si>
    <t>US$</t>
  </si>
  <si>
    <t>ELEMENT NO. 3</t>
  </si>
  <si>
    <t>ELEMENT NO. 4</t>
  </si>
  <si>
    <t>No.</t>
  </si>
  <si>
    <t>ELEMENT NO. 5</t>
  </si>
  <si>
    <t>ELEMENT NO. 6</t>
  </si>
  <si>
    <t>FINISHES</t>
  </si>
  <si>
    <t>DOORS</t>
  </si>
  <si>
    <t xml:space="preserve">Supply, assemble, refurbish and fix the following purposed-made </t>
  </si>
  <si>
    <t xml:space="preserve">standard steel doors / gates Supply delivery and fix ironmongery </t>
  </si>
  <si>
    <t xml:space="preserve">with matching screws and locking mechanisms. </t>
  </si>
  <si>
    <t>Primed with red oxide and approved appropriate colour paint applied.</t>
  </si>
  <si>
    <t>ELECTRICAL INSTALLATION AND SERVICES</t>
  </si>
  <si>
    <t>MAIN SUMMARY</t>
  </si>
  <si>
    <t>ELEMENT</t>
  </si>
  <si>
    <t>TITLE</t>
  </si>
  <si>
    <t>PAGE</t>
  </si>
  <si>
    <t>NO</t>
  </si>
  <si>
    <t>2/2</t>
  </si>
  <si>
    <t>2/3</t>
  </si>
  <si>
    <t>2/5</t>
  </si>
  <si>
    <t>2/6</t>
  </si>
  <si>
    <t>2/7</t>
  </si>
  <si>
    <t>2/8</t>
  </si>
  <si>
    <t>2/9</t>
  </si>
  <si>
    <t>PROPOSED CONSTRUCTION SANGUNI SESAME STORAGE FACILITY</t>
  </si>
  <si>
    <t>Ground Beam</t>
  </si>
  <si>
    <t>External and Internal Walls</t>
  </si>
  <si>
    <t>Hollow concrete block walls:bedded,  jointed and pointed in cement sand (1:3) mortar: flush vertical and horizontal joints :in</t>
  </si>
  <si>
    <t>Ring Beam</t>
  </si>
  <si>
    <t>Columns</t>
  </si>
  <si>
    <t>Interior Wall Finish</t>
  </si>
  <si>
    <t>Plaster 9mm first coat of Cement/lime/Sand (1:2:9);</t>
  </si>
  <si>
    <t>3mm second coat of cement/lime/sand (1:1:6): steel trowelled:</t>
  </si>
  <si>
    <t>On Masonary or Concrete : To</t>
  </si>
  <si>
    <t xml:space="preserve">Walls: Internally </t>
  </si>
  <si>
    <t>Prepare &amp; Apply three coats of silk Vinyl emulsion paint</t>
  </si>
  <si>
    <t>on plastered hallow block concrete surface: to</t>
  </si>
  <si>
    <t>Walls: Internally</t>
  </si>
  <si>
    <t>External Wall Finish</t>
  </si>
  <si>
    <t>Cement and sand (1:4) render.On Rubble stone wall</t>
  </si>
  <si>
    <t>Steel Trowel: finished : to</t>
  </si>
  <si>
    <t>15mm thick: concrete: Externally</t>
  </si>
  <si>
    <t>Prepare Surface and apply under coat on two finishing coats</t>
  </si>
  <si>
    <t xml:space="preserve">First Grade emulsion paint on the rubble stone wall surfaces: to </t>
  </si>
  <si>
    <t>Hallow Concrete Walls : externally</t>
  </si>
  <si>
    <t>Ditto to Beams</t>
  </si>
  <si>
    <t>FLOOR FINISH</t>
  </si>
  <si>
    <t>Cement and Sand (1:4) Screed: to floors:in</t>
  </si>
  <si>
    <t>32mm thick finished to receive ceramic tiles Floor finish</t>
  </si>
  <si>
    <t xml:space="preserve">600x600x8mm non-slip ceramic floor tiles as approved, jointed &amp; </t>
  </si>
  <si>
    <t>bedded with c/s mortar (1:3) grouting joints in matching cement;</t>
  </si>
  <si>
    <t>100 x 8mm Skirting to match</t>
  </si>
  <si>
    <t>SUB TOTAL FINISHING</t>
  </si>
  <si>
    <t xml:space="preserve">Windows </t>
  </si>
  <si>
    <t>General Metal Surface ( Both Sides )</t>
  </si>
  <si>
    <t xml:space="preserve">Prepare surfaces: and apply undercoat and two finishing coats first grade </t>
  </si>
  <si>
    <t>gloss paint : on metal surfaces: to</t>
  </si>
  <si>
    <t xml:space="preserve">  Steel casement windows with bargular proof: </t>
  </si>
  <si>
    <t>No</t>
  </si>
  <si>
    <t xml:space="preserve"> Toilet windows frame size 600x600mm High, as per Arch Schedules</t>
  </si>
  <si>
    <t xml:space="preserve">Ditto </t>
  </si>
  <si>
    <t>Sub Total Windows</t>
  </si>
  <si>
    <t>Standard Steel Dooor</t>
  </si>
  <si>
    <t>SUB TOTAL DOOR</t>
  </si>
  <si>
    <t xml:space="preserve">To Floors </t>
  </si>
  <si>
    <t>The following in  roof trusses with nailed or bolted</t>
  </si>
  <si>
    <t xml:space="preserve">connections including hoisting and fixing in position </t>
  </si>
  <si>
    <t>not exceeding 6.0 meters above ground floor level</t>
  </si>
  <si>
    <t>In sawn treated cypress Grade 2</t>
  </si>
  <si>
    <t>Trusses</t>
  </si>
  <si>
    <t>100x50mm rafters</t>
  </si>
  <si>
    <t>LM</t>
  </si>
  <si>
    <t>100x50mm strut or tie</t>
  </si>
  <si>
    <t>100x50mm tie beam</t>
  </si>
  <si>
    <t xml:space="preserve">100x50mm wall plate fixed with and including 200mm </t>
  </si>
  <si>
    <t xml:space="preserve">long 12mm diameter rag bolts cast into beam at 1500mm </t>
  </si>
  <si>
    <t>centres</t>
  </si>
  <si>
    <t xml:space="preserve">Roof sheets as  IT4 profile gauge 28 pre-painted galvanised </t>
  </si>
  <si>
    <t>roofing sheets laid with 95 mm side and 200 mm  end laps</t>
  </si>
  <si>
    <t>hook bolts, PVC washer and tropicalized slip cup</t>
  </si>
  <si>
    <t xml:space="preserve">ROOF CONSTRUCTION AND FINISHING </t>
  </si>
  <si>
    <t xml:space="preserve">U.P.V.C Pipes, gutters and fittings to  B.S. 4576 Part 1 </t>
  </si>
  <si>
    <t>(References to Terrain  Product Handbook PH. 05)</t>
  </si>
  <si>
    <t>K</t>
  </si>
  <si>
    <t>L</t>
  </si>
  <si>
    <t>M</t>
  </si>
  <si>
    <t>N</t>
  </si>
  <si>
    <t>O</t>
  </si>
  <si>
    <t>P</t>
  </si>
  <si>
    <t>Q</t>
  </si>
  <si>
    <t>150x150mm PVC box gutter: fixed to fascia with and including</t>
  </si>
  <si>
    <t xml:space="preserve"> steel flat brackets at 1200 mm (maximum) centres: </t>
  </si>
  <si>
    <t>holes for down pipes as necessary: closed ends</t>
  </si>
  <si>
    <t>R</t>
  </si>
  <si>
    <t>150mm diameter UPVC rain water downpipe:</t>
  </si>
  <si>
    <t xml:space="preserve"> holderbats at 1500 mm (maximum) centres</t>
  </si>
  <si>
    <t>WROT CYPRESS</t>
  </si>
  <si>
    <t xml:space="preserve">225 X 25 MM FASCIA </t>
  </si>
  <si>
    <t>S</t>
  </si>
  <si>
    <t>Prepare surfaces: and apply undercoat and two finishing coats first</t>
  </si>
  <si>
    <t>grade gloss/varnish paint;on wooden/metal surfaces; to</t>
  </si>
  <si>
    <t>T</t>
  </si>
  <si>
    <t>Fascia boards: surfaces over 200 but not exceeding 300mm girth</t>
  </si>
  <si>
    <t xml:space="preserve">SUB TOTAL  ROOF CONSTRUCTION AND FININSHING </t>
  </si>
  <si>
    <t>ELEMENT NO. 7</t>
  </si>
  <si>
    <t>LIGHTING POINTS</t>
  </si>
  <si>
    <t>V</t>
  </si>
  <si>
    <t>Straigh batten holder</t>
  </si>
  <si>
    <t xml:space="preserve">1000mm floresent tubes </t>
  </si>
  <si>
    <t>Switches and Sockets</t>
  </si>
  <si>
    <t>1 Gang 2 way switch</t>
  </si>
  <si>
    <t>W</t>
  </si>
  <si>
    <t>X</t>
  </si>
  <si>
    <t>Y</t>
  </si>
  <si>
    <t>1 Gang 1 Way</t>
  </si>
  <si>
    <t>2 Way CU</t>
  </si>
  <si>
    <t>CORE AMOURED 10 MM 4</t>
  </si>
  <si>
    <t>Lighting set 1.5 mm</t>
  </si>
  <si>
    <t xml:space="preserve">conduit for amoured cabbling with its matching accessories </t>
  </si>
  <si>
    <t xml:space="preserve">Provision of Installation </t>
  </si>
  <si>
    <t xml:space="preserve">Provision &amp; Construction of Complete Set accessories Septic tank as </t>
  </si>
  <si>
    <t xml:space="preserve">Per drawing </t>
  </si>
  <si>
    <t>Z</t>
  </si>
  <si>
    <t>A1</t>
  </si>
  <si>
    <t>C1</t>
  </si>
  <si>
    <t>D1</t>
  </si>
  <si>
    <t>E1</t>
  </si>
  <si>
    <t>F1</t>
  </si>
  <si>
    <t>ITEM</t>
  </si>
  <si>
    <t>LSUM</t>
  </si>
  <si>
    <t>TOTAL CARRIED TO GRAND SUMMARY</t>
  </si>
  <si>
    <t>1/1</t>
  </si>
  <si>
    <t>SECTION 1: SANGUNI SESAME STORAGE FACILITY</t>
  </si>
  <si>
    <t>Set</t>
  </si>
  <si>
    <t>L1</t>
  </si>
  <si>
    <t xml:space="preserve">Site clearance and Mobilization </t>
  </si>
  <si>
    <t>Formwork</t>
  </si>
  <si>
    <t>Sides of columns</t>
  </si>
  <si>
    <t>To sides and soffits of Ring beam</t>
  </si>
  <si>
    <t>Reinforcement</t>
  </si>
  <si>
    <t>KG</t>
  </si>
  <si>
    <t xml:space="preserve">Mesh fabric reinforcement to BS 4483 Square mesh reference A142 </t>
  </si>
  <si>
    <t>Edges of floor bed, 75-150mm</t>
  </si>
  <si>
    <t>40mm thick floor screed</t>
  </si>
  <si>
    <t>Ditto, 200mm thick</t>
  </si>
  <si>
    <t>100x50mm Hip rafters</t>
  </si>
  <si>
    <t>100x50 mm Ridge</t>
  </si>
  <si>
    <t>75*50mm purlins</t>
  </si>
  <si>
    <t>PLUMBING WORKS AND SERVICES</t>
  </si>
  <si>
    <t>Supply the following plumbing fittings to approval including cutting, chasing, fittings, connection and making good disturbed areas</t>
  </si>
  <si>
    <t>Wash hand basin complete with mixer and all accessories as approved</t>
  </si>
  <si>
    <t>Squat type toilet bowl in RC slab as approved</t>
  </si>
  <si>
    <t>Allow sum for Plumbing piping works (pipes. connectors.   valves) for connection   of pipes from overhead water tank to water closets and connection to septic tank;   including  chasing.</t>
  </si>
  <si>
    <t xml:space="preserve">SUB TOTAL PLUMBING SERVICES </t>
  </si>
  <si>
    <t>PLUMBING SERVICES</t>
  </si>
  <si>
    <t>G.2</t>
  </si>
  <si>
    <t>J.1</t>
  </si>
  <si>
    <t>J.2</t>
  </si>
  <si>
    <t>J.3</t>
  </si>
  <si>
    <t>J.4</t>
  </si>
  <si>
    <t>J.5</t>
  </si>
  <si>
    <t>J.6</t>
  </si>
  <si>
    <t>J.7</t>
  </si>
  <si>
    <t>A.1</t>
  </si>
  <si>
    <t>C.1</t>
  </si>
  <si>
    <t>C.2</t>
  </si>
  <si>
    <t>C.3</t>
  </si>
  <si>
    <t>F.1</t>
  </si>
  <si>
    <t>K.1</t>
  </si>
  <si>
    <t>K.2</t>
  </si>
  <si>
    <t>K.3</t>
  </si>
  <si>
    <t xml:space="preserve">Matching Ridge and Hip Caps </t>
  </si>
  <si>
    <t>P.1</t>
  </si>
  <si>
    <t xml:space="preserve">Double power Sockets </t>
  </si>
  <si>
    <t>Concrete to column bases</t>
  </si>
  <si>
    <t>To strip column bases</t>
  </si>
  <si>
    <t>Y8</t>
  </si>
  <si>
    <t>Y16</t>
  </si>
  <si>
    <t xml:space="preserve">SUB-STRUCTURE </t>
  </si>
  <si>
    <t>DIA</t>
  </si>
  <si>
    <t>KG/MTR</t>
  </si>
  <si>
    <t>FDN GIRTH</t>
  </si>
  <si>
    <t>Y10</t>
  </si>
  <si>
    <t>PLINTH HEIGHT</t>
  </si>
  <si>
    <t>Y12</t>
  </si>
  <si>
    <t>ERL</t>
  </si>
  <si>
    <t>FDN WIDTH</t>
  </si>
  <si>
    <t>Y28</t>
  </si>
  <si>
    <t>FOOTING THICKNESS</t>
  </si>
  <si>
    <t>Y32</t>
  </si>
  <si>
    <t>FOOTING BLDG</t>
  </si>
  <si>
    <t>SAND BLDG</t>
  </si>
  <si>
    <t>SLAB THICKNESS</t>
  </si>
  <si>
    <t>H.C THICKNESS</t>
  </si>
  <si>
    <t>OVERALL EXC DEPTH</t>
  </si>
  <si>
    <t>EXC DEPTH LESS ERL</t>
  </si>
  <si>
    <t>TOTAL EXC VOL</t>
  </si>
  <si>
    <t>H.C AREA</t>
  </si>
  <si>
    <t>AREA</t>
  </si>
  <si>
    <t>HEIGHT OF FDN WALL</t>
  </si>
  <si>
    <t>fdn wall</t>
  </si>
  <si>
    <t>imported murram</t>
  </si>
  <si>
    <t>c.a</t>
  </si>
  <si>
    <t>footing vol</t>
  </si>
  <si>
    <t>conc. Blinding</t>
  </si>
  <si>
    <t>h. c volume</t>
  </si>
  <si>
    <t>back fill exc material</t>
  </si>
  <si>
    <t>150mm floor bed</t>
  </si>
  <si>
    <t>REINFORCEMENT</t>
  </si>
  <si>
    <t>LONG BARS</t>
  </si>
  <si>
    <t>SHORT</t>
  </si>
  <si>
    <t>Column Bases</t>
  </si>
  <si>
    <t>COLUMNS</t>
  </si>
  <si>
    <t>NO.</t>
  </si>
  <si>
    <t>COVER</t>
  </si>
  <si>
    <t>LENGTH</t>
  </si>
  <si>
    <t>Styrrups</t>
  </si>
  <si>
    <t>Long bars</t>
  </si>
  <si>
    <t>LAP</t>
  </si>
  <si>
    <t>WIDTH</t>
  </si>
  <si>
    <t>CLMN WIDTH</t>
  </si>
  <si>
    <t>NO OF LAPS</t>
  </si>
  <si>
    <t>CLMN LENGTH</t>
  </si>
  <si>
    <t>STD. LENGTH</t>
  </si>
  <si>
    <t>LENTH OF LAPS</t>
  </si>
  <si>
    <t>SPACING</t>
  </si>
  <si>
    <t>BEND</t>
  </si>
  <si>
    <t>HEIGHT</t>
  </si>
  <si>
    <t>NO. OF LAPS</t>
  </si>
  <si>
    <t>TOTAL LENGTH</t>
  </si>
  <si>
    <t>LAP LENGTH</t>
  </si>
  <si>
    <t>length of long bars</t>
  </si>
  <si>
    <t>L.OF BARS, length</t>
  </si>
  <si>
    <t>DIA. OF BAR</t>
  </si>
  <si>
    <t>y10</t>
  </si>
  <si>
    <t>length of bars</t>
  </si>
  <si>
    <t>L.OF BARS, width</t>
  </si>
  <si>
    <t>NUMBER OF BARS</t>
  </si>
  <si>
    <t>LENGTH, NO.</t>
  </si>
  <si>
    <t>L. OF RING</t>
  </si>
  <si>
    <t>Total Length of bars</t>
  </si>
  <si>
    <t>WIDTH, NO.</t>
  </si>
  <si>
    <t>NO. OF RINGS</t>
  </si>
  <si>
    <t>KGS</t>
  </si>
  <si>
    <t>NO. OF BASES</t>
  </si>
  <si>
    <t>Total Length of Styrrups</t>
  </si>
  <si>
    <t>NO. OF CLMNS</t>
  </si>
  <si>
    <t>Vol. of Conc.</t>
  </si>
  <si>
    <t>Total length</t>
  </si>
  <si>
    <t>SUPERSTRUCTURES</t>
  </si>
  <si>
    <t>BEAM WIDTH</t>
  </si>
  <si>
    <t>BEAM DEPTH</t>
  </si>
  <si>
    <t>WINDOWS</t>
  </si>
  <si>
    <t>ROD OR</t>
  </si>
  <si>
    <t>TYPE</t>
  </si>
  <si>
    <t>TOTAL AREA</t>
  </si>
  <si>
    <t>BOARD</t>
  </si>
  <si>
    <t>CILL</t>
  </si>
  <si>
    <t>PELNET BOX</t>
  </si>
  <si>
    <t>REVEAL</t>
  </si>
  <si>
    <t>W3</t>
  </si>
  <si>
    <t>W1</t>
  </si>
  <si>
    <t>W2</t>
  </si>
  <si>
    <t>W9</t>
  </si>
  <si>
    <t>W8</t>
  </si>
  <si>
    <t>W15</t>
  </si>
  <si>
    <t>W4</t>
  </si>
  <si>
    <t>W5</t>
  </si>
  <si>
    <t>W6</t>
  </si>
  <si>
    <t>W7</t>
  </si>
  <si>
    <t>W13</t>
  </si>
  <si>
    <t>W11</t>
  </si>
  <si>
    <t>W12</t>
  </si>
  <si>
    <t>W14</t>
  </si>
  <si>
    <t>TOTAL</t>
  </si>
  <si>
    <t>DOORS (TIMBER)</t>
  </si>
  <si>
    <t>FRAME</t>
  </si>
  <si>
    <t>STEEL DOORS</t>
  </si>
  <si>
    <t>WALLING</t>
  </si>
  <si>
    <t>External Walling</t>
  </si>
  <si>
    <t>Wall</t>
  </si>
  <si>
    <t>Length</t>
  </si>
  <si>
    <t>Height</t>
  </si>
  <si>
    <t>Gross Area</t>
  </si>
  <si>
    <t>Deduct Drs</t>
  </si>
  <si>
    <t>Ddt Wins</t>
  </si>
  <si>
    <t>Net Area</t>
  </si>
  <si>
    <t>No. of Gabbles</t>
  </si>
  <si>
    <t>General wall</t>
  </si>
  <si>
    <t>Gabble</t>
  </si>
  <si>
    <t>Parapet</t>
  </si>
  <si>
    <t>Internal Walling</t>
  </si>
  <si>
    <t>WALL FINISHES</t>
  </si>
  <si>
    <t>Area</t>
  </si>
  <si>
    <t>External Finishes</t>
  </si>
  <si>
    <t>Internal Finishes</t>
  </si>
  <si>
    <t>GROUND BEAM</t>
  </si>
  <si>
    <t>J.8</t>
  </si>
  <si>
    <t>100mm thick suspended slab to act as roof to toilets</t>
  </si>
  <si>
    <t>Side of suspended slab</t>
  </si>
  <si>
    <t>BEAMS ring beam 400x400mm</t>
  </si>
  <si>
    <t>BEAMS ring beam 200x200mm</t>
  </si>
  <si>
    <t>6m high</t>
  </si>
  <si>
    <t>4m high</t>
  </si>
  <si>
    <t>Slab</t>
  </si>
  <si>
    <t>15mm thick cement:sand backing to receive ceramic wall tiles</t>
  </si>
  <si>
    <t>300x300x8mm thick wall tiles approved by Architect</t>
  </si>
  <si>
    <t>B.1</t>
  </si>
  <si>
    <t>Ditto, common rafters</t>
  </si>
  <si>
    <t>100mm thick blinding to column bases</t>
  </si>
  <si>
    <t>C.4</t>
  </si>
  <si>
    <t>C.5</t>
  </si>
  <si>
    <t>M.1</t>
  </si>
  <si>
    <t>100mm thick concrete floor slab</t>
  </si>
  <si>
    <t>To floor slab (bed), 200mm laps</t>
  </si>
  <si>
    <t>kg</t>
  </si>
  <si>
    <t>Rubble stone for 400mmThick walls</t>
  </si>
  <si>
    <t xml:space="preserve">SUPER STRUCTURE WALLING </t>
  </si>
  <si>
    <t xml:space="preserve">SUB TOTAL FOR SUPER STUCTURE WALLING </t>
  </si>
  <si>
    <t>Window frame size 2000X500 MM High, as per Archs Schedules</t>
  </si>
  <si>
    <t xml:space="preserve">Steel Door 3000x3000mm high </t>
  </si>
  <si>
    <t xml:space="preserve">Supply and fix 45mm thick solid core flush door to B.S 459: parts faced both sides with 6mm mahogany veneered plywood and lipped on all edges in hardwood planted moulding. Door size 800 mm width x2185mm high including Door frame, Architraves, Quadrants plugged to wall, Rubber door stop plugged to concrete floor, and ironmongery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</si>
</sst>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1">
    <font>
      <sz val="11"/>
      <color theme="1"/>
      <name val="Calibri"/>
      <family val="2"/>
      <scheme val="minor"/>
    </font>
    <font>
      <sz val="11"/>
      <color theme="1"/>
      <name val="Calibri"/>
      <family val="2"/>
      <scheme val="minor"/>
    </font>
    <font>
      <b/>
      <sz val="12"/>
      <name val="Tahoma"/>
      <family val="2"/>
    </font>
    <font>
      <sz val="10"/>
      <name val="Arial"/>
      <family val="2"/>
    </font>
    <font>
      <sz val="12"/>
      <name val="Tahoma"/>
      <family val="2"/>
    </font>
    <font>
      <b/>
      <u/>
      <sz val="12"/>
      <name val="Tahoma"/>
      <family val="2"/>
    </font>
    <font>
      <u/>
      <sz val="12"/>
      <name val="Tahoma"/>
      <family val="2"/>
    </font>
    <font>
      <i/>
      <u/>
      <sz val="12"/>
      <name val="Tahoma"/>
      <family val="2"/>
    </font>
    <font>
      <i/>
      <sz val="12"/>
      <name val="Tahoma"/>
      <family val="2"/>
    </font>
    <font>
      <sz val="10"/>
      <name val="Geneva"/>
    </font>
    <font>
      <sz val="12"/>
      <color theme="1"/>
      <name val="Tahoma"/>
      <family val="2"/>
    </font>
    <font>
      <sz val="12"/>
      <color rgb="FFFF0000"/>
      <name val="Tahoma"/>
      <family val="2"/>
    </font>
    <font>
      <sz val="12"/>
      <color rgb="FFBCBCBC"/>
      <name val="Tahoma"/>
      <family val="2"/>
    </font>
    <font>
      <sz val="11"/>
      <color theme="1"/>
      <name val="Times New Roman"/>
      <family val="2"/>
    </font>
    <font>
      <sz val="11"/>
      <color rgb="FFFF0000"/>
      <name val="Times New Roman"/>
      <family val="2"/>
    </font>
    <font>
      <b/>
      <sz val="11"/>
      <color theme="1"/>
      <name val="Times New Roman"/>
      <family val="1"/>
    </font>
    <font>
      <b/>
      <sz val="11"/>
      <name val="Times New Roman"/>
      <family val="2"/>
    </font>
    <font>
      <sz val="11"/>
      <color rgb="FF00B050"/>
      <name val="Times New Roman"/>
      <family val="2"/>
    </font>
    <font>
      <b/>
      <i/>
      <sz val="11"/>
      <color theme="1"/>
      <name val="Times New Roman"/>
      <family val="1"/>
    </font>
    <font>
      <b/>
      <i/>
      <u/>
      <sz val="11"/>
      <color theme="1"/>
      <name val="Times New Roman"/>
      <family val="1"/>
    </font>
    <font>
      <sz val="11"/>
      <color theme="1"/>
      <name val="Times New Roman"/>
      <family val="1"/>
    </font>
  </fonts>
  <fills count="11">
    <fill>
      <patternFill patternType="none"/>
    </fill>
    <fill>
      <patternFill patternType="gray125"/>
    </fill>
    <fill>
      <patternFill patternType="solid">
        <fgColor rgb="FFA6A6A6"/>
        <bgColor rgb="FF000000"/>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right style="thin">
        <color indexed="64"/>
      </right>
      <top/>
      <bottom/>
      <diagonal/>
    </border>
    <border>
      <left style="thin">
        <color indexed="64"/>
      </left>
      <right/>
      <top/>
      <bottom style="thin">
        <color indexed="64"/>
      </bottom>
      <diagonal/>
    </border>
  </borders>
  <cellStyleXfs count="9">
    <xf numFmtId="0" fontId="0" fillId="0" borderId="0"/>
    <xf numFmtId="9" fontId="1" fillId="0" borderId="0" applyFont="0" applyFill="0" applyBorder="0" applyAlignment="0" applyProtection="0"/>
    <xf numFmtId="43" fontId="3" fillId="0" borderId="0" applyFont="0" applyFill="0" applyBorder="0" applyAlignment="0" applyProtection="0"/>
    <xf numFmtId="0" fontId="3" fillId="0" borderId="0"/>
    <xf numFmtId="0" fontId="9" fillId="0" borderId="0"/>
    <xf numFmtId="0" fontId="3" fillId="0" borderId="0"/>
    <xf numFmtId="0" fontId="1" fillId="0" borderId="0"/>
    <xf numFmtId="0" fontId="3" fillId="0" borderId="0"/>
    <xf numFmtId="0" fontId="13" fillId="0" borderId="0"/>
  </cellStyleXfs>
  <cellXfs count="151">
    <xf numFmtId="0" fontId="0" fillId="0" borderId="0" xfId="0"/>
    <xf numFmtId="0" fontId="4" fillId="0" borderId="5" xfId="0" applyFont="1" applyFill="1" applyBorder="1" applyAlignment="1">
      <alignment horizontal="center" vertical="center"/>
    </xf>
    <xf numFmtId="4" fontId="4" fillId="0" borderId="5" xfId="0" applyNumberFormat="1" applyFont="1" applyFill="1" applyBorder="1" applyAlignment="1">
      <alignment horizontal="center" vertical="center"/>
    </xf>
    <xf numFmtId="0" fontId="4" fillId="0" borderId="5" xfId="0" applyFont="1" applyFill="1" applyBorder="1" applyAlignment="1">
      <alignment horizontal="center"/>
    </xf>
    <xf numFmtId="0" fontId="5" fillId="0" borderId="0" xfId="0" applyFont="1" applyFill="1" applyBorder="1" applyAlignment="1">
      <alignment horizontal="left" indent="1"/>
    </xf>
    <xf numFmtId="0" fontId="4" fillId="0" borderId="0" xfId="0" applyFont="1" applyFill="1" applyBorder="1" applyAlignment="1"/>
    <xf numFmtId="4" fontId="4" fillId="0" borderId="5" xfId="0" applyNumberFormat="1" applyFont="1" applyFill="1" applyBorder="1" applyAlignment="1">
      <alignment horizontal="center"/>
    </xf>
    <xf numFmtId="3" fontId="4" fillId="0" borderId="5" xfId="0" applyNumberFormat="1" applyFont="1" applyFill="1" applyBorder="1" applyAlignment="1">
      <alignment horizontal="center"/>
    </xf>
    <xf numFmtId="43" fontId="4" fillId="0" borderId="5" xfId="2" applyFont="1" applyFill="1" applyBorder="1" applyAlignment="1">
      <alignment horizontal="right"/>
    </xf>
    <xf numFmtId="0" fontId="2" fillId="0" borderId="0" xfId="0" applyFont="1" applyFill="1" applyBorder="1" applyAlignment="1">
      <alignment horizontal="left" indent="1"/>
    </xf>
    <xf numFmtId="0" fontId="5" fillId="0" borderId="0" xfId="0" applyFont="1" applyFill="1" applyBorder="1" applyAlignment="1"/>
    <xf numFmtId="0" fontId="4" fillId="0" borderId="0" xfId="0" applyFont="1" applyFill="1" applyBorder="1" applyAlignment="1">
      <alignment horizontal="left" indent="1"/>
    </xf>
    <xf numFmtId="0" fontId="6" fillId="0" borderId="0" xfId="0" applyFont="1" applyFill="1" applyBorder="1" applyAlignment="1">
      <alignment horizontal="left" indent="1"/>
    </xf>
    <xf numFmtId="0" fontId="7" fillId="0" borderId="0" xfId="0" applyFont="1" applyFill="1" applyBorder="1" applyAlignment="1">
      <alignment horizontal="left" indent="1"/>
    </xf>
    <xf numFmtId="0" fontId="2" fillId="0" borderId="0" xfId="0" applyFont="1" applyFill="1" applyBorder="1" applyAlignment="1"/>
    <xf numFmtId="3" fontId="2" fillId="0" borderId="5" xfId="0" applyNumberFormat="1" applyFont="1" applyFill="1" applyBorder="1" applyAlignment="1">
      <alignment horizontal="center"/>
    </xf>
    <xf numFmtId="4" fontId="4" fillId="0" borderId="6" xfId="0" applyNumberFormat="1" applyFont="1" applyFill="1" applyBorder="1" applyAlignment="1">
      <alignment horizontal="center"/>
    </xf>
    <xf numFmtId="43" fontId="4" fillId="0" borderId="7" xfId="2" applyFont="1" applyFill="1" applyBorder="1" applyAlignment="1">
      <alignment horizontal="right"/>
    </xf>
    <xf numFmtId="4" fontId="2" fillId="0" borderId="5" xfId="0" applyNumberFormat="1" applyFont="1" applyFill="1" applyBorder="1" applyAlignment="1">
      <alignment horizontal="center"/>
    </xf>
    <xf numFmtId="43" fontId="2" fillId="0" borderId="5" xfId="2" applyFont="1" applyFill="1" applyBorder="1" applyAlignment="1">
      <alignment horizontal="right"/>
    </xf>
    <xf numFmtId="43" fontId="2" fillId="0" borderId="8" xfId="2" applyFont="1" applyFill="1" applyBorder="1" applyAlignment="1">
      <alignment horizontal="right"/>
    </xf>
    <xf numFmtId="0" fontId="4" fillId="0" borderId="8" xfId="0" applyFont="1" applyFill="1" applyBorder="1" applyAlignment="1">
      <alignment horizontal="center"/>
    </xf>
    <xf numFmtId="0" fontId="4" fillId="0" borderId="9" xfId="0" applyFont="1" applyFill="1" applyBorder="1" applyAlignment="1">
      <alignment horizontal="left" indent="1"/>
    </xf>
    <xf numFmtId="0" fontId="4" fillId="0" borderId="9" xfId="0" applyFont="1" applyFill="1" applyBorder="1" applyAlignment="1"/>
    <xf numFmtId="4" fontId="4" fillId="0" borderId="8" xfId="0" applyNumberFormat="1" applyFont="1" applyFill="1" applyBorder="1" applyAlignment="1">
      <alignment horizontal="center"/>
    </xf>
    <xf numFmtId="3" fontId="4" fillId="0" borderId="8" xfId="0" applyNumberFormat="1" applyFont="1" applyFill="1" applyBorder="1" applyAlignment="1">
      <alignment horizontal="center"/>
    </xf>
    <xf numFmtId="43" fontId="4" fillId="0" borderId="8" xfId="2" applyFont="1" applyFill="1" applyBorder="1" applyAlignment="1">
      <alignment horizontal="right"/>
    </xf>
    <xf numFmtId="49" fontId="4" fillId="0" borderId="0" xfId="0" applyNumberFormat="1" applyFont="1" applyFill="1" applyBorder="1" applyAlignment="1">
      <alignment horizontal="left" indent="1"/>
    </xf>
    <xf numFmtId="3" fontId="4" fillId="0" borderId="5" xfId="0" quotePrefix="1" applyNumberFormat="1" applyFont="1" applyFill="1" applyBorder="1" applyAlignment="1">
      <alignment horizontal="center"/>
    </xf>
    <xf numFmtId="43" fontId="4" fillId="0" borderId="10" xfId="2" applyFont="1" applyFill="1" applyBorder="1" applyAlignment="1">
      <alignment horizontal="right"/>
    </xf>
    <xf numFmtId="0" fontId="5" fillId="0" borderId="9" xfId="0" applyFont="1" applyFill="1" applyBorder="1" applyAlignment="1">
      <alignment horizontal="left" indent="1"/>
    </xf>
    <xf numFmtId="0" fontId="8" fillId="0" borderId="0" xfId="0" applyFont="1" applyFill="1" applyBorder="1" applyAlignment="1">
      <alignment horizontal="left" indent="1"/>
    </xf>
    <xf numFmtId="0" fontId="7" fillId="0" borderId="0" xfId="0" applyFont="1" applyFill="1" applyBorder="1" applyAlignment="1"/>
    <xf numFmtId="43" fontId="2" fillId="0" borderId="10" xfId="2" applyFont="1" applyFill="1" applyBorder="1" applyAlignment="1">
      <alignment horizontal="right"/>
    </xf>
    <xf numFmtId="4" fontId="5" fillId="0" borderId="5" xfId="0" applyNumberFormat="1" applyFont="1" applyFill="1" applyBorder="1" applyAlignment="1">
      <alignment horizontal="center"/>
    </xf>
    <xf numFmtId="3" fontId="5" fillId="0" borderId="5" xfId="0" applyNumberFormat="1" applyFont="1" applyFill="1" applyBorder="1" applyAlignment="1">
      <alignment horizontal="center"/>
    </xf>
    <xf numFmtId="43" fontId="7" fillId="0" borderId="5" xfId="2" applyFont="1" applyFill="1" applyBorder="1" applyAlignment="1">
      <alignment horizontal="right"/>
    </xf>
    <xf numFmtId="0" fontId="7" fillId="0" borderId="5" xfId="0" applyFont="1" applyFill="1" applyBorder="1" applyAlignment="1">
      <alignment horizontal="center"/>
    </xf>
    <xf numFmtId="0" fontId="4" fillId="0" borderId="0" xfId="0" applyFont="1" applyFill="1" applyBorder="1" applyAlignment="1">
      <alignment horizontal="center"/>
    </xf>
    <xf numFmtId="0" fontId="7" fillId="0" borderId="6" xfId="0" applyFont="1" applyFill="1" applyBorder="1" applyAlignment="1"/>
    <xf numFmtId="0" fontId="7" fillId="0" borderId="11" xfId="0" applyFont="1" applyFill="1" applyBorder="1" applyAlignment="1"/>
    <xf numFmtId="0" fontId="7" fillId="0" borderId="5" xfId="0" applyFont="1" applyFill="1" applyBorder="1" applyAlignment="1"/>
    <xf numFmtId="4" fontId="5" fillId="0" borderId="0" xfId="0" applyNumberFormat="1" applyFont="1" applyFill="1" applyBorder="1" applyAlignment="1">
      <alignment horizontal="left" indent="1"/>
    </xf>
    <xf numFmtId="0" fontId="6" fillId="0" borderId="6" xfId="0" applyFont="1" applyFill="1" applyBorder="1" applyAlignment="1">
      <alignment horizontal="left" indent="1"/>
    </xf>
    <xf numFmtId="43" fontId="4" fillId="0" borderId="5" xfId="2" applyFont="1" applyFill="1" applyBorder="1" applyAlignment="1">
      <alignment vertical="center"/>
    </xf>
    <xf numFmtId="4" fontId="6" fillId="0" borderId="5" xfId="0" applyNumberFormat="1" applyFont="1" applyFill="1" applyBorder="1" applyAlignment="1">
      <alignment horizontal="center"/>
    </xf>
    <xf numFmtId="43" fontId="5" fillId="0" borderId="5" xfId="2" applyFont="1" applyFill="1" applyBorder="1" applyAlignment="1">
      <alignment horizontal="right"/>
    </xf>
    <xf numFmtId="0" fontId="5" fillId="0" borderId="0" xfId="0" applyFont="1" applyFill="1" applyBorder="1" applyAlignment="1">
      <alignment horizontal="center"/>
    </xf>
    <xf numFmtId="3" fontId="4" fillId="0" borderId="5" xfId="1" quotePrefix="1" applyNumberFormat="1" applyFont="1" applyFill="1" applyBorder="1" applyAlignment="1">
      <alignment horizontal="center"/>
    </xf>
    <xf numFmtId="0" fontId="5" fillId="0" borderId="0" xfId="5" applyFont="1" applyFill="1" applyBorder="1" applyAlignment="1">
      <alignment horizontal="left" indent="1"/>
    </xf>
    <xf numFmtId="0" fontId="5" fillId="0" borderId="0" xfId="5" applyFont="1" applyFill="1" applyBorder="1" applyAlignment="1"/>
    <xf numFmtId="3" fontId="4" fillId="0" borderId="5" xfId="1" applyNumberFormat="1" applyFont="1" applyFill="1" applyBorder="1" applyAlignment="1">
      <alignment horizontal="center"/>
    </xf>
    <xf numFmtId="4" fontId="2" fillId="0" borderId="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0" fontId="2" fillId="0" borderId="5" xfId="0" applyFont="1" applyFill="1" applyBorder="1" applyAlignment="1">
      <alignment horizontal="center"/>
    </xf>
    <xf numFmtId="0" fontId="10" fillId="0" borderId="0" xfId="0" applyFont="1"/>
    <xf numFmtId="4" fontId="4" fillId="0" borderId="0" xfId="0" applyNumberFormat="1" applyFont="1" applyFill="1" applyBorder="1" applyAlignment="1">
      <alignment horizontal="center"/>
    </xf>
    <xf numFmtId="0" fontId="7" fillId="0" borderId="0" xfId="0" applyFont="1" applyFill="1" applyAlignment="1"/>
    <xf numFmtId="0" fontId="4" fillId="0" borderId="0" xfId="0" applyFont="1" applyFill="1" applyBorder="1"/>
    <xf numFmtId="0" fontId="4" fillId="0" borderId="6" xfId="4" applyFont="1" applyFill="1" applyBorder="1" applyAlignment="1">
      <alignment horizontal="left" indent="1"/>
    </xf>
    <xf numFmtId="0" fontId="4" fillId="0" borderId="5" xfId="0" applyFont="1" applyFill="1" applyBorder="1"/>
    <xf numFmtId="43" fontId="4" fillId="0" borderId="5" xfId="2" applyFont="1" applyFill="1" applyBorder="1"/>
    <xf numFmtId="4" fontId="2" fillId="0" borderId="8" xfId="0" applyNumberFormat="1" applyFont="1" applyFill="1" applyBorder="1" applyAlignment="1">
      <alignment horizontal="center"/>
    </xf>
    <xf numFmtId="0" fontId="11" fillId="0" borderId="0" xfId="0" applyFont="1" applyFill="1" applyBorder="1" applyAlignment="1">
      <alignment horizontal="left" indent="1"/>
    </xf>
    <xf numFmtId="0" fontId="11" fillId="0" borderId="0" xfId="0" applyFont="1" applyFill="1" applyBorder="1" applyAlignment="1"/>
    <xf numFmtId="4" fontId="11" fillId="0" borderId="5" xfId="0" applyNumberFormat="1" applyFont="1" applyFill="1" applyBorder="1" applyAlignment="1">
      <alignment horizontal="center"/>
    </xf>
    <xf numFmtId="3" fontId="11" fillId="0" borderId="5" xfId="0" applyNumberFormat="1" applyFont="1" applyFill="1" applyBorder="1" applyAlignment="1">
      <alignment horizontal="center"/>
    </xf>
    <xf numFmtId="43" fontId="11" fillId="0" borderId="5" xfId="2" applyFont="1" applyFill="1" applyBorder="1" applyAlignment="1">
      <alignment horizontal="right"/>
    </xf>
    <xf numFmtId="0" fontId="4" fillId="0" borderId="0" xfId="0" applyFont="1" applyFill="1" applyBorder="1" applyAlignment="1">
      <alignment horizontal="left" wrapText="1"/>
    </xf>
    <xf numFmtId="0" fontId="11" fillId="0" borderId="5" xfId="0" applyFont="1" applyFill="1" applyBorder="1" applyAlignment="1">
      <alignment horizontal="center"/>
    </xf>
    <xf numFmtId="0" fontId="12" fillId="0" borderId="0" xfId="0" applyFont="1" applyAlignment="1">
      <alignment vertical="center"/>
    </xf>
    <xf numFmtId="0" fontId="14" fillId="4" borderId="0" xfId="8" applyFont="1" applyFill="1"/>
    <xf numFmtId="0" fontId="14" fillId="0" borderId="0" xfId="8" applyFont="1"/>
    <xf numFmtId="0" fontId="13" fillId="5" borderId="1" xfId="8" applyFill="1" applyBorder="1"/>
    <xf numFmtId="0" fontId="13" fillId="0" borderId="0" xfId="8" applyFill="1"/>
    <xf numFmtId="0" fontId="15" fillId="4" borderId="1" xfId="8" applyFont="1" applyFill="1" applyBorder="1"/>
    <xf numFmtId="0" fontId="15" fillId="0" borderId="0" xfId="8" applyFont="1"/>
    <xf numFmtId="0" fontId="13" fillId="4" borderId="1" xfId="8" applyFill="1" applyBorder="1"/>
    <xf numFmtId="0" fontId="13" fillId="0" borderId="0" xfId="8"/>
    <xf numFmtId="0" fontId="13" fillId="4" borderId="1" xfId="8" applyFill="1" applyBorder="1" applyAlignment="1">
      <alignment wrapText="1"/>
    </xf>
    <xf numFmtId="0" fontId="16" fillId="0" borderId="0" xfId="8" applyFont="1"/>
    <xf numFmtId="0" fontId="13" fillId="4" borderId="0" xfId="8" applyFill="1"/>
    <xf numFmtId="0" fontId="17" fillId="4" borderId="0" xfId="8" applyFont="1" applyFill="1"/>
    <xf numFmtId="0" fontId="17" fillId="0" borderId="0" xfId="8" applyFont="1"/>
    <xf numFmtId="0" fontId="15" fillId="4" borderId="0" xfId="8" applyFont="1" applyFill="1"/>
    <xf numFmtId="0" fontId="18" fillId="4" borderId="0" xfId="8" applyFont="1" applyFill="1"/>
    <xf numFmtId="0" fontId="13" fillId="4" borderId="2" xfId="8" applyFill="1" applyBorder="1"/>
    <xf numFmtId="0" fontId="19" fillId="4" borderId="1" xfId="8" applyFont="1" applyFill="1" applyBorder="1"/>
    <xf numFmtId="0" fontId="20" fillId="4" borderId="1" xfId="8" applyFont="1" applyFill="1" applyBorder="1"/>
    <xf numFmtId="0" fontId="15" fillId="0" borderId="0" xfId="8" applyFont="1" applyFill="1"/>
    <xf numFmtId="0" fontId="14" fillId="6" borderId="1" xfId="8" applyFont="1" applyFill="1" applyBorder="1"/>
    <xf numFmtId="0" fontId="13" fillId="6" borderId="1" xfId="8" applyFill="1" applyBorder="1"/>
    <xf numFmtId="0" fontId="13" fillId="6" borderId="2" xfId="8" applyFill="1" applyBorder="1"/>
    <xf numFmtId="0" fontId="15" fillId="6" borderId="1" xfId="8" applyFont="1" applyFill="1" applyBorder="1"/>
    <xf numFmtId="0" fontId="19" fillId="6" borderId="1" xfId="8" applyFont="1" applyFill="1" applyBorder="1"/>
    <xf numFmtId="0" fontId="20" fillId="6" borderId="1" xfId="8" applyFont="1" applyFill="1" applyBorder="1"/>
    <xf numFmtId="0" fontId="14" fillId="7" borderId="1" xfId="8" applyFont="1" applyFill="1" applyBorder="1"/>
    <xf numFmtId="0" fontId="14" fillId="7" borderId="8" xfId="8" applyFont="1" applyFill="1" applyBorder="1"/>
    <xf numFmtId="0" fontId="16" fillId="7" borderId="8" xfId="8" applyFont="1" applyFill="1" applyBorder="1"/>
    <xf numFmtId="0" fontId="15" fillId="7" borderId="1" xfId="8" applyFont="1" applyFill="1" applyBorder="1"/>
    <xf numFmtId="0" fontId="15" fillId="7" borderId="1" xfId="8" applyFont="1" applyFill="1" applyBorder="1" applyAlignment="1">
      <alignment wrapText="1"/>
    </xf>
    <xf numFmtId="0" fontId="13" fillId="7" borderId="1" xfId="8" applyFill="1" applyBorder="1"/>
    <xf numFmtId="0" fontId="14" fillId="5" borderId="1" xfId="8" applyFont="1" applyFill="1" applyBorder="1"/>
    <xf numFmtId="0" fontId="15" fillId="5" borderId="1" xfId="8" applyFont="1" applyFill="1" applyBorder="1"/>
    <xf numFmtId="0" fontId="15" fillId="5" borderId="1" xfId="8" applyFont="1" applyFill="1" applyBorder="1" applyAlignment="1">
      <alignment wrapText="1"/>
    </xf>
    <xf numFmtId="0" fontId="13" fillId="8" borderId="0" xfId="8" applyFill="1"/>
    <xf numFmtId="0" fontId="14" fillId="3" borderId="1" xfId="8" applyFont="1" applyFill="1" applyBorder="1"/>
    <xf numFmtId="0" fontId="15" fillId="3" borderId="1" xfId="8" applyFont="1" applyFill="1" applyBorder="1"/>
    <xf numFmtId="0" fontId="15" fillId="3" borderId="1" xfId="8" applyFont="1" applyFill="1" applyBorder="1" applyAlignment="1">
      <alignment wrapText="1"/>
    </xf>
    <xf numFmtId="0" fontId="13" fillId="3" borderId="1" xfId="8" applyFill="1" applyBorder="1"/>
    <xf numFmtId="0" fontId="14" fillId="9" borderId="1" xfId="8" applyFont="1" applyFill="1" applyBorder="1"/>
    <xf numFmtId="0" fontId="13" fillId="9" borderId="1" xfId="8" applyFill="1" applyBorder="1"/>
    <xf numFmtId="0" fontId="15" fillId="9" borderId="1" xfId="8" applyFont="1" applyFill="1" applyBorder="1"/>
    <xf numFmtId="0" fontId="19" fillId="0" borderId="0" xfId="8" applyFont="1" applyFill="1"/>
    <xf numFmtId="0" fontId="18" fillId="0" borderId="0" xfId="8" applyFont="1" applyFill="1"/>
    <xf numFmtId="0" fontId="13" fillId="10" borderId="1" xfId="8" applyFill="1" applyBorder="1"/>
    <xf numFmtId="0" fontId="20" fillId="0" borderId="0" xfId="8" applyFont="1" applyFill="1"/>
    <xf numFmtId="0" fontId="18" fillId="6" borderId="0" xfId="8" applyFont="1" applyFill="1"/>
    <xf numFmtId="0" fontId="13" fillId="6" borderId="0" xfId="8" applyFill="1"/>
    <xf numFmtId="43" fontId="2" fillId="0" borderId="12" xfId="2" applyFont="1" applyFill="1" applyBorder="1" applyAlignment="1">
      <alignment horizontal="right"/>
    </xf>
    <xf numFmtId="43" fontId="4" fillId="0" borderId="6" xfId="2" applyFont="1" applyFill="1" applyBorder="1" applyAlignment="1">
      <alignment horizontal="right"/>
    </xf>
    <xf numFmtId="43" fontId="4" fillId="0" borderId="12" xfId="2" applyFont="1" applyFill="1" applyBorder="1" applyAlignment="1">
      <alignment horizontal="right"/>
    </xf>
    <xf numFmtId="43" fontId="2" fillId="0" borderId="6" xfId="2" applyFont="1" applyFill="1" applyBorder="1" applyAlignment="1">
      <alignment horizontal="right" vertical="center"/>
    </xf>
    <xf numFmtId="0" fontId="10" fillId="0" borderId="0" xfId="0" applyFont="1" applyBorder="1"/>
    <xf numFmtId="0" fontId="2" fillId="2" borderId="1" xfId="0" applyFont="1" applyFill="1" applyBorder="1" applyAlignment="1">
      <alignment horizontal="center" vertical="top" wrapText="1"/>
    </xf>
    <xf numFmtId="3" fontId="2" fillId="2" borderId="1" xfId="0" applyNumberFormat="1" applyFont="1" applyFill="1" applyBorder="1" applyAlignment="1">
      <alignment horizontal="center" vertical="top" wrapText="1"/>
    </xf>
    <xf numFmtId="4" fontId="2" fillId="2" borderId="1" xfId="0" applyNumberFormat="1" applyFont="1" applyFill="1" applyBorder="1" applyAlignment="1">
      <alignment horizontal="center" vertical="top" wrapText="1"/>
    </xf>
    <xf numFmtId="43" fontId="2" fillId="2" borderId="1" xfId="2" applyFont="1" applyFill="1" applyBorder="1" applyAlignment="1">
      <alignment horizontal="center" vertical="top" wrapText="1"/>
    </xf>
    <xf numFmtId="0" fontId="10" fillId="0" borderId="0" xfId="0" applyFont="1" applyAlignment="1">
      <alignment horizontal="center" vertical="top"/>
    </xf>
    <xf numFmtId="0" fontId="4" fillId="0" borderId="0" xfId="0" applyFont="1"/>
    <xf numFmtId="0" fontId="5" fillId="0" borderId="0" xfId="0" applyFont="1" applyFill="1" applyBorder="1" applyAlignment="1">
      <alignment horizontal="left"/>
    </xf>
    <xf numFmtId="0" fontId="4" fillId="0" borderId="0" xfId="0" applyFont="1" applyAlignment="1">
      <alignment vertical="center"/>
    </xf>
    <xf numFmtId="4" fontId="4" fillId="8" borderId="6" xfId="0" applyNumberFormat="1" applyFont="1" applyFill="1" applyBorder="1" applyAlignment="1">
      <alignment horizontal="center"/>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6" xfId="5" applyFont="1" applyFill="1" applyBorder="1" applyAlignment="1">
      <alignment horizontal="left" vertical="center" wrapText="1" indent="1"/>
    </xf>
    <xf numFmtId="0" fontId="2" fillId="0" borderId="0" xfId="5" applyFont="1" applyFill="1" applyBorder="1" applyAlignment="1">
      <alignment horizontal="left" vertical="center" wrapText="1" indent="1"/>
    </xf>
    <xf numFmtId="0" fontId="2" fillId="0" borderId="11" xfId="5" applyFont="1" applyFill="1" applyBorder="1" applyAlignment="1">
      <alignment horizontal="left" vertical="center" wrapText="1" indent="1"/>
    </xf>
    <xf numFmtId="0" fontId="4" fillId="0" borderId="6" xfId="0" applyFont="1" applyFill="1" applyBorder="1" applyAlignment="1">
      <alignment horizontal="left" wrapText="1"/>
    </xf>
    <xf numFmtId="0" fontId="4" fillId="0" borderId="0" xfId="0" applyFont="1" applyFill="1" applyBorder="1" applyAlignment="1">
      <alignment horizontal="left" wrapText="1"/>
    </xf>
    <xf numFmtId="0" fontId="4" fillId="0" borderId="11" xfId="0" applyFont="1" applyFill="1" applyBorder="1" applyAlignment="1">
      <alignment horizontal="left" wrapText="1"/>
    </xf>
    <xf numFmtId="0" fontId="4" fillId="0" borderId="6" xfId="6" applyFont="1" applyFill="1" applyBorder="1" applyAlignment="1">
      <alignment horizontal="left" wrapText="1"/>
    </xf>
    <xf numFmtId="0" fontId="4" fillId="0" borderId="0" xfId="6" applyFont="1" applyFill="1" applyBorder="1" applyAlignment="1">
      <alignment horizontal="left" wrapText="1"/>
    </xf>
    <xf numFmtId="0" fontId="4" fillId="0" borderId="11" xfId="6" applyFont="1" applyFill="1" applyBorder="1" applyAlignment="1">
      <alignment horizontal="left" wrapText="1"/>
    </xf>
    <xf numFmtId="0" fontId="5" fillId="0" borderId="6" xfId="0" applyFont="1" applyFill="1" applyBorder="1" applyAlignment="1">
      <alignment horizontal="left" wrapText="1"/>
    </xf>
    <xf numFmtId="0" fontId="5" fillId="0" borderId="0" xfId="0" applyFont="1" applyFill="1" applyBorder="1" applyAlignment="1">
      <alignment horizontal="left" wrapText="1"/>
    </xf>
    <xf numFmtId="0" fontId="5" fillId="0" borderId="11" xfId="0" applyFont="1" applyFill="1" applyBorder="1" applyAlignment="1">
      <alignment horizontal="left" wrapText="1"/>
    </xf>
    <xf numFmtId="0" fontId="4" fillId="0" borderId="6" xfId="0" applyFont="1"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alignment horizontal="center"/>
    </xf>
  </cellXfs>
  <cellStyles count="9">
    <cellStyle name="Comma 5" xfId="2"/>
    <cellStyle name="Normal" xfId="0" builtinId="0"/>
    <cellStyle name="Normal 14" xfId="3"/>
    <cellStyle name="Normal 2" xfId="4"/>
    <cellStyle name="Normal 2 2" xfId="5"/>
    <cellStyle name="Normal 3" xfId="7"/>
    <cellStyle name="Normal 3 2" xfId="6"/>
    <cellStyle name="Normal 4" xfId="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0"/>
  <sheetViews>
    <sheetView tabSelected="1" zoomScaleNormal="100" workbookViewId="0">
      <selection activeCell="H356" sqref="H356:H361"/>
    </sheetView>
  </sheetViews>
  <sheetFormatPr defaultColWidth="8.7109375" defaultRowHeight="15"/>
  <cols>
    <col min="1" max="1" width="8.7109375" style="55"/>
    <col min="2" max="2" width="9.140625" style="55" customWidth="1"/>
    <col min="3" max="3" width="8.7109375" style="55"/>
    <col min="4" max="4" width="8.85546875" style="55" customWidth="1"/>
    <col min="5" max="5" width="46.5703125" style="55" customWidth="1"/>
    <col min="6" max="6" width="10.7109375" style="55" customWidth="1"/>
    <col min="7" max="7" width="13.5703125" style="55" customWidth="1"/>
    <col min="8" max="8" width="11.5703125" style="55" customWidth="1"/>
    <col min="9" max="9" width="17.140625" style="55" customWidth="1"/>
    <col min="10" max="16384" width="8.7109375" style="55"/>
  </cols>
  <sheetData>
    <row r="1" spans="1:9" s="128" customFormat="1" ht="61.5" customHeight="1">
      <c r="A1" s="124" t="s">
        <v>0</v>
      </c>
      <c r="B1" s="133" t="s">
        <v>1</v>
      </c>
      <c r="C1" s="134"/>
      <c r="D1" s="134"/>
      <c r="E1" s="135"/>
      <c r="F1" s="124" t="s">
        <v>2</v>
      </c>
      <c r="G1" s="125" t="s">
        <v>3</v>
      </c>
      <c r="H1" s="126" t="s">
        <v>4</v>
      </c>
      <c r="I1" s="127" t="s">
        <v>5</v>
      </c>
    </row>
    <row r="2" spans="1:9">
      <c r="A2" s="3"/>
      <c r="B2" s="4" t="s">
        <v>74</v>
      </c>
      <c r="C2" s="5"/>
      <c r="D2" s="5"/>
      <c r="E2" s="5"/>
      <c r="F2" s="6"/>
      <c r="G2" s="7"/>
      <c r="H2" s="6"/>
      <c r="I2" s="8"/>
    </row>
    <row r="3" spans="1:9">
      <c r="A3" s="3"/>
      <c r="B3" s="4"/>
      <c r="C3" s="5"/>
      <c r="D3" s="5"/>
      <c r="E3" s="5"/>
      <c r="F3" s="6"/>
      <c r="G3" s="7"/>
      <c r="H3" s="6"/>
      <c r="I3" s="8"/>
    </row>
    <row r="4" spans="1:9">
      <c r="A4" s="3"/>
      <c r="B4" s="4" t="s">
        <v>182</v>
      </c>
      <c r="C4" s="5"/>
      <c r="D4" s="5"/>
      <c r="E4" s="5"/>
      <c r="F4" s="6"/>
      <c r="G4" s="7"/>
      <c r="H4" s="6"/>
      <c r="I4" s="8"/>
    </row>
    <row r="5" spans="1:9">
      <c r="A5" s="3"/>
      <c r="B5" s="9"/>
      <c r="C5" s="5"/>
      <c r="D5" s="5"/>
      <c r="E5" s="5"/>
      <c r="F5" s="6"/>
      <c r="G5" s="7"/>
      <c r="H5" s="6"/>
      <c r="I5" s="8"/>
    </row>
    <row r="6" spans="1:9">
      <c r="A6" s="3"/>
      <c r="B6" s="4" t="s">
        <v>6</v>
      </c>
      <c r="C6" s="5"/>
      <c r="D6" s="5"/>
      <c r="E6" s="5"/>
      <c r="F6" s="6"/>
      <c r="G6" s="7"/>
      <c r="H6" s="6"/>
      <c r="I6" s="8"/>
    </row>
    <row r="7" spans="1:9">
      <c r="A7" s="3"/>
      <c r="B7" s="4"/>
      <c r="C7" s="10"/>
      <c r="D7" s="5"/>
      <c r="E7" s="5"/>
      <c r="F7" s="6"/>
      <c r="G7" s="7"/>
      <c r="H7" s="6"/>
      <c r="I7" s="8"/>
    </row>
    <row r="8" spans="1:9">
      <c r="A8" s="3"/>
      <c r="B8" s="4" t="s">
        <v>7</v>
      </c>
      <c r="C8" s="10"/>
      <c r="D8" s="5"/>
      <c r="E8" s="5"/>
      <c r="F8" s="6"/>
      <c r="G8" s="7"/>
      <c r="H8" s="6"/>
      <c r="I8" s="8"/>
    </row>
    <row r="9" spans="1:9">
      <c r="A9" s="3"/>
      <c r="B9" s="4"/>
      <c r="C9" s="10"/>
      <c r="D9" s="5"/>
      <c r="E9" s="5"/>
      <c r="F9" s="6"/>
      <c r="G9" s="7"/>
      <c r="H9" s="6"/>
      <c r="I9" s="8"/>
    </row>
    <row r="10" spans="1:9">
      <c r="A10" s="3" t="s">
        <v>8</v>
      </c>
      <c r="B10" s="11" t="s">
        <v>185</v>
      </c>
      <c r="C10" s="10"/>
      <c r="D10" s="5"/>
      <c r="E10" s="5"/>
      <c r="F10" s="6" t="s">
        <v>9</v>
      </c>
      <c r="G10" s="7">
        <v>414</v>
      </c>
      <c r="H10" s="6"/>
      <c r="I10" s="8"/>
    </row>
    <row r="11" spans="1:9">
      <c r="A11" s="3"/>
      <c r="B11" s="4"/>
      <c r="C11" s="10"/>
      <c r="D11" s="5"/>
      <c r="E11" s="5"/>
      <c r="F11" s="6"/>
      <c r="G11" s="7"/>
      <c r="H11" s="6"/>
      <c r="I11" s="8"/>
    </row>
    <row r="12" spans="1:9">
      <c r="A12" s="3"/>
      <c r="B12" s="4"/>
      <c r="C12" s="10"/>
      <c r="D12" s="5"/>
      <c r="E12" s="5"/>
      <c r="F12" s="6"/>
      <c r="G12" s="7"/>
      <c r="H12" s="6"/>
      <c r="I12" s="8"/>
    </row>
    <row r="13" spans="1:9">
      <c r="A13" s="3"/>
      <c r="B13" s="4" t="s">
        <v>14</v>
      </c>
      <c r="C13" s="10"/>
      <c r="D13" s="5"/>
      <c r="E13" s="5"/>
      <c r="F13" s="6"/>
      <c r="G13" s="7"/>
      <c r="H13" s="6"/>
      <c r="I13" s="8"/>
    </row>
    <row r="14" spans="1:9">
      <c r="A14" s="3"/>
      <c r="B14" s="4"/>
      <c r="C14" s="10"/>
      <c r="D14" s="5"/>
      <c r="E14" s="5"/>
      <c r="F14" s="6"/>
      <c r="G14" s="7"/>
      <c r="H14" s="6"/>
      <c r="I14" s="8"/>
    </row>
    <row r="15" spans="1:9">
      <c r="A15" s="3"/>
      <c r="B15" s="4" t="s">
        <v>15</v>
      </c>
      <c r="C15" s="10"/>
      <c r="D15" s="5"/>
      <c r="E15" s="5"/>
      <c r="F15" s="6"/>
      <c r="G15" s="7"/>
      <c r="H15" s="6"/>
      <c r="I15" s="8"/>
    </row>
    <row r="16" spans="1:9">
      <c r="A16" s="3"/>
      <c r="B16" s="4"/>
      <c r="C16" s="10"/>
      <c r="D16" s="5"/>
      <c r="E16" s="5"/>
      <c r="F16" s="6"/>
      <c r="G16" s="7"/>
      <c r="H16" s="6"/>
      <c r="I16" s="8"/>
    </row>
    <row r="17" spans="1:9">
      <c r="A17" s="3"/>
      <c r="B17" s="12" t="s">
        <v>16</v>
      </c>
      <c r="C17" s="5"/>
      <c r="D17" s="5"/>
      <c r="E17" s="5"/>
      <c r="F17" s="6"/>
      <c r="G17" s="7"/>
      <c r="H17" s="6"/>
      <c r="I17" s="8"/>
    </row>
    <row r="18" spans="1:9">
      <c r="A18" s="3"/>
      <c r="B18" s="12" t="s">
        <v>17</v>
      </c>
      <c r="C18" s="5"/>
      <c r="D18" s="5"/>
      <c r="E18" s="5"/>
      <c r="F18" s="6"/>
      <c r="G18" s="7"/>
      <c r="H18" s="6"/>
      <c r="I18" s="8"/>
    </row>
    <row r="19" spans="1:9">
      <c r="A19" s="3"/>
      <c r="B19" s="13"/>
      <c r="C19" s="5"/>
      <c r="D19" s="5"/>
      <c r="E19" s="5"/>
      <c r="F19" s="6"/>
      <c r="G19" s="7"/>
      <c r="H19" s="6"/>
      <c r="I19" s="8"/>
    </row>
    <row r="20" spans="1:9">
      <c r="A20" s="3" t="s">
        <v>8</v>
      </c>
      <c r="B20" s="11" t="s">
        <v>18</v>
      </c>
      <c r="C20" s="5"/>
      <c r="D20" s="5"/>
      <c r="E20" s="5"/>
      <c r="F20" s="6"/>
      <c r="G20" s="7"/>
      <c r="H20" s="6"/>
      <c r="I20" s="8"/>
    </row>
    <row r="21" spans="1:9">
      <c r="A21" s="3"/>
      <c r="B21" s="11" t="s">
        <v>19</v>
      </c>
      <c r="C21" s="5"/>
      <c r="D21" s="5"/>
      <c r="E21" s="5"/>
      <c r="F21" s="6" t="s">
        <v>20</v>
      </c>
      <c r="G21" s="7">
        <v>173</v>
      </c>
      <c r="H21" s="6"/>
      <c r="I21" s="8"/>
    </row>
    <row r="22" spans="1:9">
      <c r="A22" s="3"/>
      <c r="B22" s="11"/>
      <c r="C22" s="5"/>
      <c r="D22" s="5"/>
      <c r="E22" s="5"/>
      <c r="F22" s="6"/>
      <c r="G22" s="7"/>
      <c r="H22" s="6"/>
      <c r="I22" s="8"/>
    </row>
    <row r="23" spans="1:9">
      <c r="A23" s="3" t="s">
        <v>10</v>
      </c>
      <c r="B23" s="11" t="s">
        <v>21</v>
      </c>
      <c r="C23" s="5"/>
      <c r="D23" s="5"/>
      <c r="E23" s="5"/>
      <c r="F23" s="6" t="s">
        <v>20</v>
      </c>
      <c r="G23" s="7">
        <v>49</v>
      </c>
      <c r="H23" s="6"/>
      <c r="I23" s="8"/>
    </row>
    <row r="24" spans="1:9">
      <c r="A24" s="3"/>
      <c r="B24" s="11"/>
      <c r="C24" s="5"/>
      <c r="D24" s="5"/>
      <c r="E24" s="5"/>
      <c r="F24" s="6"/>
      <c r="G24" s="7"/>
      <c r="H24" s="6"/>
      <c r="I24" s="8"/>
    </row>
    <row r="25" spans="1:9">
      <c r="A25" s="3"/>
      <c r="B25" s="11"/>
      <c r="C25" s="5"/>
      <c r="D25" s="5"/>
      <c r="E25" s="5"/>
      <c r="F25" s="6"/>
      <c r="G25" s="7"/>
      <c r="H25" s="6"/>
      <c r="I25" s="8"/>
    </row>
    <row r="26" spans="1:9">
      <c r="A26" s="3"/>
      <c r="B26" s="12" t="s">
        <v>22</v>
      </c>
      <c r="C26" s="5"/>
      <c r="D26" s="5"/>
      <c r="E26" s="5"/>
      <c r="F26" s="6"/>
      <c r="G26" s="7"/>
      <c r="H26" s="6"/>
      <c r="I26" s="8"/>
    </row>
    <row r="27" spans="1:9">
      <c r="A27" s="3"/>
      <c r="B27" s="11"/>
      <c r="C27" s="5"/>
      <c r="D27" s="5"/>
      <c r="E27" s="5"/>
      <c r="F27" s="6"/>
      <c r="G27" s="7"/>
      <c r="H27" s="6"/>
      <c r="I27" s="8"/>
    </row>
    <row r="28" spans="1:9">
      <c r="A28" s="3" t="s">
        <v>23</v>
      </c>
      <c r="B28" s="11" t="s">
        <v>24</v>
      </c>
      <c r="C28" s="5"/>
      <c r="D28" s="5"/>
      <c r="E28" s="5"/>
      <c r="F28" s="6"/>
      <c r="G28" s="7"/>
      <c r="H28" s="6"/>
      <c r="I28" s="8"/>
    </row>
    <row r="29" spans="1:9">
      <c r="A29" s="3"/>
      <c r="B29" s="11" t="s">
        <v>25</v>
      </c>
      <c r="C29" s="5"/>
      <c r="D29" s="5"/>
      <c r="E29" s="5"/>
      <c r="F29" s="6" t="s">
        <v>20</v>
      </c>
      <c r="G29" s="7">
        <v>174</v>
      </c>
      <c r="H29" s="6"/>
      <c r="I29" s="8"/>
    </row>
    <row r="30" spans="1:9">
      <c r="A30" s="3"/>
      <c r="B30" s="11"/>
      <c r="C30" s="5"/>
      <c r="D30" s="5"/>
      <c r="E30" s="5"/>
      <c r="F30" s="6"/>
      <c r="G30" s="7"/>
      <c r="H30" s="6"/>
      <c r="I30" s="8"/>
    </row>
    <row r="31" spans="1:9">
      <c r="A31" s="3" t="s">
        <v>26</v>
      </c>
      <c r="B31" s="11" t="s">
        <v>11</v>
      </c>
      <c r="C31" s="5"/>
      <c r="D31" s="5"/>
      <c r="E31" s="5"/>
      <c r="F31" s="6"/>
      <c r="G31" s="7"/>
      <c r="H31" s="6"/>
      <c r="I31" s="8"/>
    </row>
    <row r="32" spans="1:9">
      <c r="A32" s="3"/>
      <c r="B32" s="11" t="s">
        <v>12</v>
      </c>
      <c r="C32" s="5"/>
      <c r="D32" s="5"/>
      <c r="E32" s="5"/>
      <c r="F32" s="6"/>
      <c r="G32" s="7"/>
      <c r="H32" s="6"/>
      <c r="I32" s="8"/>
    </row>
    <row r="33" spans="1:9">
      <c r="A33" s="3"/>
      <c r="B33" s="11" t="s">
        <v>13</v>
      </c>
      <c r="C33" s="5"/>
      <c r="D33" s="5"/>
      <c r="E33" s="5"/>
      <c r="F33" s="6" t="s">
        <v>20</v>
      </c>
      <c r="G33" s="7">
        <v>48</v>
      </c>
      <c r="H33" s="6"/>
      <c r="I33" s="8"/>
    </row>
    <row r="34" spans="1:9">
      <c r="A34" s="3"/>
      <c r="B34" s="11"/>
      <c r="C34" s="5"/>
      <c r="D34" s="5"/>
      <c r="E34" s="5"/>
      <c r="F34" s="6"/>
      <c r="G34" s="7"/>
      <c r="H34" s="6"/>
      <c r="I34" s="8"/>
    </row>
    <row r="35" spans="1:9">
      <c r="A35" s="3"/>
      <c r="B35" s="12" t="s">
        <v>27</v>
      </c>
      <c r="C35" s="5"/>
      <c r="D35" s="5"/>
      <c r="E35" s="5"/>
      <c r="F35" s="6"/>
      <c r="G35" s="7"/>
      <c r="H35" s="6"/>
      <c r="I35" s="8"/>
    </row>
    <row r="36" spans="1:9">
      <c r="A36" s="3"/>
      <c r="B36" s="13"/>
      <c r="C36" s="5"/>
      <c r="D36" s="5"/>
      <c r="E36" s="5"/>
      <c r="F36" s="6"/>
      <c r="G36" s="7"/>
      <c r="H36" s="6"/>
      <c r="I36" s="8"/>
    </row>
    <row r="37" spans="1:9">
      <c r="A37" s="3" t="s">
        <v>28</v>
      </c>
      <c r="B37" s="11" t="s">
        <v>29</v>
      </c>
      <c r="C37" s="5"/>
      <c r="D37" s="5"/>
      <c r="E37" s="5"/>
      <c r="F37" s="6"/>
      <c r="G37" s="7"/>
      <c r="H37" s="6"/>
      <c r="I37" s="8"/>
    </row>
    <row r="38" spans="1:9">
      <c r="A38" s="3"/>
      <c r="B38" s="11" t="s">
        <v>30</v>
      </c>
      <c r="C38" s="5"/>
      <c r="D38" s="5"/>
      <c r="E38" s="5"/>
      <c r="F38" s="6" t="s">
        <v>9</v>
      </c>
      <c r="G38" s="7">
        <v>322</v>
      </c>
      <c r="H38" s="6"/>
      <c r="I38" s="8"/>
    </row>
    <row r="39" spans="1:9">
      <c r="A39" s="3"/>
      <c r="B39" s="11"/>
      <c r="C39" s="5"/>
      <c r="D39" s="5"/>
      <c r="E39" s="5"/>
      <c r="F39" s="6"/>
      <c r="G39" s="7" t="s">
        <v>31</v>
      </c>
      <c r="H39" s="6"/>
      <c r="I39" s="8"/>
    </row>
    <row r="40" spans="1:9">
      <c r="A40" s="3"/>
      <c r="B40" s="12" t="s">
        <v>32</v>
      </c>
      <c r="C40" s="5"/>
      <c r="D40" s="5"/>
      <c r="E40" s="5"/>
      <c r="F40" s="6"/>
      <c r="G40" s="7"/>
      <c r="H40" s="6"/>
      <c r="I40" s="8"/>
    </row>
    <row r="41" spans="1:9">
      <c r="A41" s="3"/>
      <c r="B41" s="13"/>
      <c r="C41" s="5"/>
      <c r="D41" s="5"/>
      <c r="E41" s="5"/>
      <c r="F41" s="6"/>
      <c r="G41" s="7"/>
      <c r="H41" s="6"/>
      <c r="I41" s="8"/>
    </row>
    <row r="42" spans="1:9">
      <c r="A42" s="3" t="s">
        <v>33</v>
      </c>
      <c r="B42" s="11" t="s">
        <v>34</v>
      </c>
      <c r="C42" s="5"/>
      <c r="D42" s="5"/>
      <c r="E42" s="5"/>
      <c r="F42" s="6"/>
      <c r="G42" s="7"/>
      <c r="H42" s="6"/>
      <c r="I42" s="8"/>
    </row>
    <row r="43" spans="1:9">
      <c r="A43" s="3"/>
      <c r="B43" s="11" t="s">
        <v>35</v>
      </c>
      <c r="C43" s="5"/>
      <c r="D43" s="5"/>
      <c r="E43" s="5"/>
      <c r="F43" s="6"/>
      <c r="G43" s="7"/>
      <c r="H43" s="6"/>
      <c r="I43" s="8"/>
    </row>
    <row r="44" spans="1:9">
      <c r="A44" s="3"/>
      <c r="B44" s="11" t="s">
        <v>36</v>
      </c>
      <c r="C44" s="5"/>
      <c r="D44" s="5"/>
      <c r="E44" s="5"/>
      <c r="F44" s="6" t="s">
        <v>9</v>
      </c>
      <c r="G44" s="7">
        <v>399</v>
      </c>
      <c r="H44" s="6"/>
      <c r="I44" s="8"/>
    </row>
    <row r="45" spans="1:9">
      <c r="A45" s="3"/>
      <c r="B45" s="11"/>
      <c r="C45" s="5"/>
      <c r="D45" s="5"/>
      <c r="E45" s="5"/>
      <c r="F45" s="6"/>
      <c r="G45" s="7"/>
      <c r="H45" s="6"/>
      <c r="I45" s="8"/>
    </row>
    <row r="46" spans="1:9">
      <c r="A46" s="3"/>
      <c r="B46" s="12" t="s">
        <v>37</v>
      </c>
      <c r="C46" s="14"/>
      <c r="D46" s="5"/>
      <c r="E46" s="5"/>
      <c r="F46" s="6"/>
      <c r="G46" s="15"/>
      <c r="H46" s="6"/>
      <c r="I46" s="8"/>
    </row>
    <row r="47" spans="1:9">
      <c r="A47" s="3"/>
      <c r="B47" s="11"/>
      <c r="C47" s="5"/>
      <c r="D47" s="5"/>
      <c r="E47" s="5"/>
      <c r="F47" s="6"/>
      <c r="G47" s="7"/>
      <c r="H47" s="6"/>
      <c r="I47" s="8"/>
    </row>
    <row r="48" spans="1:9">
      <c r="A48" s="3" t="s">
        <v>38</v>
      </c>
      <c r="B48" s="11" t="s">
        <v>39</v>
      </c>
      <c r="C48" s="5"/>
      <c r="D48" s="5"/>
      <c r="E48" s="5"/>
      <c r="F48" s="6"/>
      <c r="G48" s="7"/>
      <c r="H48" s="6"/>
      <c r="I48" s="8"/>
    </row>
    <row r="49" spans="1:9">
      <c r="A49" s="3"/>
      <c r="B49" s="11" t="s">
        <v>40</v>
      </c>
      <c r="C49" s="5"/>
      <c r="D49" s="5"/>
      <c r="E49" s="5"/>
      <c r="F49" s="6"/>
      <c r="G49" s="7"/>
      <c r="H49" s="6"/>
      <c r="I49" s="8"/>
    </row>
    <row r="50" spans="1:9">
      <c r="A50" s="3"/>
      <c r="B50" s="11" t="s">
        <v>41</v>
      </c>
      <c r="C50" s="5"/>
      <c r="D50" s="5"/>
      <c r="E50" s="5"/>
      <c r="F50" s="6"/>
      <c r="G50" s="7"/>
      <c r="H50" s="6"/>
      <c r="I50" s="8"/>
    </row>
    <row r="51" spans="1:9">
      <c r="A51" s="3"/>
      <c r="B51" s="11" t="s">
        <v>42</v>
      </c>
      <c r="C51" s="5"/>
      <c r="D51" s="5"/>
      <c r="E51" s="5"/>
      <c r="F51" s="6" t="s">
        <v>9</v>
      </c>
      <c r="G51" s="7">
        <v>399</v>
      </c>
      <c r="H51" s="6"/>
      <c r="I51" s="8"/>
    </row>
    <row r="52" spans="1:9">
      <c r="A52" s="69"/>
      <c r="B52" s="63"/>
      <c r="C52" s="64"/>
      <c r="D52" s="64"/>
      <c r="E52" s="64"/>
      <c r="F52" s="65"/>
      <c r="G52" s="66"/>
      <c r="H52" s="65"/>
      <c r="I52" s="67"/>
    </row>
    <row r="53" spans="1:9">
      <c r="A53" s="3"/>
      <c r="B53" s="12" t="s">
        <v>191</v>
      </c>
      <c r="C53" s="5"/>
      <c r="D53" s="5"/>
      <c r="E53" s="5"/>
      <c r="F53" s="6"/>
      <c r="G53" s="7"/>
      <c r="H53" s="6"/>
      <c r="I53" s="8"/>
    </row>
    <row r="54" spans="1:9">
      <c r="A54" s="3"/>
      <c r="B54" s="11"/>
      <c r="C54" s="5"/>
      <c r="D54" s="5"/>
      <c r="E54" s="5"/>
      <c r="F54" s="6"/>
      <c r="G54" s="7"/>
      <c r="H54" s="6"/>
      <c r="I54" s="8"/>
    </row>
    <row r="55" spans="1:9">
      <c r="A55" s="3" t="s">
        <v>205</v>
      </c>
      <c r="B55" s="11" t="s">
        <v>364</v>
      </c>
      <c r="C55" s="5"/>
      <c r="D55" s="5"/>
      <c r="E55" s="5"/>
      <c r="F55" s="6" t="s">
        <v>9</v>
      </c>
      <c r="G55" s="7">
        <v>399</v>
      </c>
      <c r="H55" s="6"/>
      <c r="I55" s="8"/>
    </row>
    <row r="56" spans="1:9">
      <c r="A56" s="3"/>
      <c r="B56" s="11"/>
      <c r="C56" s="5"/>
      <c r="D56" s="5"/>
      <c r="E56" s="5"/>
      <c r="F56" s="6"/>
      <c r="G56" s="7"/>
      <c r="H56" s="6"/>
      <c r="I56" s="8"/>
    </row>
    <row r="57" spans="1:9">
      <c r="A57" s="3"/>
      <c r="B57" s="12" t="s">
        <v>43</v>
      </c>
      <c r="C57" s="5"/>
      <c r="D57" s="5"/>
      <c r="E57" s="5"/>
      <c r="F57" s="6"/>
      <c r="G57" s="7"/>
      <c r="H57" s="6"/>
      <c r="I57" s="8"/>
    </row>
    <row r="58" spans="1:9">
      <c r="A58" s="3"/>
      <c r="B58" s="11"/>
      <c r="C58" s="5"/>
      <c r="D58" s="5"/>
      <c r="E58" s="5"/>
      <c r="F58" s="6"/>
      <c r="G58" s="7"/>
      <c r="H58" s="6"/>
      <c r="I58" s="8"/>
    </row>
    <row r="59" spans="1:9">
      <c r="A59" s="3" t="s">
        <v>44</v>
      </c>
      <c r="B59" s="11" t="s">
        <v>359</v>
      </c>
      <c r="C59" s="5"/>
      <c r="D59" s="5"/>
      <c r="E59" s="5"/>
      <c r="F59" s="6" t="s">
        <v>9</v>
      </c>
      <c r="G59" s="7">
        <v>54</v>
      </c>
      <c r="H59" s="6"/>
      <c r="I59" s="8"/>
    </row>
    <row r="60" spans="1:9">
      <c r="A60" s="3"/>
      <c r="B60" s="11"/>
      <c r="C60" s="5"/>
      <c r="D60" s="5"/>
      <c r="E60" s="5"/>
      <c r="F60" s="6"/>
      <c r="G60" s="7"/>
      <c r="H60" s="6"/>
      <c r="I60" s="8"/>
    </row>
    <row r="61" spans="1:9">
      <c r="A61" s="3"/>
      <c r="B61" s="12" t="s">
        <v>45</v>
      </c>
      <c r="C61" s="5"/>
      <c r="D61" s="5"/>
      <c r="E61" s="5"/>
      <c r="F61" s="6"/>
      <c r="G61" s="7"/>
      <c r="H61" s="6"/>
      <c r="I61" s="8"/>
    </row>
    <row r="62" spans="1:9">
      <c r="A62" s="3"/>
      <c r="B62" s="11"/>
      <c r="C62" s="5"/>
      <c r="D62" s="5"/>
      <c r="E62" s="5"/>
      <c r="F62" s="6"/>
      <c r="G62" s="7"/>
      <c r="H62" s="6"/>
      <c r="I62" s="8"/>
    </row>
    <row r="63" spans="1:9">
      <c r="A63" s="3" t="s">
        <v>46</v>
      </c>
      <c r="B63" s="11" t="s">
        <v>224</v>
      </c>
      <c r="C63" s="5"/>
      <c r="D63" s="5"/>
      <c r="E63" s="5"/>
      <c r="F63" s="6" t="s">
        <v>20</v>
      </c>
      <c r="G63" s="7">
        <v>7</v>
      </c>
      <c r="H63" s="6"/>
      <c r="I63" s="8"/>
    </row>
    <row r="64" spans="1:9">
      <c r="A64" s="3"/>
      <c r="B64" s="11"/>
      <c r="C64" s="5"/>
      <c r="D64" s="5"/>
      <c r="E64" s="5"/>
      <c r="F64" s="6"/>
      <c r="G64" s="7"/>
      <c r="H64" s="6"/>
      <c r="I64" s="8"/>
    </row>
    <row r="65" spans="1:9">
      <c r="A65" s="3" t="s">
        <v>47</v>
      </c>
      <c r="B65" s="11" t="s">
        <v>75</v>
      </c>
      <c r="C65" s="5"/>
      <c r="D65" s="5"/>
      <c r="E65" s="5"/>
      <c r="F65" s="6" t="s">
        <v>20</v>
      </c>
      <c r="G65" s="7">
        <v>31</v>
      </c>
      <c r="H65" s="16"/>
      <c r="I65" s="8"/>
    </row>
    <row r="66" spans="1:9">
      <c r="A66" s="3"/>
      <c r="B66" s="11"/>
      <c r="C66" s="5"/>
      <c r="D66" s="5"/>
      <c r="E66" s="5"/>
      <c r="F66" s="6"/>
      <c r="G66" s="7"/>
      <c r="H66" s="16"/>
      <c r="I66" s="8"/>
    </row>
    <row r="67" spans="1:9">
      <c r="A67" s="3" t="s">
        <v>206</v>
      </c>
      <c r="B67" s="11" t="s">
        <v>79</v>
      </c>
      <c r="C67" s="5"/>
      <c r="D67" s="5"/>
      <c r="E67" s="5"/>
      <c r="F67" s="6" t="s">
        <v>20</v>
      </c>
      <c r="G67" s="7">
        <v>5</v>
      </c>
      <c r="H67" s="16"/>
      <c r="I67" s="8"/>
    </row>
    <row r="68" spans="1:9">
      <c r="A68" s="3"/>
      <c r="B68" s="11"/>
      <c r="C68" s="5"/>
      <c r="D68" s="5"/>
      <c r="E68" s="5"/>
      <c r="F68" s="6"/>
      <c r="G68" s="7"/>
      <c r="H68" s="16"/>
      <c r="I68" s="8"/>
    </row>
    <row r="69" spans="1:9">
      <c r="A69" s="3" t="s">
        <v>207</v>
      </c>
      <c r="B69" s="11" t="s">
        <v>363</v>
      </c>
      <c r="C69" s="5"/>
      <c r="D69" s="5"/>
      <c r="E69" s="5"/>
      <c r="F69" s="6" t="s">
        <v>9</v>
      </c>
      <c r="G69" s="7">
        <v>399</v>
      </c>
      <c r="H69" s="132"/>
      <c r="I69" s="8"/>
    </row>
    <row r="70" spans="1:9">
      <c r="A70" s="3"/>
      <c r="B70" s="11"/>
      <c r="C70" s="5"/>
      <c r="D70" s="5"/>
      <c r="E70" s="5"/>
      <c r="F70" s="6"/>
      <c r="G70" s="7"/>
      <c r="H70" s="16"/>
      <c r="I70" s="8"/>
    </row>
    <row r="71" spans="1:9">
      <c r="A71" s="3"/>
      <c r="B71" s="12" t="s">
        <v>186</v>
      </c>
      <c r="C71" s="5"/>
      <c r="D71" s="5"/>
      <c r="E71" s="5"/>
      <c r="F71" s="6"/>
      <c r="G71" s="7"/>
      <c r="H71" s="16"/>
      <c r="I71" s="8"/>
    </row>
    <row r="72" spans="1:9">
      <c r="A72" s="3"/>
      <c r="B72" s="11"/>
      <c r="C72" s="5"/>
      <c r="D72" s="5"/>
      <c r="E72" s="5"/>
      <c r="F72" s="6"/>
      <c r="G72" s="7"/>
      <c r="H72" s="16"/>
      <c r="I72" s="8"/>
    </row>
    <row r="73" spans="1:9">
      <c r="A73" s="3" t="s">
        <v>208</v>
      </c>
      <c r="B73" s="11" t="s">
        <v>225</v>
      </c>
      <c r="C73" s="5"/>
      <c r="D73" s="5"/>
      <c r="E73" s="5"/>
      <c r="F73" s="6" t="s">
        <v>9</v>
      </c>
      <c r="G73" s="7">
        <v>43</v>
      </c>
      <c r="H73" s="16"/>
      <c r="I73" s="8"/>
    </row>
    <row r="74" spans="1:9">
      <c r="A74" s="3"/>
      <c r="B74" s="11"/>
      <c r="C74" s="5"/>
      <c r="D74" s="5"/>
      <c r="E74" s="5"/>
      <c r="F74" s="6"/>
      <c r="G74" s="7"/>
      <c r="H74" s="16"/>
      <c r="I74" s="8"/>
    </row>
    <row r="75" spans="1:9">
      <c r="A75" s="3" t="s">
        <v>209</v>
      </c>
      <c r="B75" s="11" t="s">
        <v>75</v>
      </c>
      <c r="C75" s="5"/>
      <c r="D75" s="5"/>
      <c r="E75" s="5"/>
      <c r="F75" s="6" t="s">
        <v>9</v>
      </c>
      <c r="G75" s="7">
        <v>231</v>
      </c>
      <c r="H75" s="16"/>
      <c r="I75" s="8"/>
    </row>
    <row r="76" spans="1:9">
      <c r="A76" s="3"/>
      <c r="B76" s="11"/>
      <c r="C76" s="5"/>
      <c r="D76" s="5"/>
      <c r="E76" s="5"/>
      <c r="F76" s="6"/>
      <c r="G76" s="7"/>
      <c r="H76" s="16"/>
      <c r="I76" s="8"/>
    </row>
    <row r="77" spans="1:9">
      <c r="A77" s="3" t="s">
        <v>210</v>
      </c>
      <c r="B77" s="11" t="s">
        <v>187</v>
      </c>
      <c r="C77" s="5"/>
      <c r="D77" s="5"/>
      <c r="E77" s="5"/>
      <c r="F77" s="6" t="s">
        <v>9</v>
      </c>
      <c r="G77" s="7">
        <v>46</v>
      </c>
      <c r="H77" s="16"/>
      <c r="I77" s="8"/>
    </row>
    <row r="78" spans="1:9">
      <c r="A78" s="3"/>
      <c r="B78" s="11"/>
      <c r="C78" s="5"/>
      <c r="D78" s="5"/>
      <c r="E78" s="5"/>
      <c r="F78" s="6"/>
      <c r="G78" s="7"/>
      <c r="H78" s="16"/>
      <c r="I78" s="8"/>
    </row>
    <row r="79" spans="1:9">
      <c r="A79" s="3" t="s">
        <v>211</v>
      </c>
      <c r="B79" s="11" t="s">
        <v>192</v>
      </c>
      <c r="C79" s="5"/>
      <c r="D79" s="5"/>
      <c r="E79" s="5"/>
      <c r="F79" s="6" t="s">
        <v>121</v>
      </c>
      <c r="G79" s="7">
        <v>89</v>
      </c>
      <c r="H79" s="16"/>
      <c r="I79" s="8"/>
    </row>
    <row r="80" spans="1:9">
      <c r="A80" s="3"/>
      <c r="B80" s="11"/>
      <c r="C80" s="5"/>
      <c r="D80" s="5"/>
      <c r="E80" s="5"/>
      <c r="F80" s="6"/>
      <c r="G80" s="7"/>
      <c r="H80" s="16"/>
      <c r="I80" s="8"/>
    </row>
    <row r="81" spans="1:9">
      <c r="A81" s="3"/>
      <c r="B81" s="12" t="s">
        <v>189</v>
      </c>
      <c r="C81" s="5"/>
      <c r="D81" s="5"/>
      <c r="E81" s="5"/>
      <c r="F81" s="6"/>
      <c r="G81" s="7"/>
      <c r="H81" s="6"/>
      <c r="I81" s="8"/>
    </row>
    <row r="82" spans="1:9">
      <c r="A82" s="3"/>
      <c r="B82" s="11"/>
      <c r="C82" s="5"/>
      <c r="D82" s="5"/>
      <c r="E82" s="5"/>
      <c r="F82" s="6"/>
      <c r="G82" s="7"/>
      <c r="H82" s="6"/>
      <c r="I82" s="8"/>
    </row>
    <row r="83" spans="1:9">
      <c r="A83" s="3" t="s">
        <v>212</v>
      </c>
      <c r="B83" s="11" t="s">
        <v>226</v>
      </c>
      <c r="C83" s="5"/>
      <c r="D83" s="5"/>
      <c r="E83" s="5"/>
      <c r="F83" s="6" t="s">
        <v>190</v>
      </c>
      <c r="G83" s="7">
        <v>5107</v>
      </c>
      <c r="H83" s="6"/>
      <c r="I83" s="8"/>
    </row>
    <row r="84" spans="1:9">
      <c r="A84" s="3"/>
      <c r="B84" s="11"/>
      <c r="C84" s="5"/>
      <c r="D84" s="5"/>
      <c r="E84" s="5"/>
      <c r="F84" s="6"/>
      <c r="G84" s="7"/>
      <c r="H84" s="6"/>
      <c r="I84" s="8"/>
    </row>
    <row r="85" spans="1:9">
      <c r="A85" s="3" t="s">
        <v>347</v>
      </c>
      <c r="B85" s="11" t="s">
        <v>227</v>
      </c>
      <c r="C85" s="5"/>
      <c r="D85" s="5"/>
      <c r="E85" s="5"/>
      <c r="F85" s="6" t="s">
        <v>190</v>
      </c>
      <c r="G85" s="7">
        <v>5107</v>
      </c>
      <c r="H85" s="6"/>
      <c r="I85" s="8"/>
    </row>
    <row r="86" spans="1:9">
      <c r="A86" s="69"/>
      <c r="B86" s="63"/>
      <c r="C86" s="5"/>
      <c r="D86" s="5"/>
      <c r="E86" s="5"/>
      <c r="F86" s="65"/>
      <c r="G86" s="66"/>
      <c r="H86" s="65"/>
      <c r="I86" s="67"/>
    </row>
    <row r="87" spans="1:9">
      <c r="A87" s="69"/>
      <c r="B87" s="11"/>
      <c r="C87" s="5"/>
      <c r="D87" s="5"/>
      <c r="E87" s="5"/>
      <c r="F87" s="6"/>
      <c r="G87" s="7"/>
      <c r="H87" s="6"/>
      <c r="I87" s="17"/>
    </row>
    <row r="88" spans="1:9">
      <c r="A88" s="3"/>
      <c r="B88" s="9" t="s">
        <v>48</v>
      </c>
      <c r="C88" s="14"/>
      <c r="D88" s="14"/>
      <c r="E88" s="14"/>
      <c r="F88" s="18" t="s">
        <v>49</v>
      </c>
      <c r="G88" s="7"/>
      <c r="H88" s="6"/>
      <c r="I88" s="19"/>
    </row>
    <row r="89" spans="1:9">
      <c r="A89" s="3"/>
      <c r="B89" s="9"/>
      <c r="C89" s="14"/>
      <c r="D89" s="14"/>
      <c r="E89" s="14"/>
      <c r="F89" s="18"/>
      <c r="G89" s="7"/>
      <c r="H89" s="6"/>
      <c r="I89" s="20"/>
    </row>
    <row r="90" spans="1:9">
      <c r="A90" s="21"/>
      <c r="B90" s="22"/>
      <c r="C90" s="23"/>
      <c r="D90" s="23"/>
      <c r="E90" s="23"/>
      <c r="F90" s="24"/>
      <c r="G90" s="25"/>
      <c r="H90" s="24"/>
      <c r="I90" s="26"/>
    </row>
    <row r="91" spans="1:9">
      <c r="A91" s="3"/>
      <c r="B91" s="4" t="str">
        <f>B2</f>
        <v>PROPOSED CONSTRUCTION SANGUNI SESAME STORAGE FACILITY</v>
      </c>
      <c r="C91" s="5"/>
      <c r="D91" s="5"/>
      <c r="E91" s="5"/>
      <c r="F91" s="6"/>
      <c r="G91" s="7"/>
      <c r="H91" s="6"/>
      <c r="I91" s="8"/>
    </row>
    <row r="92" spans="1:9">
      <c r="A92" s="3"/>
      <c r="B92" s="4"/>
      <c r="C92" s="5"/>
      <c r="D92" s="5"/>
      <c r="E92" s="5"/>
      <c r="F92" s="6"/>
      <c r="G92" s="7"/>
      <c r="H92" s="6"/>
      <c r="I92" s="8"/>
    </row>
    <row r="93" spans="1:9">
      <c r="A93" s="3"/>
      <c r="B93" s="4" t="str">
        <f>B4</f>
        <v>SECTION 1: SANGUNI SESAME STORAGE FACILITY</v>
      </c>
      <c r="C93" s="5"/>
      <c r="D93" s="5"/>
      <c r="E93" s="5"/>
      <c r="F93" s="6"/>
      <c r="G93" s="7"/>
      <c r="H93" s="6"/>
      <c r="I93" s="8"/>
    </row>
    <row r="94" spans="1:9">
      <c r="A94" s="3"/>
      <c r="B94" s="4"/>
      <c r="C94" s="5"/>
      <c r="D94" s="5"/>
      <c r="E94" s="5"/>
      <c r="F94" s="6"/>
      <c r="G94" s="7"/>
      <c r="H94" s="6"/>
      <c r="I94" s="8"/>
    </row>
    <row r="95" spans="1:9">
      <c r="A95" s="3"/>
      <c r="B95" s="4" t="s">
        <v>50</v>
      </c>
      <c r="C95" s="5"/>
      <c r="D95" s="5"/>
      <c r="E95" s="5"/>
      <c r="F95" s="6"/>
      <c r="G95" s="7"/>
      <c r="H95" s="6"/>
      <c r="I95" s="8"/>
    </row>
    <row r="96" spans="1:9">
      <c r="A96" s="3"/>
      <c r="B96" s="4"/>
      <c r="C96" s="5"/>
      <c r="D96" s="5"/>
      <c r="E96" s="5"/>
      <c r="F96" s="6"/>
      <c r="G96" s="7"/>
      <c r="H96" s="6"/>
      <c r="I96" s="8"/>
    </row>
    <row r="97" spans="1:12">
      <c r="A97" s="3"/>
      <c r="B97" s="4" t="s">
        <v>367</v>
      </c>
      <c r="C97" s="5"/>
      <c r="D97" s="5"/>
      <c r="E97" s="5"/>
      <c r="F97" s="6"/>
      <c r="G97" s="7"/>
      <c r="H97" s="6"/>
      <c r="I97" s="8"/>
    </row>
    <row r="98" spans="1:12">
      <c r="A98" s="3"/>
      <c r="B98" s="4"/>
      <c r="C98" s="5"/>
      <c r="D98" s="5"/>
      <c r="E98" s="5"/>
      <c r="F98" s="6"/>
      <c r="G98" s="7"/>
      <c r="H98" s="6"/>
      <c r="I98" s="8"/>
    </row>
    <row r="99" spans="1:12">
      <c r="A99" s="3"/>
      <c r="B99" s="12" t="s">
        <v>76</v>
      </c>
      <c r="C99" s="5"/>
      <c r="D99" s="5"/>
      <c r="E99" s="5"/>
      <c r="F99" s="6"/>
      <c r="G99" s="7"/>
      <c r="H99" s="6"/>
      <c r="I99" s="8"/>
    </row>
    <row r="100" spans="1:12">
      <c r="A100" s="3"/>
      <c r="B100" s="11"/>
      <c r="C100" s="5"/>
      <c r="D100" s="5"/>
      <c r="E100" s="5"/>
      <c r="F100" s="6"/>
      <c r="G100" s="7"/>
      <c r="H100" s="6"/>
      <c r="I100" s="8"/>
    </row>
    <row r="101" spans="1:12" ht="36" customHeight="1">
      <c r="A101" s="3"/>
      <c r="B101" s="139" t="s">
        <v>77</v>
      </c>
      <c r="C101" s="140"/>
      <c r="D101" s="140"/>
      <c r="E101" s="141"/>
      <c r="F101" s="6"/>
      <c r="G101" s="7"/>
      <c r="H101" s="6"/>
      <c r="I101" s="8"/>
    </row>
    <row r="102" spans="1:12">
      <c r="A102" s="3"/>
      <c r="B102" s="11"/>
      <c r="C102" s="5"/>
      <c r="D102" s="5"/>
      <c r="E102" s="5"/>
      <c r="F102" s="6"/>
      <c r="G102" s="7"/>
      <c r="H102" s="6"/>
      <c r="I102" s="8"/>
    </row>
    <row r="103" spans="1:12" ht="32.25" customHeight="1">
      <c r="A103" s="3" t="s">
        <v>8</v>
      </c>
      <c r="B103" s="142" t="s">
        <v>366</v>
      </c>
      <c r="C103" s="143"/>
      <c r="D103" s="143"/>
      <c r="E103" s="144"/>
      <c r="F103" s="6" t="s">
        <v>20</v>
      </c>
      <c r="G103" s="7">
        <v>163</v>
      </c>
      <c r="H103" s="6"/>
      <c r="I103" s="8"/>
      <c r="J103" s="129"/>
      <c r="K103" s="129"/>
      <c r="L103" s="129"/>
    </row>
    <row r="104" spans="1:12">
      <c r="A104" s="3"/>
      <c r="B104" s="11"/>
      <c r="C104" s="5"/>
      <c r="D104" s="5"/>
      <c r="E104" s="5"/>
      <c r="F104" s="6"/>
      <c r="G104" s="7"/>
      <c r="H104" s="6"/>
      <c r="I104" s="8"/>
    </row>
    <row r="105" spans="1:12">
      <c r="A105" s="3" t="s">
        <v>213</v>
      </c>
      <c r="B105" s="11" t="s">
        <v>194</v>
      </c>
      <c r="C105" s="5"/>
      <c r="D105" s="5"/>
      <c r="E105" s="5"/>
      <c r="F105" s="6" t="s">
        <v>20</v>
      </c>
      <c r="G105" s="7">
        <v>6</v>
      </c>
      <c r="H105" s="6"/>
      <c r="I105" s="8"/>
    </row>
    <row r="106" spans="1:12">
      <c r="A106" s="3"/>
      <c r="B106" s="11"/>
      <c r="C106" s="5"/>
      <c r="D106" s="5"/>
      <c r="E106" s="5"/>
      <c r="F106" s="6"/>
      <c r="G106" s="7"/>
      <c r="H106" s="6"/>
      <c r="I106" s="8"/>
    </row>
    <row r="107" spans="1:12">
      <c r="A107" s="3" t="s">
        <v>10</v>
      </c>
      <c r="B107" s="11" t="s">
        <v>78</v>
      </c>
      <c r="C107" s="5"/>
      <c r="D107" s="5"/>
      <c r="E107" s="5"/>
      <c r="F107" s="6" t="s">
        <v>20</v>
      </c>
      <c r="G107" s="7">
        <v>44</v>
      </c>
      <c r="H107" s="6"/>
      <c r="I107" s="8"/>
    </row>
    <row r="108" spans="1:12">
      <c r="A108" s="3"/>
      <c r="B108" s="11"/>
      <c r="C108" s="5"/>
      <c r="D108" s="5"/>
      <c r="E108" s="5"/>
      <c r="F108" s="6"/>
      <c r="G108" s="7"/>
      <c r="H108" s="6"/>
      <c r="I108" s="8"/>
    </row>
    <row r="109" spans="1:12">
      <c r="A109" s="3" t="s">
        <v>23</v>
      </c>
      <c r="B109" s="11" t="s">
        <v>79</v>
      </c>
      <c r="C109" s="5"/>
      <c r="D109" s="5"/>
      <c r="E109" s="5"/>
      <c r="F109" s="6" t="s">
        <v>20</v>
      </c>
      <c r="G109" s="7">
        <v>22</v>
      </c>
      <c r="H109" s="6"/>
      <c r="I109" s="8"/>
    </row>
    <row r="110" spans="1:12">
      <c r="A110" s="3"/>
      <c r="B110" s="11"/>
      <c r="C110" s="5"/>
      <c r="D110" s="5"/>
      <c r="E110" s="5"/>
      <c r="F110" s="6"/>
      <c r="G110" s="7"/>
      <c r="H110" s="6"/>
      <c r="I110" s="8"/>
    </row>
    <row r="111" spans="1:12">
      <c r="A111" s="3" t="s">
        <v>214</v>
      </c>
      <c r="B111" s="11" t="s">
        <v>348</v>
      </c>
      <c r="C111" s="5"/>
      <c r="D111" s="5"/>
      <c r="E111" s="5"/>
      <c r="F111" s="6" t="s">
        <v>9</v>
      </c>
      <c r="G111" s="7">
        <v>21</v>
      </c>
      <c r="H111" s="16"/>
      <c r="I111" s="8"/>
    </row>
    <row r="112" spans="1:12">
      <c r="A112" s="3"/>
      <c r="B112" s="11"/>
      <c r="C112" s="5"/>
      <c r="D112" s="5"/>
      <c r="E112" s="5"/>
      <c r="F112" s="6"/>
      <c r="G112" s="7"/>
      <c r="H112" s="16"/>
      <c r="I112" s="8"/>
    </row>
    <row r="113" spans="1:9">
      <c r="A113" s="3"/>
      <c r="B113" s="11"/>
      <c r="C113" s="5"/>
      <c r="D113" s="5"/>
      <c r="E113" s="5"/>
      <c r="F113" s="6"/>
      <c r="G113" s="7"/>
      <c r="H113" s="16"/>
      <c r="I113" s="8"/>
    </row>
    <row r="114" spans="1:9">
      <c r="A114" s="3"/>
      <c r="B114" s="12" t="s">
        <v>186</v>
      </c>
      <c r="C114" s="5"/>
      <c r="D114" s="5"/>
      <c r="E114" s="5"/>
      <c r="F114" s="6"/>
      <c r="G114" s="7"/>
      <c r="H114" s="16"/>
      <c r="I114" s="8"/>
    </row>
    <row r="115" spans="1:9">
      <c r="A115" s="3"/>
      <c r="B115" s="11"/>
      <c r="C115" s="5"/>
      <c r="D115" s="5"/>
      <c r="E115" s="5"/>
      <c r="F115" s="6"/>
      <c r="G115" s="7"/>
      <c r="H115" s="16"/>
      <c r="I115" s="8"/>
    </row>
    <row r="116" spans="1:9">
      <c r="A116" s="3" t="s">
        <v>214</v>
      </c>
      <c r="B116" s="11" t="s">
        <v>188</v>
      </c>
      <c r="C116" s="5"/>
      <c r="D116" s="5"/>
      <c r="E116" s="5"/>
      <c r="F116" s="6" t="s">
        <v>9</v>
      </c>
      <c r="G116" s="7">
        <v>334</v>
      </c>
      <c r="H116" s="16"/>
      <c r="I116" s="8"/>
    </row>
    <row r="117" spans="1:9">
      <c r="A117" s="3"/>
      <c r="B117" s="11"/>
      <c r="C117" s="5"/>
      <c r="D117" s="5"/>
      <c r="E117" s="5"/>
      <c r="F117" s="6"/>
      <c r="G117" s="7"/>
      <c r="H117" s="16"/>
      <c r="I117" s="8"/>
    </row>
    <row r="118" spans="1:9">
      <c r="A118" s="3" t="s">
        <v>215</v>
      </c>
      <c r="B118" s="11" t="s">
        <v>187</v>
      </c>
      <c r="C118" s="5"/>
      <c r="D118" s="5"/>
      <c r="E118" s="5"/>
      <c r="F118" s="6" t="s">
        <v>9</v>
      </c>
      <c r="G118" s="7">
        <v>218</v>
      </c>
      <c r="H118" s="16"/>
      <c r="I118" s="8"/>
    </row>
    <row r="119" spans="1:9">
      <c r="A119" s="3"/>
      <c r="B119" s="11"/>
      <c r="C119" s="5"/>
      <c r="D119" s="5"/>
      <c r="E119" s="5"/>
      <c r="F119" s="6"/>
      <c r="G119" s="7"/>
      <c r="H119" s="16"/>
      <c r="I119" s="8"/>
    </row>
    <row r="120" spans="1:9">
      <c r="A120" s="3" t="s">
        <v>216</v>
      </c>
      <c r="B120" s="11" t="s">
        <v>349</v>
      </c>
      <c r="C120" s="5"/>
      <c r="D120" s="5"/>
      <c r="E120" s="5"/>
      <c r="F120" s="6" t="s">
        <v>121</v>
      </c>
      <c r="G120" s="7">
        <v>19</v>
      </c>
      <c r="H120" s="16"/>
      <c r="I120" s="8"/>
    </row>
    <row r="121" spans="1:9">
      <c r="A121" s="3"/>
      <c r="B121" s="11"/>
      <c r="C121" s="5"/>
      <c r="D121" s="5"/>
      <c r="E121" s="5"/>
      <c r="F121" s="6"/>
      <c r="G121" s="7"/>
      <c r="H121" s="16"/>
      <c r="I121" s="8"/>
    </row>
    <row r="122" spans="1:9">
      <c r="A122" s="3"/>
      <c r="B122" s="12" t="s">
        <v>189</v>
      </c>
      <c r="C122" s="5"/>
      <c r="D122" s="5"/>
      <c r="E122" s="5"/>
      <c r="F122" s="6"/>
      <c r="G122" s="7"/>
      <c r="H122" s="6"/>
      <c r="I122" s="8"/>
    </row>
    <row r="123" spans="1:9">
      <c r="A123" s="3"/>
      <c r="B123" s="11"/>
      <c r="C123" s="5"/>
      <c r="D123" s="5"/>
      <c r="E123" s="5"/>
      <c r="F123" s="6"/>
      <c r="G123" s="7"/>
      <c r="H123" s="6"/>
      <c r="I123" s="8"/>
    </row>
    <row r="124" spans="1:9">
      <c r="A124" s="3" t="s">
        <v>216</v>
      </c>
      <c r="B124" s="11" t="s">
        <v>226</v>
      </c>
      <c r="C124" s="5"/>
      <c r="D124" s="5"/>
      <c r="E124" s="5"/>
      <c r="F124" s="6" t="s">
        <v>365</v>
      </c>
      <c r="G124" s="7">
        <v>1323</v>
      </c>
      <c r="H124" s="6"/>
      <c r="I124" s="8"/>
    </row>
    <row r="125" spans="1:9">
      <c r="A125" s="3"/>
      <c r="B125" s="11"/>
      <c r="C125" s="5"/>
      <c r="D125" s="5"/>
      <c r="E125" s="5"/>
      <c r="F125" s="6"/>
      <c r="G125" s="7"/>
      <c r="H125" s="6"/>
      <c r="I125" s="8"/>
    </row>
    <row r="126" spans="1:9">
      <c r="A126" s="3" t="s">
        <v>360</v>
      </c>
      <c r="B126" s="11" t="s">
        <v>232</v>
      </c>
      <c r="C126" s="5"/>
      <c r="D126" s="5"/>
      <c r="E126" s="5"/>
      <c r="F126" s="6" t="s">
        <v>365</v>
      </c>
      <c r="G126" s="7">
        <v>167</v>
      </c>
      <c r="H126" s="6"/>
      <c r="I126" s="8"/>
    </row>
    <row r="127" spans="1:9">
      <c r="A127" s="3"/>
      <c r="B127" s="11"/>
      <c r="C127" s="5"/>
      <c r="D127" s="5"/>
      <c r="E127" s="5"/>
      <c r="F127" s="6"/>
      <c r="G127" s="7"/>
      <c r="H127" s="6"/>
      <c r="I127" s="8"/>
    </row>
    <row r="128" spans="1:9">
      <c r="A128" s="3" t="s">
        <v>361</v>
      </c>
      <c r="B128" s="11" t="s">
        <v>227</v>
      </c>
      <c r="C128" s="5"/>
      <c r="D128" s="5"/>
      <c r="E128" s="5"/>
      <c r="F128" s="6" t="s">
        <v>365</v>
      </c>
      <c r="G128" s="7">
        <v>4127</v>
      </c>
      <c r="H128" s="6"/>
      <c r="I128" s="8"/>
    </row>
    <row r="129" spans="1:9">
      <c r="A129" s="3"/>
      <c r="B129" s="11"/>
      <c r="C129" s="5"/>
      <c r="D129" s="5"/>
      <c r="E129" s="5"/>
      <c r="F129" s="6"/>
      <c r="G129" s="7"/>
      <c r="H129" s="6"/>
      <c r="I129" s="8"/>
    </row>
    <row r="130" spans="1:9">
      <c r="A130" s="3"/>
      <c r="B130" s="11"/>
      <c r="C130" s="5"/>
      <c r="D130" s="5"/>
      <c r="E130" s="5"/>
      <c r="F130" s="6"/>
      <c r="G130" s="7"/>
      <c r="H130" s="16"/>
      <c r="I130" s="8"/>
    </row>
    <row r="131" spans="1:9">
      <c r="A131" s="3"/>
      <c r="B131" s="4" t="s">
        <v>368</v>
      </c>
      <c r="C131" s="5"/>
      <c r="D131" s="5"/>
      <c r="E131" s="5"/>
      <c r="F131" s="6"/>
      <c r="G131" s="7"/>
      <c r="H131" s="6"/>
      <c r="I131" s="19"/>
    </row>
    <row r="132" spans="1:9">
      <c r="A132" s="3"/>
      <c r="B132" s="4" t="str">
        <f>B2</f>
        <v>PROPOSED CONSTRUCTION SANGUNI SESAME STORAGE FACILITY</v>
      </c>
      <c r="C132" s="5"/>
      <c r="D132" s="5"/>
      <c r="E132" s="5"/>
      <c r="F132" s="6"/>
      <c r="G132" s="7"/>
      <c r="H132" s="6"/>
      <c r="I132" s="8"/>
    </row>
    <row r="133" spans="1:9">
      <c r="A133" s="3"/>
      <c r="B133" s="4"/>
      <c r="C133" s="5"/>
      <c r="D133" s="5"/>
      <c r="E133" s="5"/>
      <c r="F133" s="6"/>
      <c r="G133" s="7"/>
      <c r="H133" s="6"/>
      <c r="I133" s="8"/>
    </row>
    <row r="134" spans="1:9">
      <c r="A134" s="3"/>
      <c r="B134" s="4" t="str">
        <f>B4</f>
        <v>SECTION 1: SANGUNI SESAME STORAGE FACILITY</v>
      </c>
      <c r="C134" s="5"/>
      <c r="D134" s="5"/>
      <c r="E134" s="5"/>
      <c r="F134" s="6"/>
      <c r="G134" s="7"/>
      <c r="H134" s="6"/>
      <c r="I134" s="8"/>
    </row>
    <row r="135" spans="1:9">
      <c r="A135" s="3"/>
      <c r="B135" s="4"/>
      <c r="C135" s="5"/>
      <c r="D135" s="5"/>
      <c r="E135" s="5"/>
      <c r="F135" s="6"/>
      <c r="G135" s="7"/>
      <c r="H135" s="6"/>
      <c r="I135" s="8"/>
    </row>
    <row r="136" spans="1:9">
      <c r="A136" s="3"/>
      <c r="B136" s="4" t="s">
        <v>51</v>
      </c>
      <c r="C136" s="5"/>
      <c r="D136" s="5"/>
      <c r="E136" s="5"/>
      <c r="F136" s="6"/>
      <c r="G136" s="7"/>
      <c r="H136" s="6"/>
      <c r="I136" s="8"/>
    </row>
    <row r="137" spans="1:9">
      <c r="A137" s="3"/>
      <c r="B137" s="4"/>
      <c r="C137" s="5"/>
      <c r="D137" s="5"/>
      <c r="E137" s="5"/>
      <c r="F137" s="6"/>
      <c r="G137" s="7"/>
      <c r="H137" s="6"/>
      <c r="I137" s="8"/>
    </row>
    <row r="138" spans="1:9">
      <c r="A138" s="3"/>
      <c r="B138" s="4" t="s">
        <v>55</v>
      </c>
      <c r="C138" s="5"/>
      <c r="D138" s="5"/>
      <c r="E138" s="5"/>
      <c r="F138" s="6"/>
      <c r="G138" s="7"/>
      <c r="H138" s="6"/>
      <c r="I138" s="8"/>
    </row>
    <row r="139" spans="1:9">
      <c r="A139" s="3"/>
      <c r="B139" s="4"/>
      <c r="C139" s="5"/>
      <c r="D139" s="5"/>
      <c r="E139" s="5"/>
      <c r="F139" s="6"/>
      <c r="G139" s="7"/>
      <c r="H139" s="6"/>
      <c r="I139" s="8"/>
    </row>
    <row r="140" spans="1:9">
      <c r="A140" s="3"/>
      <c r="B140" s="12" t="s">
        <v>80</v>
      </c>
      <c r="C140" s="5"/>
      <c r="D140" s="5"/>
      <c r="E140" s="5"/>
      <c r="F140" s="6"/>
      <c r="G140" s="7"/>
      <c r="H140" s="6"/>
      <c r="I140" s="8"/>
    </row>
    <row r="141" spans="1:9">
      <c r="A141" s="3"/>
      <c r="B141" s="12"/>
      <c r="C141" s="5"/>
      <c r="D141" s="5"/>
      <c r="E141" s="5"/>
      <c r="F141" s="6"/>
      <c r="G141" s="7"/>
      <c r="H141" s="6"/>
      <c r="I141" s="8"/>
    </row>
    <row r="142" spans="1:9">
      <c r="A142" s="3"/>
      <c r="B142" s="12" t="s">
        <v>81</v>
      </c>
      <c r="C142" s="5"/>
      <c r="D142" s="5"/>
      <c r="E142" s="5"/>
      <c r="F142" s="6"/>
      <c r="G142" s="7"/>
      <c r="H142" s="6"/>
      <c r="I142" s="8"/>
    </row>
    <row r="143" spans="1:9">
      <c r="A143" s="3"/>
      <c r="B143" s="11" t="s">
        <v>82</v>
      </c>
      <c r="C143" s="5"/>
      <c r="D143" s="5"/>
      <c r="E143" s="5"/>
      <c r="F143" s="6"/>
      <c r="G143" s="7"/>
      <c r="H143" s="6"/>
      <c r="I143" s="8"/>
    </row>
    <row r="144" spans="1:9">
      <c r="A144" s="3"/>
      <c r="B144" s="11" t="s">
        <v>83</v>
      </c>
      <c r="C144" s="5"/>
      <c r="D144" s="5"/>
      <c r="E144" s="5"/>
      <c r="F144" s="6"/>
      <c r="G144" s="7"/>
      <c r="H144" s="6"/>
      <c r="I144" s="8"/>
    </row>
    <row r="145" spans="1:9">
      <c r="A145" s="3"/>
      <c r="B145" s="11"/>
      <c r="C145" s="5"/>
      <c r="D145" s="5"/>
      <c r="E145" s="5"/>
      <c r="F145" s="6"/>
      <c r="G145" s="7"/>
      <c r="H145" s="6"/>
      <c r="I145" s="8"/>
    </row>
    <row r="146" spans="1:9">
      <c r="A146" s="3" t="s">
        <v>8</v>
      </c>
      <c r="B146" s="11" t="s">
        <v>84</v>
      </c>
      <c r="C146" s="5"/>
      <c r="D146" s="5"/>
      <c r="E146" s="5"/>
      <c r="F146" s="6" t="s">
        <v>9</v>
      </c>
      <c r="G146" s="7">
        <v>523</v>
      </c>
      <c r="H146" s="6"/>
      <c r="I146" s="8"/>
    </row>
    <row r="147" spans="1:9">
      <c r="A147" s="3"/>
      <c r="B147" s="11"/>
      <c r="C147" s="5"/>
      <c r="D147" s="5"/>
      <c r="E147" s="5"/>
      <c r="F147" s="6"/>
      <c r="G147" s="7"/>
      <c r="H147" s="6"/>
      <c r="I147" s="8"/>
    </row>
    <row r="148" spans="1:9">
      <c r="A148" s="3" t="s">
        <v>213</v>
      </c>
      <c r="B148" s="11" t="s">
        <v>355</v>
      </c>
      <c r="C148" s="5"/>
      <c r="D148" s="5"/>
      <c r="E148" s="5"/>
      <c r="F148" s="6" t="s">
        <v>9</v>
      </c>
      <c r="G148" s="7">
        <v>41</v>
      </c>
      <c r="H148" s="6"/>
      <c r="I148" s="8"/>
    </row>
    <row r="149" spans="1:9">
      <c r="A149" s="3"/>
      <c r="B149" s="12"/>
      <c r="C149" s="5"/>
      <c r="D149" s="5"/>
      <c r="E149" s="5"/>
      <c r="F149" s="6"/>
      <c r="G149" s="7"/>
      <c r="H149" s="6"/>
      <c r="I149" s="8"/>
    </row>
    <row r="150" spans="1:9">
      <c r="A150" s="3"/>
      <c r="B150" s="12" t="s">
        <v>85</v>
      </c>
      <c r="C150" s="5"/>
      <c r="D150" s="5"/>
      <c r="E150" s="5"/>
      <c r="F150" s="6"/>
      <c r="G150" s="7"/>
      <c r="H150" s="6"/>
      <c r="I150" s="8"/>
    </row>
    <row r="151" spans="1:9">
      <c r="A151" s="3"/>
      <c r="B151" s="12" t="s">
        <v>86</v>
      </c>
      <c r="C151" s="5"/>
      <c r="D151" s="5"/>
      <c r="E151" s="5"/>
      <c r="F151" s="6"/>
      <c r="G151" s="7"/>
      <c r="H151" s="6"/>
      <c r="I151" s="8"/>
    </row>
    <row r="152" spans="1:9">
      <c r="A152" s="3"/>
      <c r="B152" s="12"/>
      <c r="C152" s="5"/>
      <c r="D152" s="5"/>
      <c r="E152" s="5"/>
      <c r="F152" s="6"/>
      <c r="G152" s="7"/>
      <c r="H152" s="6"/>
      <c r="I152" s="8"/>
    </row>
    <row r="153" spans="1:9">
      <c r="A153" s="3"/>
      <c r="B153" s="13"/>
      <c r="C153" s="5"/>
      <c r="D153" s="5"/>
      <c r="E153" s="5"/>
      <c r="F153" s="6"/>
      <c r="G153" s="7"/>
      <c r="H153" s="6"/>
      <c r="I153" s="8"/>
    </row>
    <row r="154" spans="1:9">
      <c r="A154" s="3" t="s">
        <v>10</v>
      </c>
      <c r="B154" s="11" t="s">
        <v>87</v>
      </c>
      <c r="C154" s="5"/>
      <c r="D154" s="5"/>
      <c r="E154" s="5"/>
      <c r="F154" s="6" t="s">
        <v>9</v>
      </c>
      <c r="G154" s="7">
        <v>523</v>
      </c>
      <c r="H154" s="6"/>
      <c r="I154" s="8"/>
    </row>
    <row r="155" spans="1:9">
      <c r="A155" s="3"/>
      <c r="B155" s="11"/>
      <c r="C155" s="5"/>
      <c r="D155" s="5"/>
      <c r="E155" s="5"/>
      <c r="F155" s="6"/>
      <c r="G155" s="7"/>
      <c r="H155" s="6"/>
      <c r="I155" s="8"/>
    </row>
    <row r="156" spans="1:9">
      <c r="A156" s="3" t="s">
        <v>357</v>
      </c>
      <c r="B156" s="11" t="s">
        <v>356</v>
      </c>
      <c r="C156" s="5"/>
      <c r="D156" s="5"/>
      <c r="E156" s="5"/>
      <c r="F156" s="6" t="s">
        <v>9</v>
      </c>
      <c r="G156" s="7">
        <v>41</v>
      </c>
      <c r="H156" s="6"/>
      <c r="I156" s="8"/>
    </row>
    <row r="157" spans="1:9">
      <c r="A157" s="3"/>
      <c r="B157" s="11"/>
      <c r="C157" s="5"/>
      <c r="D157" s="5"/>
      <c r="E157" s="5"/>
      <c r="F157" s="6"/>
      <c r="G157" s="7"/>
      <c r="H157" s="6"/>
      <c r="I157" s="8"/>
    </row>
    <row r="158" spans="1:9">
      <c r="A158" s="3"/>
      <c r="B158" s="12" t="s">
        <v>88</v>
      </c>
      <c r="C158" s="5"/>
      <c r="D158" s="5"/>
      <c r="E158" s="5"/>
      <c r="F158" s="6"/>
      <c r="G158" s="7"/>
      <c r="H158" s="6"/>
      <c r="I158" s="8"/>
    </row>
    <row r="159" spans="1:9">
      <c r="A159" s="3"/>
      <c r="B159" s="13"/>
      <c r="C159" s="5"/>
      <c r="D159" s="5"/>
      <c r="E159" s="5"/>
      <c r="F159" s="6"/>
      <c r="G159" s="7"/>
      <c r="H159" s="6"/>
      <c r="I159" s="8"/>
    </row>
    <row r="160" spans="1:9">
      <c r="A160" s="3"/>
      <c r="B160" s="12" t="s">
        <v>89</v>
      </c>
      <c r="C160" s="5"/>
      <c r="D160" s="5"/>
      <c r="E160" s="5"/>
      <c r="F160" s="6"/>
      <c r="G160" s="7"/>
      <c r="H160" s="6"/>
      <c r="I160" s="8"/>
    </row>
    <row r="161" spans="1:9">
      <c r="A161" s="3"/>
      <c r="B161" s="12" t="s">
        <v>90</v>
      </c>
      <c r="C161" s="5"/>
      <c r="D161" s="5"/>
      <c r="E161" s="5"/>
      <c r="F161" s="6"/>
      <c r="G161" s="7"/>
      <c r="H161" s="6"/>
      <c r="I161" s="8"/>
    </row>
    <row r="162" spans="1:9">
      <c r="A162" s="3"/>
      <c r="B162" s="13"/>
      <c r="C162" s="5"/>
      <c r="D162" s="5"/>
      <c r="E162" s="5"/>
      <c r="F162" s="6"/>
      <c r="G162" s="7"/>
      <c r="H162" s="6"/>
      <c r="I162" s="8"/>
    </row>
    <row r="163" spans="1:9">
      <c r="A163" s="3" t="s">
        <v>23</v>
      </c>
      <c r="B163" s="11" t="s">
        <v>91</v>
      </c>
      <c r="C163" s="5"/>
      <c r="D163" s="5"/>
      <c r="E163" s="5"/>
      <c r="F163" s="6" t="s">
        <v>9</v>
      </c>
      <c r="G163" s="7">
        <v>386</v>
      </c>
      <c r="H163" s="6"/>
      <c r="I163" s="8"/>
    </row>
    <row r="164" spans="1:9">
      <c r="A164" s="3"/>
      <c r="B164" s="11"/>
      <c r="C164" s="5"/>
      <c r="D164" s="5"/>
      <c r="E164" s="5"/>
      <c r="F164" s="6"/>
      <c r="G164" s="7"/>
      <c r="H164" s="6"/>
      <c r="I164" s="8"/>
    </row>
    <row r="165" spans="1:9">
      <c r="A165" s="3" t="s">
        <v>214</v>
      </c>
      <c r="B165" s="11" t="s">
        <v>95</v>
      </c>
      <c r="C165" s="27"/>
      <c r="D165" s="5"/>
      <c r="E165" s="5"/>
      <c r="F165" s="6" t="s">
        <v>9</v>
      </c>
      <c r="G165" s="28">
        <v>70</v>
      </c>
      <c r="H165" s="6"/>
      <c r="I165" s="8"/>
    </row>
    <row r="166" spans="1:9">
      <c r="A166" s="3"/>
      <c r="B166" s="12"/>
      <c r="C166" s="5"/>
      <c r="D166" s="5"/>
      <c r="E166" s="5"/>
      <c r="F166" s="6"/>
      <c r="G166" s="7"/>
      <c r="H166" s="6"/>
      <c r="I166" s="8"/>
    </row>
    <row r="167" spans="1:9">
      <c r="A167" s="3"/>
      <c r="B167" s="12" t="s">
        <v>92</v>
      </c>
      <c r="C167" s="5"/>
      <c r="D167" s="5"/>
      <c r="E167" s="5"/>
      <c r="F167" s="6"/>
      <c r="G167" s="7"/>
      <c r="H167" s="6"/>
      <c r="I167" s="8"/>
    </row>
    <row r="168" spans="1:9">
      <c r="A168" s="3"/>
      <c r="B168" s="11" t="s">
        <v>93</v>
      </c>
      <c r="C168" s="5"/>
      <c r="D168" s="5"/>
      <c r="E168" s="5"/>
      <c r="F168" s="6"/>
      <c r="G168" s="7"/>
      <c r="H168" s="6"/>
      <c r="I168" s="8"/>
    </row>
    <row r="169" spans="1:9">
      <c r="A169" s="3"/>
      <c r="B169" s="11"/>
      <c r="C169" s="5"/>
      <c r="D169" s="5"/>
      <c r="E169" s="5"/>
      <c r="F169" s="6"/>
      <c r="G169" s="7"/>
      <c r="H169" s="6"/>
      <c r="I169" s="8"/>
    </row>
    <row r="170" spans="1:9">
      <c r="A170" s="3" t="s">
        <v>26</v>
      </c>
      <c r="B170" s="11" t="s">
        <v>94</v>
      </c>
      <c r="C170" s="27"/>
      <c r="D170" s="5"/>
      <c r="E170" s="5"/>
      <c r="F170" s="6" t="s">
        <v>9</v>
      </c>
      <c r="G170" s="28">
        <v>386</v>
      </c>
      <c r="H170" s="6"/>
      <c r="I170" s="8"/>
    </row>
    <row r="171" spans="1:9">
      <c r="A171" s="3"/>
      <c r="B171" s="11"/>
      <c r="C171" s="27"/>
      <c r="D171" s="5"/>
      <c r="E171" s="5"/>
      <c r="F171" s="6"/>
      <c r="G171" s="28"/>
      <c r="H171" s="6"/>
      <c r="I171" s="8"/>
    </row>
    <row r="172" spans="1:9">
      <c r="A172" s="3" t="s">
        <v>28</v>
      </c>
      <c r="B172" s="11" t="s">
        <v>95</v>
      </c>
      <c r="C172" s="27"/>
      <c r="D172" s="5"/>
      <c r="E172" s="5"/>
      <c r="F172" s="6" t="s">
        <v>9</v>
      </c>
      <c r="G172" s="28">
        <v>70</v>
      </c>
      <c r="H172" s="6"/>
      <c r="I172" s="8"/>
    </row>
    <row r="173" spans="1:9">
      <c r="A173" s="3"/>
      <c r="B173" s="11"/>
      <c r="C173" s="27"/>
      <c r="D173" s="5"/>
      <c r="E173" s="5"/>
      <c r="F173" s="6"/>
      <c r="G173" s="28"/>
      <c r="H173" s="6"/>
      <c r="I173" s="8"/>
    </row>
    <row r="174" spans="1:9">
      <c r="A174" s="3"/>
      <c r="B174" s="11"/>
      <c r="C174" s="27"/>
      <c r="D174" s="5"/>
      <c r="E174" s="5"/>
      <c r="F174" s="6"/>
      <c r="G174" s="28"/>
      <c r="H174" s="6"/>
      <c r="I174" s="8"/>
    </row>
    <row r="175" spans="1:9">
      <c r="A175" s="3"/>
      <c r="B175" s="11"/>
      <c r="C175" s="5"/>
      <c r="D175" s="5"/>
      <c r="E175" s="5"/>
      <c r="F175" s="6"/>
      <c r="G175" s="7"/>
      <c r="H175" s="6"/>
      <c r="I175" s="17"/>
    </row>
    <row r="176" spans="1:9">
      <c r="A176" s="3"/>
      <c r="B176" s="9"/>
      <c r="C176" s="10"/>
      <c r="D176" s="5"/>
      <c r="E176" s="10"/>
      <c r="F176" s="18" t="str">
        <f>F88</f>
        <v>US$</v>
      </c>
      <c r="G176" s="7"/>
      <c r="H176" s="6"/>
      <c r="I176" s="19"/>
    </row>
    <row r="177" spans="1:9" ht="15.75" thickBot="1">
      <c r="A177" s="3"/>
      <c r="B177" s="11"/>
      <c r="C177" s="5"/>
      <c r="D177" s="5"/>
      <c r="E177" s="5"/>
      <c r="F177" s="6"/>
      <c r="G177" s="7"/>
      <c r="H177" s="6"/>
      <c r="I177" s="29"/>
    </row>
    <row r="178" spans="1:9" ht="15.75" thickTop="1">
      <c r="A178" s="3"/>
      <c r="B178" s="9" t="s">
        <v>96</v>
      </c>
      <c r="C178" s="5"/>
      <c r="D178" s="5"/>
      <c r="E178" s="5"/>
      <c r="F178" s="6"/>
      <c r="G178" s="7"/>
      <c r="H178" s="6"/>
      <c r="I178" s="8"/>
    </row>
    <row r="179" spans="1:9">
      <c r="A179" s="3"/>
      <c r="B179" s="31"/>
      <c r="C179" s="5"/>
      <c r="D179" s="5"/>
      <c r="E179" s="5"/>
      <c r="F179" s="6"/>
      <c r="G179" s="7"/>
      <c r="H179" s="6"/>
      <c r="I179" s="8"/>
    </row>
    <row r="180" spans="1:9">
      <c r="A180" s="3"/>
      <c r="B180" s="4"/>
      <c r="C180" s="5"/>
      <c r="D180" s="5"/>
      <c r="E180" s="5"/>
      <c r="F180" s="6"/>
      <c r="G180" s="7"/>
      <c r="H180" s="6"/>
      <c r="I180" s="8"/>
    </row>
    <row r="181" spans="1:9">
      <c r="A181" s="3"/>
      <c r="B181" s="11" t="s">
        <v>97</v>
      </c>
      <c r="C181" s="5"/>
      <c r="D181" s="5"/>
      <c r="E181" s="5"/>
      <c r="F181" s="6"/>
      <c r="G181" s="7"/>
      <c r="H181" s="6"/>
      <c r="I181" s="8"/>
    </row>
    <row r="182" spans="1:9">
      <c r="A182" s="3"/>
      <c r="B182" s="4"/>
      <c r="C182" s="5"/>
      <c r="D182" s="5"/>
      <c r="E182" s="5"/>
      <c r="F182" s="6"/>
      <c r="G182" s="7"/>
      <c r="H182" s="6"/>
      <c r="I182" s="8"/>
    </row>
    <row r="183" spans="1:9">
      <c r="A183" s="3" t="s">
        <v>33</v>
      </c>
      <c r="B183" s="11" t="s">
        <v>98</v>
      </c>
      <c r="C183" s="5"/>
      <c r="D183" s="5"/>
      <c r="E183" s="5"/>
      <c r="F183" s="6" t="s">
        <v>9</v>
      </c>
      <c r="G183" s="7">
        <v>363</v>
      </c>
      <c r="H183" s="6"/>
      <c r="I183" s="8"/>
    </row>
    <row r="184" spans="1:9">
      <c r="A184" s="3"/>
      <c r="B184" s="11"/>
      <c r="C184" s="5"/>
      <c r="D184" s="5"/>
      <c r="E184" s="5"/>
      <c r="F184" s="6"/>
      <c r="G184" s="7"/>
      <c r="H184" s="6"/>
      <c r="I184" s="8"/>
    </row>
    <row r="185" spans="1:9">
      <c r="A185" s="3" t="s">
        <v>217</v>
      </c>
      <c r="B185" s="11" t="s">
        <v>193</v>
      </c>
      <c r="C185" s="5"/>
      <c r="D185" s="5"/>
      <c r="E185" s="5"/>
      <c r="F185" s="6" t="s">
        <v>9</v>
      </c>
      <c r="G185" s="7">
        <v>16</v>
      </c>
      <c r="H185" s="6"/>
      <c r="I185" s="8"/>
    </row>
    <row r="186" spans="1:9">
      <c r="A186" s="3"/>
      <c r="B186" s="4"/>
      <c r="C186" s="5"/>
      <c r="D186" s="5"/>
      <c r="E186" s="5"/>
      <c r="F186" s="6"/>
      <c r="G186" s="7"/>
      <c r="H186" s="6"/>
      <c r="I186" s="8"/>
    </row>
    <row r="187" spans="1:9">
      <c r="A187" s="3"/>
      <c r="B187" s="11" t="s">
        <v>99</v>
      </c>
      <c r="C187" s="5"/>
      <c r="D187" s="5"/>
      <c r="E187" s="5"/>
      <c r="F187" s="6"/>
      <c r="G187" s="7"/>
      <c r="H187" s="6"/>
      <c r="I187" s="8"/>
    </row>
    <row r="188" spans="1:9">
      <c r="A188" s="3"/>
      <c r="B188" s="11" t="s">
        <v>100</v>
      </c>
      <c r="C188" s="5"/>
      <c r="D188" s="5"/>
      <c r="E188" s="5"/>
      <c r="F188" s="6"/>
      <c r="G188" s="7"/>
      <c r="H188" s="6"/>
      <c r="I188" s="8"/>
    </row>
    <row r="189" spans="1:9">
      <c r="A189" s="3"/>
      <c r="B189" s="11"/>
      <c r="C189" s="5"/>
      <c r="D189" s="5"/>
      <c r="E189" s="5"/>
      <c r="F189" s="6"/>
      <c r="G189" s="7"/>
      <c r="H189" s="6"/>
      <c r="I189" s="8"/>
    </row>
    <row r="190" spans="1:9">
      <c r="A190" s="3" t="s">
        <v>38</v>
      </c>
      <c r="B190" s="11" t="s">
        <v>114</v>
      </c>
      <c r="C190" s="5"/>
      <c r="D190" s="5"/>
      <c r="E190" s="5"/>
      <c r="F190" s="6" t="s">
        <v>9</v>
      </c>
      <c r="G190" s="7">
        <v>363</v>
      </c>
      <c r="H190" s="6"/>
      <c r="I190" s="8"/>
    </row>
    <row r="191" spans="1:9">
      <c r="A191" s="3"/>
      <c r="B191" s="11"/>
      <c r="C191" s="5"/>
      <c r="D191" s="5"/>
      <c r="E191" s="5"/>
      <c r="F191" s="6"/>
      <c r="G191" s="7"/>
      <c r="H191" s="6"/>
      <c r="I191" s="8"/>
    </row>
    <row r="192" spans="1:9">
      <c r="A192" s="3" t="s">
        <v>44</v>
      </c>
      <c r="B192" s="11" t="s">
        <v>101</v>
      </c>
      <c r="C192" s="5"/>
      <c r="D192" s="5"/>
      <c r="E192" s="5"/>
      <c r="F192" s="6" t="s">
        <v>121</v>
      </c>
      <c r="G192" s="7">
        <v>84</v>
      </c>
      <c r="H192" s="6"/>
      <c r="I192" s="8"/>
    </row>
    <row r="193" spans="1:9">
      <c r="A193" s="3"/>
      <c r="B193" s="4"/>
      <c r="C193" s="5"/>
      <c r="D193" s="5"/>
      <c r="E193" s="5"/>
      <c r="F193" s="6"/>
      <c r="G193" s="7"/>
      <c r="H193" s="6"/>
      <c r="I193" s="8"/>
    </row>
    <row r="194" spans="1:9">
      <c r="A194" s="3"/>
      <c r="B194" s="31"/>
      <c r="C194" s="5"/>
      <c r="D194" s="5"/>
      <c r="E194" s="5"/>
      <c r="F194" s="6"/>
      <c r="G194" s="7"/>
      <c r="H194" s="6"/>
      <c r="I194" s="26"/>
    </row>
    <row r="195" spans="1:9">
      <c r="A195" s="3"/>
      <c r="B195" s="11"/>
      <c r="C195" s="32"/>
      <c r="D195" s="5"/>
      <c r="E195" s="5"/>
      <c r="F195" s="3"/>
      <c r="G195" s="7"/>
      <c r="H195" s="6"/>
      <c r="I195" s="8"/>
    </row>
    <row r="196" spans="1:9">
      <c r="A196" s="3"/>
      <c r="B196" s="9" t="s">
        <v>102</v>
      </c>
      <c r="C196" s="14"/>
      <c r="D196" s="14"/>
      <c r="E196" s="14"/>
      <c r="F196" s="18" t="str">
        <f>F88</f>
        <v>US$</v>
      </c>
      <c r="G196" s="7"/>
      <c r="H196" s="6"/>
      <c r="I196" s="19"/>
    </row>
    <row r="197" spans="1:9" ht="15.75" thickBot="1">
      <c r="A197" s="3"/>
      <c r="B197" s="11"/>
      <c r="C197" s="10"/>
      <c r="D197" s="5"/>
      <c r="E197" s="5"/>
      <c r="F197" s="18"/>
      <c r="G197" s="7"/>
      <c r="H197" s="6"/>
      <c r="I197" s="33"/>
    </row>
    <row r="198" spans="1:9" ht="15.75" thickTop="1">
      <c r="A198" s="3"/>
      <c r="B198" s="11"/>
      <c r="C198" s="10"/>
      <c r="D198" s="5"/>
      <c r="E198" s="5"/>
      <c r="F198" s="18"/>
      <c r="G198" s="7"/>
      <c r="H198" s="6"/>
      <c r="I198" s="19"/>
    </row>
    <row r="199" spans="1:9">
      <c r="A199" s="3"/>
      <c r="B199" s="4" t="s">
        <v>51</v>
      </c>
      <c r="C199" s="10"/>
      <c r="D199" s="10"/>
      <c r="E199" s="10"/>
      <c r="F199" s="34"/>
      <c r="G199" s="35"/>
      <c r="H199" s="6"/>
      <c r="I199" s="8"/>
    </row>
    <row r="200" spans="1:9">
      <c r="A200" s="3"/>
      <c r="B200" s="4"/>
      <c r="C200" s="10"/>
      <c r="D200" s="10"/>
      <c r="E200" s="10"/>
      <c r="F200" s="34"/>
      <c r="G200" s="35"/>
      <c r="H200" s="6"/>
      <c r="I200" s="8"/>
    </row>
    <row r="201" spans="1:9">
      <c r="A201" s="3"/>
      <c r="B201" s="4" t="s">
        <v>103</v>
      </c>
      <c r="C201" s="10"/>
      <c r="D201" s="10"/>
      <c r="E201" s="10"/>
      <c r="F201" s="34"/>
      <c r="G201" s="35"/>
      <c r="H201" s="6"/>
      <c r="I201" s="8"/>
    </row>
    <row r="202" spans="1:9">
      <c r="A202" s="3"/>
      <c r="B202" s="11"/>
      <c r="C202" s="5"/>
      <c r="D202" s="5"/>
      <c r="E202" s="5" t="s">
        <v>31</v>
      </c>
      <c r="F202" s="6"/>
      <c r="G202" s="7"/>
      <c r="H202" s="6"/>
      <c r="I202" s="8"/>
    </row>
    <row r="203" spans="1:9">
      <c r="A203" s="3"/>
      <c r="B203" s="12"/>
      <c r="C203" s="32"/>
      <c r="D203" s="32"/>
      <c r="E203" s="32"/>
      <c r="F203" s="6"/>
      <c r="G203" s="7"/>
      <c r="H203" s="6"/>
      <c r="I203" s="8"/>
    </row>
    <row r="204" spans="1:9">
      <c r="A204" s="3"/>
      <c r="B204" s="55" t="s">
        <v>107</v>
      </c>
      <c r="C204" s="12"/>
      <c r="E204" s="32"/>
      <c r="F204" s="6"/>
      <c r="G204" s="7"/>
      <c r="H204" s="6"/>
      <c r="I204" s="8"/>
    </row>
    <row r="205" spans="1:9">
      <c r="A205" s="3"/>
      <c r="B205" s="12"/>
      <c r="C205" s="32"/>
      <c r="D205" s="32"/>
      <c r="E205" s="32"/>
      <c r="F205" s="6"/>
      <c r="G205" s="7"/>
      <c r="H205" s="6"/>
      <c r="I205" s="8"/>
    </row>
    <row r="206" spans="1:9">
      <c r="A206" s="3" t="s">
        <v>44</v>
      </c>
      <c r="B206" s="11" t="s">
        <v>369</v>
      </c>
      <c r="C206" s="5"/>
      <c r="D206" s="5"/>
      <c r="E206" s="5"/>
      <c r="F206" s="6" t="s">
        <v>108</v>
      </c>
      <c r="G206" s="7">
        <v>11</v>
      </c>
      <c r="H206" s="6"/>
      <c r="I206" s="8"/>
    </row>
    <row r="207" spans="1:9">
      <c r="A207" s="3"/>
      <c r="B207" s="12"/>
      <c r="C207" s="5"/>
      <c r="D207" s="5"/>
      <c r="E207" s="5"/>
      <c r="F207" s="6"/>
      <c r="G207" s="7"/>
      <c r="H207" s="6"/>
      <c r="I207" s="36"/>
    </row>
    <row r="208" spans="1:9">
      <c r="A208" s="3"/>
      <c r="B208" s="13"/>
      <c r="C208" s="5"/>
      <c r="D208" s="5"/>
      <c r="E208" s="5"/>
      <c r="F208" s="6"/>
      <c r="G208" s="7"/>
      <c r="H208" s="6"/>
      <c r="I208" s="36"/>
    </row>
    <row r="209" spans="1:9">
      <c r="A209" s="3"/>
      <c r="B209" s="12" t="s">
        <v>105</v>
      </c>
      <c r="C209" s="5"/>
      <c r="D209" s="5"/>
      <c r="E209" s="5"/>
      <c r="F209" s="6"/>
      <c r="G209" s="7"/>
      <c r="H209" s="6"/>
      <c r="I209" s="36"/>
    </row>
    <row r="210" spans="1:9">
      <c r="A210" s="3"/>
      <c r="B210" s="11" t="s">
        <v>106</v>
      </c>
      <c r="C210" s="5"/>
      <c r="D210" s="5"/>
      <c r="E210" s="5"/>
      <c r="F210" s="6"/>
      <c r="G210" s="7"/>
      <c r="H210" s="6"/>
      <c r="I210" s="36"/>
    </row>
    <row r="211" spans="1:9">
      <c r="A211" s="37"/>
      <c r="B211" s="13"/>
      <c r="C211" s="5"/>
      <c r="D211" s="5"/>
      <c r="E211" s="5"/>
      <c r="F211" s="6"/>
      <c r="G211" s="7"/>
      <c r="H211" s="6"/>
      <c r="I211" s="36"/>
    </row>
    <row r="212" spans="1:9">
      <c r="A212" s="3"/>
      <c r="B212" s="11"/>
      <c r="C212" s="5"/>
      <c r="D212" s="5"/>
      <c r="E212" s="5"/>
      <c r="F212" s="6"/>
      <c r="G212" s="7"/>
      <c r="H212" s="6"/>
      <c r="I212" s="8"/>
    </row>
    <row r="213" spans="1:9">
      <c r="A213" s="3" t="s">
        <v>46</v>
      </c>
      <c r="B213" s="11" t="s">
        <v>104</v>
      </c>
      <c r="C213" s="5"/>
      <c r="D213" s="5"/>
      <c r="E213" s="5"/>
      <c r="F213" s="6" t="s">
        <v>9</v>
      </c>
      <c r="G213" s="7">
        <v>22</v>
      </c>
      <c r="H213" s="6"/>
      <c r="I213" s="8"/>
    </row>
    <row r="214" spans="1:9">
      <c r="A214" s="3"/>
      <c r="B214" s="11"/>
      <c r="C214" s="5"/>
      <c r="D214" s="5"/>
      <c r="E214" s="5"/>
      <c r="F214" s="6"/>
      <c r="G214" s="7"/>
      <c r="H214" s="6"/>
      <c r="I214" s="8"/>
    </row>
    <row r="215" spans="1:9">
      <c r="A215" s="32"/>
      <c r="B215" s="39"/>
      <c r="C215" s="32"/>
      <c r="D215" s="32"/>
      <c r="E215" s="40"/>
      <c r="F215" s="32"/>
      <c r="G215" s="41"/>
      <c r="H215" s="41"/>
      <c r="I215" s="41"/>
    </row>
    <row r="216" spans="1:9">
      <c r="A216" s="3" t="s">
        <v>47</v>
      </c>
      <c r="B216" s="11" t="s">
        <v>109</v>
      </c>
      <c r="C216" s="5"/>
      <c r="D216" s="5"/>
      <c r="E216" s="5"/>
      <c r="F216" s="6" t="s">
        <v>108</v>
      </c>
      <c r="G216" s="7">
        <v>4</v>
      </c>
      <c r="H216" s="6"/>
      <c r="I216" s="8"/>
    </row>
    <row r="217" spans="1:9">
      <c r="A217" s="3"/>
      <c r="B217" s="11"/>
      <c r="C217" s="5"/>
      <c r="D217" s="5"/>
      <c r="E217" s="5"/>
      <c r="F217" s="6"/>
      <c r="G217" s="7"/>
      <c r="H217" s="6"/>
      <c r="I217" s="8"/>
    </row>
    <row r="218" spans="1:9">
      <c r="A218" s="3" t="s">
        <v>133</v>
      </c>
      <c r="B218" s="11" t="s">
        <v>110</v>
      </c>
      <c r="C218" s="5"/>
      <c r="D218" s="5"/>
      <c r="E218" s="5"/>
      <c r="F218" s="6" t="s">
        <v>9</v>
      </c>
      <c r="G218" s="7">
        <v>3</v>
      </c>
      <c r="H218" s="6"/>
      <c r="I218" s="8"/>
    </row>
    <row r="219" spans="1:9">
      <c r="A219" s="3"/>
      <c r="B219" s="11"/>
      <c r="C219" s="5"/>
      <c r="D219" s="5"/>
      <c r="E219" s="5"/>
      <c r="F219" s="6"/>
      <c r="G219" s="7"/>
      <c r="H219" s="6"/>
      <c r="I219" s="8"/>
    </row>
    <row r="220" spans="1:9">
      <c r="A220" s="3"/>
      <c r="B220" s="9" t="s">
        <v>111</v>
      </c>
      <c r="C220" s="10"/>
      <c r="D220" s="5"/>
      <c r="E220" s="10"/>
      <c r="F220" s="18" t="str">
        <f>F88</f>
        <v>US$</v>
      </c>
      <c r="G220" s="7"/>
      <c r="H220" s="6"/>
      <c r="I220" s="19"/>
    </row>
    <row r="221" spans="1:9" ht="15.75" thickBot="1">
      <c r="A221" s="3"/>
      <c r="B221" s="11"/>
      <c r="C221" s="5"/>
      <c r="D221" s="5"/>
      <c r="E221" s="5"/>
      <c r="F221" s="6"/>
      <c r="G221" s="7"/>
      <c r="H221" s="6"/>
      <c r="I221" s="29"/>
    </row>
    <row r="222" spans="1:9" ht="15.75" thickTop="1">
      <c r="A222" s="3"/>
      <c r="B222" s="11"/>
      <c r="C222" s="5"/>
      <c r="D222" s="5"/>
      <c r="E222" s="5"/>
      <c r="F222" s="6"/>
      <c r="G222" s="7"/>
      <c r="H222" s="6"/>
      <c r="I222" s="8"/>
    </row>
    <row r="223" spans="1:9">
      <c r="A223" s="3"/>
      <c r="B223" s="4" t="str">
        <f>B2</f>
        <v>PROPOSED CONSTRUCTION SANGUNI SESAME STORAGE FACILITY</v>
      </c>
      <c r="C223" s="5"/>
      <c r="D223" s="5"/>
      <c r="E223" s="5"/>
      <c r="F223" s="6"/>
      <c r="G223" s="7"/>
      <c r="H223" s="6"/>
      <c r="I223" s="8"/>
    </row>
    <row r="224" spans="1:9">
      <c r="A224" s="3"/>
      <c r="B224" s="4"/>
      <c r="C224" s="5"/>
      <c r="D224" s="5"/>
      <c r="E224" s="5"/>
      <c r="F224" s="6"/>
      <c r="G224" s="7"/>
      <c r="H224" s="6"/>
      <c r="I224" s="8"/>
    </row>
    <row r="225" spans="1:9">
      <c r="A225" s="3"/>
      <c r="B225" s="4" t="str">
        <f>B4</f>
        <v>SECTION 1: SANGUNI SESAME STORAGE FACILITY</v>
      </c>
      <c r="C225" s="5"/>
      <c r="D225" s="5"/>
      <c r="E225" s="5"/>
      <c r="F225" s="6"/>
      <c r="G225" s="7"/>
      <c r="H225" s="6"/>
      <c r="I225" s="8"/>
    </row>
    <row r="226" spans="1:9">
      <c r="A226" s="3"/>
      <c r="B226" s="4"/>
      <c r="C226" s="5"/>
      <c r="D226" s="5"/>
      <c r="E226" s="5"/>
      <c r="F226" s="6"/>
      <c r="G226" s="7"/>
      <c r="H226" s="6"/>
      <c r="I226" s="8"/>
    </row>
    <row r="227" spans="1:9">
      <c r="A227" s="3"/>
      <c r="B227" s="4" t="s">
        <v>53</v>
      </c>
      <c r="C227" s="5"/>
      <c r="D227" s="5"/>
      <c r="E227" s="5"/>
      <c r="F227" s="6"/>
      <c r="G227" s="7"/>
      <c r="H227" s="6"/>
      <c r="I227" s="8"/>
    </row>
    <row r="228" spans="1:9">
      <c r="A228" s="3"/>
      <c r="B228" s="4"/>
      <c r="C228" s="5"/>
      <c r="D228" s="5"/>
      <c r="E228" s="5"/>
      <c r="F228" s="6"/>
      <c r="G228" s="7"/>
      <c r="H228" s="6"/>
      <c r="I228" s="8"/>
    </row>
    <row r="229" spans="1:9">
      <c r="A229" s="3"/>
      <c r="B229" s="4" t="s">
        <v>56</v>
      </c>
      <c r="C229" s="5"/>
      <c r="D229" s="5"/>
      <c r="E229" s="5"/>
      <c r="F229" s="6"/>
      <c r="G229" s="7"/>
      <c r="H229" s="6"/>
      <c r="I229" s="8"/>
    </row>
    <row r="230" spans="1:9">
      <c r="A230" s="3"/>
      <c r="B230" s="11"/>
      <c r="C230" s="5"/>
      <c r="D230" s="5"/>
      <c r="E230" s="5"/>
      <c r="F230" s="6"/>
      <c r="G230" s="7"/>
      <c r="H230" s="6"/>
      <c r="I230" s="8"/>
    </row>
    <row r="231" spans="1:9">
      <c r="A231" s="3"/>
      <c r="B231" s="12" t="s">
        <v>112</v>
      </c>
      <c r="C231" s="5"/>
      <c r="D231" s="5"/>
      <c r="E231" s="5"/>
      <c r="F231" s="6"/>
      <c r="G231" s="7"/>
      <c r="H231" s="6"/>
      <c r="I231" s="8"/>
    </row>
    <row r="232" spans="1:9">
      <c r="A232" s="3"/>
      <c r="B232" s="12"/>
      <c r="C232" s="5"/>
      <c r="D232" s="5"/>
      <c r="E232" s="5"/>
      <c r="F232" s="6"/>
      <c r="G232" s="7"/>
      <c r="H232" s="6"/>
      <c r="I232" s="8"/>
    </row>
    <row r="233" spans="1:9">
      <c r="A233" s="3"/>
      <c r="B233" s="11" t="s">
        <v>57</v>
      </c>
      <c r="C233" s="5"/>
      <c r="D233" s="5"/>
      <c r="E233" s="5"/>
      <c r="F233" s="6"/>
      <c r="G233" s="7"/>
      <c r="H233" s="6"/>
      <c r="I233" s="8"/>
    </row>
    <row r="234" spans="1:9">
      <c r="A234" s="3"/>
      <c r="B234" s="43" t="s">
        <v>58</v>
      </c>
      <c r="C234" s="5"/>
      <c r="D234" s="5"/>
      <c r="E234" s="5"/>
      <c r="F234" s="6"/>
      <c r="G234" s="7"/>
      <c r="H234" s="6"/>
      <c r="I234" s="8"/>
    </row>
    <row r="235" spans="1:9">
      <c r="A235" s="3"/>
      <c r="B235" s="43" t="s">
        <v>59</v>
      </c>
      <c r="C235" s="5"/>
      <c r="D235" s="5"/>
      <c r="E235" s="5"/>
      <c r="F235" s="6"/>
      <c r="G235" s="7"/>
      <c r="H235" s="6"/>
      <c r="I235" s="8"/>
    </row>
    <row r="236" spans="1:9">
      <c r="A236" s="3"/>
      <c r="B236" s="43" t="s">
        <v>60</v>
      </c>
      <c r="C236" s="5"/>
      <c r="D236" s="5"/>
      <c r="E236" s="5"/>
      <c r="F236" s="6"/>
      <c r="G236" s="7"/>
      <c r="H236" s="6"/>
      <c r="I236" s="8"/>
    </row>
    <row r="237" spans="1:9">
      <c r="A237" s="3"/>
      <c r="B237" s="12"/>
      <c r="C237" s="5"/>
      <c r="D237" s="5"/>
      <c r="E237" s="5"/>
      <c r="F237" s="6"/>
      <c r="G237" s="7"/>
      <c r="H237" s="6"/>
      <c r="I237" s="8"/>
    </row>
    <row r="238" spans="1:9">
      <c r="A238" s="3" t="s">
        <v>134</v>
      </c>
      <c r="B238" s="11" t="s">
        <v>370</v>
      </c>
      <c r="C238" s="5"/>
      <c r="D238" s="5"/>
      <c r="E238" s="5"/>
      <c r="F238" s="6" t="s">
        <v>52</v>
      </c>
      <c r="G238" s="7">
        <v>2</v>
      </c>
      <c r="H238" s="6"/>
      <c r="I238" s="8"/>
    </row>
    <row r="239" spans="1:9">
      <c r="A239" s="3"/>
      <c r="B239" s="139" t="s">
        <v>371</v>
      </c>
      <c r="C239" s="140"/>
      <c r="D239" s="140"/>
      <c r="E239" s="141"/>
      <c r="F239" s="6"/>
      <c r="G239" s="7"/>
      <c r="H239" s="6"/>
      <c r="I239" s="8"/>
    </row>
    <row r="240" spans="1:9" ht="69" customHeight="1">
      <c r="A240" s="3" t="s">
        <v>184</v>
      </c>
      <c r="B240" s="139"/>
      <c r="C240" s="140"/>
      <c r="D240" s="140"/>
      <c r="E240" s="141"/>
      <c r="F240" s="6" t="s">
        <v>183</v>
      </c>
      <c r="G240" s="7">
        <v>6</v>
      </c>
      <c r="H240" s="6"/>
      <c r="I240" s="17"/>
    </row>
    <row r="241" spans="1:9">
      <c r="A241" s="3"/>
      <c r="B241" s="68"/>
      <c r="C241" s="68"/>
      <c r="D241" s="68"/>
      <c r="E241" s="68"/>
      <c r="F241" s="6"/>
      <c r="G241" s="7"/>
      <c r="H241" s="6"/>
      <c r="I241" s="8"/>
    </row>
    <row r="242" spans="1:9">
      <c r="A242" s="3"/>
      <c r="B242" s="9" t="s">
        <v>113</v>
      </c>
      <c r="C242" s="10"/>
      <c r="D242" s="5"/>
      <c r="E242" s="10"/>
      <c r="F242" s="18" t="str">
        <f>F88</f>
        <v>US$</v>
      </c>
      <c r="G242" s="7"/>
      <c r="H242" s="6"/>
      <c r="I242" s="19"/>
    </row>
    <row r="243" spans="1:9">
      <c r="A243" s="3"/>
      <c r="B243" s="9"/>
      <c r="C243" s="10"/>
      <c r="D243" s="5"/>
      <c r="E243" s="10"/>
      <c r="F243" s="18"/>
      <c r="G243" s="7"/>
      <c r="H243" s="6"/>
      <c r="I243" s="19"/>
    </row>
    <row r="244" spans="1:9">
      <c r="A244" s="3"/>
      <c r="B244" s="42" t="str">
        <f>B2</f>
        <v>PROPOSED CONSTRUCTION SANGUNI SESAME STORAGE FACILITY</v>
      </c>
      <c r="C244" s="10"/>
      <c r="D244" s="10"/>
      <c r="E244" s="10"/>
      <c r="F244" s="34"/>
      <c r="G244" s="35"/>
      <c r="H244" s="6"/>
      <c r="I244" s="8"/>
    </row>
    <row r="245" spans="1:9">
      <c r="A245" s="3"/>
      <c r="B245" s="42"/>
      <c r="C245" s="10"/>
      <c r="D245" s="10"/>
      <c r="E245" s="10"/>
      <c r="F245" s="34"/>
      <c r="G245" s="35"/>
      <c r="H245" s="6"/>
      <c r="I245" s="8"/>
    </row>
    <row r="246" spans="1:9">
      <c r="A246" s="3"/>
      <c r="B246" s="42" t="str">
        <f>B4</f>
        <v>SECTION 1: SANGUNI SESAME STORAGE FACILITY</v>
      </c>
      <c r="C246" s="10"/>
      <c r="D246" s="10"/>
      <c r="E246" s="10"/>
      <c r="F246" s="34"/>
      <c r="G246" s="35"/>
      <c r="H246" s="6"/>
      <c r="I246" s="8"/>
    </row>
    <row r="247" spans="1:9">
      <c r="A247" s="3"/>
      <c r="B247" s="42"/>
      <c r="C247" s="10"/>
      <c r="D247" s="10"/>
      <c r="E247" s="10"/>
      <c r="F247" s="34"/>
      <c r="G247" s="35"/>
      <c r="H247" s="6"/>
      <c r="I247" s="8"/>
    </row>
    <row r="248" spans="1:9">
      <c r="A248" s="3"/>
      <c r="B248" s="4" t="s">
        <v>54</v>
      </c>
      <c r="C248" s="10"/>
      <c r="D248" s="10"/>
      <c r="E248" s="10"/>
      <c r="F248" s="34"/>
      <c r="G248" s="35"/>
      <c r="H248" s="6"/>
      <c r="I248" s="8"/>
    </row>
    <row r="249" spans="1:9">
      <c r="A249" s="3"/>
      <c r="B249" s="4"/>
      <c r="C249" s="10"/>
      <c r="D249" s="10"/>
      <c r="E249" s="10"/>
      <c r="F249" s="34"/>
      <c r="G249" s="35"/>
      <c r="H249" s="6"/>
      <c r="I249" s="8"/>
    </row>
    <row r="250" spans="1:9">
      <c r="A250" s="3"/>
      <c r="B250" s="4" t="s">
        <v>130</v>
      </c>
      <c r="C250" s="10"/>
      <c r="D250" s="10"/>
      <c r="E250" s="10"/>
      <c r="F250" s="34"/>
      <c r="G250" s="35"/>
      <c r="H250" s="6"/>
      <c r="I250" s="8"/>
    </row>
    <row r="251" spans="1:9">
      <c r="A251" s="3"/>
      <c r="F251" s="6"/>
      <c r="G251" s="7"/>
      <c r="H251" s="6"/>
      <c r="I251" s="8"/>
    </row>
    <row r="252" spans="1:9">
      <c r="A252" s="3"/>
      <c r="B252" s="12" t="s">
        <v>115</v>
      </c>
      <c r="C252" s="32"/>
      <c r="D252" s="32"/>
      <c r="E252" s="32"/>
      <c r="F252" s="6"/>
      <c r="G252" s="7"/>
      <c r="H252" s="6"/>
      <c r="I252" s="8"/>
    </row>
    <row r="253" spans="1:9">
      <c r="A253" s="3"/>
      <c r="B253" s="12" t="s">
        <v>116</v>
      </c>
      <c r="C253" s="32"/>
      <c r="D253" s="32"/>
      <c r="E253" s="32"/>
      <c r="F253" s="6"/>
      <c r="G253" s="7"/>
      <c r="H253" s="6"/>
      <c r="I253" s="8"/>
    </row>
    <row r="254" spans="1:9">
      <c r="A254" s="3"/>
      <c r="B254" s="12" t="s">
        <v>117</v>
      </c>
      <c r="C254" s="32"/>
      <c r="D254" s="32"/>
      <c r="E254" s="32"/>
      <c r="F254" s="6"/>
      <c r="G254" s="7"/>
      <c r="H254" s="6"/>
      <c r="I254" s="8"/>
    </row>
    <row r="255" spans="1:9">
      <c r="A255" s="3"/>
      <c r="B255" s="11"/>
      <c r="C255" s="5"/>
      <c r="D255" s="5"/>
      <c r="E255" s="5"/>
      <c r="F255" s="6"/>
      <c r="G255" s="7"/>
      <c r="H255" s="6"/>
      <c r="I255" s="8"/>
    </row>
    <row r="256" spans="1:9">
      <c r="A256" s="3"/>
      <c r="B256" s="12" t="s">
        <v>118</v>
      </c>
      <c r="C256" s="5"/>
      <c r="D256" s="5"/>
      <c r="E256" s="5"/>
      <c r="F256" s="6"/>
      <c r="G256" s="7"/>
      <c r="H256" s="6"/>
      <c r="I256" s="36"/>
    </row>
    <row r="257" spans="1:9">
      <c r="A257" s="3"/>
      <c r="B257" s="13"/>
      <c r="C257" s="5"/>
      <c r="D257" s="5"/>
      <c r="E257" s="5"/>
      <c r="F257" s="6"/>
      <c r="G257" s="7"/>
      <c r="H257" s="6"/>
      <c r="I257" s="36"/>
    </row>
    <row r="258" spans="1:9">
      <c r="A258" s="3"/>
      <c r="B258" s="12" t="s">
        <v>119</v>
      </c>
      <c r="C258" s="5"/>
      <c r="D258" s="5"/>
      <c r="E258" s="5"/>
      <c r="F258" s="6"/>
      <c r="G258" s="7"/>
      <c r="H258" s="6"/>
      <c r="I258" s="36"/>
    </row>
    <row r="259" spans="1:9">
      <c r="A259" s="3"/>
      <c r="B259" s="13"/>
      <c r="C259" s="5"/>
      <c r="D259" s="5"/>
      <c r="E259" s="5"/>
      <c r="F259" s="6"/>
      <c r="G259" s="7"/>
      <c r="H259" s="6"/>
      <c r="I259" s="36"/>
    </row>
    <row r="260" spans="1:9">
      <c r="A260" s="3" t="s">
        <v>135</v>
      </c>
      <c r="B260" s="11" t="s">
        <v>120</v>
      </c>
      <c r="C260" s="5"/>
      <c r="D260" s="5"/>
      <c r="E260" s="5"/>
      <c r="F260" s="6" t="s">
        <v>121</v>
      </c>
      <c r="G260" s="7">
        <v>199</v>
      </c>
      <c r="H260" s="6"/>
      <c r="I260" s="8"/>
    </row>
    <row r="261" spans="1:9">
      <c r="A261" s="3"/>
      <c r="B261" s="11"/>
      <c r="C261" s="5"/>
      <c r="D261" s="5"/>
      <c r="E261" s="5"/>
      <c r="F261" s="6"/>
      <c r="G261" s="7"/>
      <c r="H261" s="6"/>
      <c r="I261" s="8"/>
    </row>
    <row r="262" spans="1:9">
      <c r="A262" s="3" t="s">
        <v>362</v>
      </c>
      <c r="B262" s="11" t="s">
        <v>358</v>
      </c>
      <c r="C262" s="5"/>
      <c r="D262" s="5"/>
      <c r="E262" s="5"/>
      <c r="F262" s="6" t="s">
        <v>121</v>
      </c>
      <c r="G262" s="7">
        <v>386</v>
      </c>
      <c r="H262" s="6"/>
      <c r="I262" s="8"/>
    </row>
    <row r="263" spans="1:9">
      <c r="A263" s="3"/>
      <c r="B263" s="11"/>
      <c r="C263" s="5"/>
      <c r="D263" s="5"/>
      <c r="E263" s="5"/>
      <c r="F263" s="6"/>
      <c r="G263" s="7"/>
      <c r="H263" s="6"/>
      <c r="I263" s="8"/>
    </row>
    <row r="264" spans="1:9">
      <c r="A264" s="3" t="s">
        <v>136</v>
      </c>
      <c r="B264" s="11" t="s">
        <v>122</v>
      </c>
      <c r="C264" s="5"/>
      <c r="D264" s="5"/>
      <c r="E264" s="5"/>
      <c r="F264" s="6" t="s">
        <v>121</v>
      </c>
      <c r="G264" s="7">
        <v>370</v>
      </c>
      <c r="H264" s="6"/>
      <c r="I264" s="8"/>
    </row>
    <row r="265" spans="1:9">
      <c r="A265" s="3"/>
      <c r="B265" s="11"/>
      <c r="C265" s="5"/>
      <c r="D265" s="5"/>
      <c r="E265" s="5"/>
      <c r="F265" s="56"/>
      <c r="G265" s="7"/>
      <c r="H265" s="6"/>
      <c r="I265" s="8"/>
    </row>
    <row r="266" spans="1:9">
      <c r="A266" s="3" t="s">
        <v>133</v>
      </c>
      <c r="B266" s="11" t="s">
        <v>123</v>
      </c>
      <c r="C266" s="5"/>
      <c r="D266" s="5"/>
      <c r="E266" s="5"/>
      <c r="F266" s="6" t="s">
        <v>121</v>
      </c>
      <c r="G266" s="7">
        <v>182</v>
      </c>
      <c r="H266" s="6"/>
      <c r="I266" s="8"/>
    </row>
    <row r="267" spans="1:9">
      <c r="A267" s="3"/>
      <c r="B267" s="11"/>
      <c r="C267" s="5"/>
      <c r="D267" s="5"/>
      <c r="E267" s="5"/>
      <c r="F267" s="56"/>
      <c r="G267" s="7"/>
      <c r="H267" s="6"/>
      <c r="I267" s="8"/>
    </row>
    <row r="268" spans="1:9">
      <c r="A268" s="3" t="s">
        <v>218</v>
      </c>
      <c r="B268" s="11" t="s">
        <v>195</v>
      </c>
      <c r="C268" s="5"/>
      <c r="D268" s="5"/>
      <c r="E268" s="5"/>
      <c r="F268" s="6" t="s">
        <v>121</v>
      </c>
      <c r="G268" s="7">
        <v>49</v>
      </c>
      <c r="H268" s="6"/>
      <c r="I268" s="8"/>
    </row>
    <row r="269" spans="1:9">
      <c r="A269" s="3"/>
      <c r="B269" s="11"/>
      <c r="C269" s="5"/>
      <c r="D269" s="5"/>
      <c r="E269" s="5"/>
      <c r="F269" s="56"/>
      <c r="G269" s="7"/>
      <c r="H269" s="6"/>
      <c r="I269" s="8"/>
    </row>
    <row r="270" spans="1:9">
      <c r="A270" s="3" t="s">
        <v>219</v>
      </c>
      <c r="B270" s="11" t="s">
        <v>196</v>
      </c>
      <c r="C270" s="5"/>
      <c r="D270" s="5"/>
      <c r="E270" s="5"/>
      <c r="F270" s="6" t="s">
        <v>121</v>
      </c>
      <c r="G270" s="7">
        <v>9</v>
      </c>
      <c r="H270" s="6"/>
      <c r="I270" s="8"/>
    </row>
    <row r="271" spans="1:9">
      <c r="A271" s="3"/>
      <c r="B271" s="11"/>
      <c r="C271" s="5"/>
      <c r="D271" s="5"/>
      <c r="E271" s="5"/>
      <c r="F271" s="56"/>
      <c r="G271" s="7"/>
      <c r="H271" s="6"/>
      <c r="I271" s="8"/>
    </row>
    <row r="272" spans="1:9">
      <c r="A272" s="3" t="s">
        <v>220</v>
      </c>
      <c r="B272" s="11" t="s">
        <v>197</v>
      </c>
      <c r="C272" s="5"/>
      <c r="D272" s="5"/>
      <c r="E272" s="5"/>
      <c r="F272" s="6" t="s">
        <v>121</v>
      </c>
      <c r="G272" s="7">
        <v>759</v>
      </c>
      <c r="H272" s="6"/>
      <c r="I272" s="8"/>
    </row>
    <row r="273" spans="1:9">
      <c r="A273" s="3"/>
      <c r="B273" s="39"/>
      <c r="C273" s="32"/>
      <c r="D273" s="32"/>
      <c r="E273" s="40"/>
      <c r="F273" s="57"/>
      <c r="G273" s="41"/>
      <c r="H273" s="41"/>
      <c r="I273" s="41"/>
    </row>
    <row r="274" spans="1:9">
      <c r="A274" s="3" t="s">
        <v>137</v>
      </c>
      <c r="B274" s="11" t="s">
        <v>124</v>
      </c>
      <c r="C274" s="5"/>
      <c r="D274" s="5"/>
      <c r="E274" s="5"/>
      <c r="F274" s="6"/>
      <c r="G274" s="7"/>
      <c r="H274" s="6"/>
      <c r="I274" s="8"/>
    </row>
    <row r="275" spans="1:9">
      <c r="A275" s="3"/>
      <c r="B275" s="11" t="s">
        <v>125</v>
      </c>
      <c r="C275" s="5"/>
      <c r="D275" s="5"/>
      <c r="E275" s="5"/>
      <c r="F275" s="6"/>
      <c r="G275" s="7"/>
      <c r="H275" s="6"/>
      <c r="I275" s="8"/>
    </row>
    <row r="276" spans="1:9">
      <c r="A276" s="3"/>
      <c r="B276" s="11" t="s">
        <v>126</v>
      </c>
      <c r="C276" s="5"/>
      <c r="D276" s="5"/>
      <c r="E276" s="5"/>
      <c r="F276" s="6" t="s">
        <v>121</v>
      </c>
      <c r="G276" s="7">
        <v>96</v>
      </c>
      <c r="H276" s="6"/>
      <c r="I276" s="8"/>
    </row>
    <row r="277" spans="1:9">
      <c r="A277" s="3"/>
      <c r="B277" s="11"/>
      <c r="C277" s="5"/>
      <c r="D277" s="5"/>
      <c r="E277" s="5"/>
      <c r="F277" s="6"/>
      <c r="G277" s="7"/>
      <c r="H277" s="6"/>
      <c r="I277" s="8"/>
    </row>
    <row r="278" spans="1:9">
      <c r="A278" s="3"/>
      <c r="B278" s="12" t="s">
        <v>127</v>
      </c>
      <c r="C278" s="58"/>
      <c r="D278" s="58"/>
      <c r="E278" s="58"/>
      <c r="F278" s="3"/>
      <c r="G278" s="3"/>
      <c r="H278" s="6"/>
      <c r="I278" s="8"/>
    </row>
    <row r="279" spans="1:9">
      <c r="A279" s="3"/>
      <c r="B279" s="13"/>
      <c r="C279" s="58"/>
      <c r="D279" s="58"/>
      <c r="E279" s="58"/>
      <c r="F279" s="3"/>
      <c r="G279" s="3"/>
      <c r="H279" s="6"/>
      <c r="I279" s="8"/>
    </row>
    <row r="280" spans="1:9">
      <c r="A280" s="3"/>
      <c r="B280" s="59" t="s">
        <v>127</v>
      </c>
      <c r="C280" s="58"/>
      <c r="D280" s="58"/>
      <c r="E280" s="58"/>
      <c r="F280" s="3"/>
      <c r="G280" s="3"/>
      <c r="H280" s="6"/>
      <c r="I280" s="8"/>
    </row>
    <row r="281" spans="1:9">
      <c r="A281" s="3"/>
      <c r="B281" s="59" t="s">
        <v>128</v>
      </c>
      <c r="C281" s="58"/>
      <c r="D281" s="58"/>
      <c r="E281" s="58"/>
      <c r="F281" s="60"/>
      <c r="G281" s="60"/>
      <c r="H281" s="60"/>
      <c r="I281" s="61"/>
    </row>
    <row r="282" spans="1:9">
      <c r="A282" s="3" t="s">
        <v>138</v>
      </c>
      <c r="B282" s="59" t="s">
        <v>129</v>
      </c>
      <c r="C282" s="5"/>
      <c r="D282" s="5"/>
      <c r="E282" s="5"/>
      <c r="F282" s="6" t="s">
        <v>9</v>
      </c>
      <c r="G282" s="7">
        <v>450</v>
      </c>
      <c r="H282" s="6"/>
      <c r="I282" s="8"/>
    </row>
    <row r="283" spans="1:9">
      <c r="A283" s="3"/>
      <c r="B283" s="11"/>
      <c r="C283" s="5"/>
      <c r="D283" s="5"/>
      <c r="E283" s="5"/>
      <c r="F283" s="3"/>
      <c r="G283" s="7"/>
      <c r="H283" s="6"/>
      <c r="I283" s="61"/>
    </row>
    <row r="284" spans="1:9">
      <c r="A284" s="3" t="s">
        <v>222</v>
      </c>
      <c r="B284" s="11" t="s">
        <v>221</v>
      </c>
      <c r="C284" s="5"/>
      <c r="D284" s="5"/>
      <c r="E284" s="5"/>
      <c r="F284" s="6" t="s">
        <v>121</v>
      </c>
      <c r="G284" s="7">
        <v>58</v>
      </c>
      <c r="H284" s="6"/>
      <c r="I284" s="61"/>
    </row>
    <row r="285" spans="1:9">
      <c r="A285" s="3"/>
      <c r="B285" s="11"/>
      <c r="C285" s="5"/>
      <c r="D285" s="5"/>
      <c r="E285" s="5"/>
      <c r="F285" s="3"/>
      <c r="G285" s="7"/>
      <c r="H285" s="6"/>
      <c r="I285" s="61"/>
    </row>
    <row r="286" spans="1:9">
      <c r="A286" s="3"/>
      <c r="B286" s="11" t="s">
        <v>131</v>
      </c>
      <c r="C286" s="14"/>
      <c r="D286" s="14"/>
      <c r="E286" s="14"/>
      <c r="F286" s="1"/>
      <c r="G286" s="1"/>
      <c r="H286" s="2"/>
      <c r="I286" s="44"/>
    </row>
    <row r="287" spans="1:9">
      <c r="A287" s="3"/>
      <c r="B287" s="11" t="s">
        <v>132</v>
      </c>
      <c r="C287" s="14"/>
      <c r="D287" s="14"/>
      <c r="E287" s="14"/>
      <c r="F287" s="1"/>
      <c r="G287" s="1"/>
      <c r="H287" s="2"/>
      <c r="I287" s="44"/>
    </row>
    <row r="288" spans="1:9">
      <c r="A288" s="3"/>
      <c r="B288" s="11"/>
      <c r="C288" s="14"/>
      <c r="D288" s="14"/>
      <c r="E288" s="14"/>
      <c r="F288" s="1"/>
      <c r="G288" s="1"/>
      <c r="H288" s="2"/>
      <c r="I288" s="44"/>
    </row>
    <row r="289" spans="1:9">
      <c r="A289" s="3" t="s">
        <v>139</v>
      </c>
      <c r="B289" s="11" t="s">
        <v>140</v>
      </c>
      <c r="C289" s="5"/>
      <c r="D289" s="5"/>
      <c r="E289" s="5"/>
      <c r="F289" s="6" t="s">
        <v>121</v>
      </c>
      <c r="G289" s="7">
        <v>82</v>
      </c>
      <c r="H289" s="6"/>
      <c r="I289" s="8"/>
    </row>
    <row r="290" spans="1:9">
      <c r="A290" s="3"/>
      <c r="B290" s="11" t="s">
        <v>141</v>
      </c>
      <c r="C290" s="10"/>
      <c r="D290" s="5"/>
      <c r="E290" s="10"/>
      <c r="F290" s="6"/>
      <c r="G290" s="7"/>
      <c r="H290" s="6"/>
      <c r="I290" s="17"/>
    </row>
    <row r="291" spans="1:9">
      <c r="A291" s="3"/>
      <c r="B291" s="11" t="s">
        <v>142</v>
      </c>
      <c r="C291" s="10"/>
      <c r="D291" s="5"/>
      <c r="E291" s="10"/>
      <c r="F291" s="18"/>
      <c r="G291" s="7"/>
      <c r="H291" s="6"/>
      <c r="I291" s="19"/>
    </row>
    <row r="292" spans="1:9" ht="15.75" thickBot="1">
      <c r="A292" s="3"/>
      <c r="B292" s="11"/>
      <c r="C292" s="5"/>
      <c r="D292" s="5"/>
      <c r="E292" s="5"/>
      <c r="F292" s="6"/>
      <c r="G292" s="7"/>
      <c r="H292" s="6"/>
      <c r="I292" s="29"/>
    </row>
    <row r="293" spans="1:9" ht="15.75" thickTop="1">
      <c r="A293" s="3" t="s">
        <v>143</v>
      </c>
      <c r="B293" s="11" t="s">
        <v>144</v>
      </c>
      <c r="C293" s="5"/>
      <c r="D293" s="5"/>
      <c r="E293" s="5"/>
      <c r="F293" s="6" t="s">
        <v>121</v>
      </c>
      <c r="G293" s="7">
        <v>84</v>
      </c>
      <c r="H293" s="6"/>
      <c r="I293" s="8"/>
    </row>
    <row r="294" spans="1:9">
      <c r="A294" s="3"/>
      <c r="B294" s="11" t="s">
        <v>145</v>
      </c>
      <c r="C294" s="5"/>
      <c r="D294" s="5"/>
      <c r="E294" s="5"/>
      <c r="F294" s="6"/>
      <c r="G294" s="7"/>
      <c r="H294" s="6"/>
      <c r="I294" s="8"/>
    </row>
    <row r="295" spans="1:9">
      <c r="A295" s="3"/>
      <c r="B295" s="31"/>
      <c r="C295" s="5"/>
      <c r="D295" s="5"/>
      <c r="E295" s="5"/>
      <c r="F295" s="6"/>
      <c r="G295" s="7"/>
      <c r="H295" s="6"/>
      <c r="I295" s="8"/>
    </row>
    <row r="296" spans="1:9">
      <c r="A296" s="3"/>
      <c r="B296" s="31" t="s">
        <v>146</v>
      </c>
      <c r="C296" s="5"/>
      <c r="D296" s="5"/>
      <c r="E296" s="5"/>
      <c r="F296" s="6"/>
      <c r="G296" s="7"/>
      <c r="H296" s="6"/>
      <c r="I296" s="8"/>
    </row>
    <row r="297" spans="1:9">
      <c r="A297" s="3"/>
      <c r="B297" s="31"/>
      <c r="C297" s="5"/>
      <c r="D297" s="5"/>
      <c r="E297" s="5"/>
      <c r="F297" s="6"/>
      <c r="G297" s="7"/>
      <c r="H297" s="6"/>
      <c r="I297" s="8"/>
    </row>
    <row r="298" spans="1:9">
      <c r="A298" s="3" t="s">
        <v>148</v>
      </c>
      <c r="B298" s="11" t="s">
        <v>147</v>
      </c>
      <c r="C298" s="5"/>
      <c r="D298" s="5"/>
      <c r="E298" s="5"/>
      <c r="F298" s="6" t="s">
        <v>121</v>
      </c>
      <c r="G298" s="7">
        <v>98</v>
      </c>
      <c r="H298" s="6"/>
      <c r="I298" s="8"/>
    </row>
    <row r="299" spans="1:9">
      <c r="A299" s="3"/>
      <c r="B299" s="31"/>
      <c r="C299" s="5"/>
      <c r="D299" s="5"/>
      <c r="E299" s="5"/>
      <c r="F299" s="6"/>
      <c r="G299" s="7"/>
      <c r="H299" s="6"/>
      <c r="I299" s="8"/>
    </row>
    <row r="300" spans="1:9">
      <c r="A300" s="3"/>
      <c r="B300" s="31" t="s">
        <v>149</v>
      </c>
      <c r="C300" s="5"/>
      <c r="D300" s="5"/>
      <c r="E300" s="5"/>
      <c r="F300" s="6"/>
      <c r="G300" s="7"/>
      <c r="H300" s="6"/>
      <c r="I300" s="8"/>
    </row>
    <row r="301" spans="1:9">
      <c r="A301" s="3"/>
      <c r="B301" s="31" t="s">
        <v>150</v>
      </c>
      <c r="C301" s="5"/>
      <c r="D301" s="5"/>
      <c r="E301" s="5"/>
      <c r="F301" s="6"/>
      <c r="G301" s="7"/>
      <c r="H301" s="6"/>
      <c r="I301" s="8"/>
    </row>
    <row r="302" spans="1:9">
      <c r="A302" s="3"/>
      <c r="B302" s="31"/>
      <c r="C302" s="5"/>
      <c r="D302" s="5"/>
      <c r="E302" s="5"/>
      <c r="F302" s="6"/>
      <c r="G302" s="7"/>
      <c r="H302" s="6"/>
      <c r="I302" s="8"/>
    </row>
    <row r="303" spans="1:9">
      <c r="A303" s="3" t="s">
        <v>151</v>
      </c>
      <c r="B303" s="11" t="s">
        <v>152</v>
      </c>
      <c r="C303" s="5"/>
      <c r="D303" s="5"/>
      <c r="E303" s="5"/>
      <c r="F303" s="6" t="s">
        <v>121</v>
      </c>
      <c r="G303" s="7">
        <v>98</v>
      </c>
      <c r="H303" s="6"/>
      <c r="I303" s="8"/>
    </row>
    <row r="304" spans="1:9">
      <c r="A304" s="3"/>
      <c r="B304" s="31"/>
      <c r="C304" s="5"/>
      <c r="D304" s="5"/>
      <c r="E304" s="5"/>
      <c r="F304" s="6"/>
      <c r="G304" s="7"/>
      <c r="H304" s="6"/>
      <c r="I304" s="8"/>
    </row>
    <row r="305" spans="1:9">
      <c r="A305" s="3"/>
      <c r="B305" s="31"/>
      <c r="C305" s="5"/>
      <c r="D305" s="5"/>
      <c r="E305" s="5"/>
      <c r="F305" s="6"/>
      <c r="G305" s="7"/>
      <c r="H305" s="6"/>
      <c r="I305" s="8"/>
    </row>
    <row r="306" spans="1:9">
      <c r="A306" s="3"/>
      <c r="B306" s="31"/>
      <c r="C306" s="5"/>
      <c r="D306" s="5"/>
      <c r="E306" s="5"/>
      <c r="F306" s="6"/>
      <c r="G306" s="7"/>
      <c r="H306" s="6"/>
      <c r="I306" s="8"/>
    </row>
    <row r="307" spans="1:9">
      <c r="A307" s="3"/>
      <c r="B307" s="31"/>
      <c r="C307" s="5"/>
      <c r="D307" s="5"/>
      <c r="E307" s="5"/>
      <c r="F307" s="6"/>
      <c r="G307" s="7"/>
      <c r="H307" s="6"/>
      <c r="I307" s="8"/>
    </row>
    <row r="308" spans="1:9">
      <c r="A308" s="3"/>
      <c r="B308" s="31"/>
      <c r="C308" s="5"/>
      <c r="D308" s="5"/>
      <c r="E308" s="5"/>
      <c r="F308" s="6"/>
      <c r="G308" s="7"/>
      <c r="H308" s="6"/>
      <c r="I308" s="8"/>
    </row>
    <row r="309" spans="1:9">
      <c r="A309" s="3"/>
      <c r="B309" s="31"/>
      <c r="C309" s="5"/>
      <c r="D309" s="5"/>
      <c r="E309" s="5"/>
      <c r="F309" s="6"/>
      <c r="G309" s="7"/>
      <c r="H309" s="6"/>
      <c r="I309" s="8"/>
    </row>
    <row r="310" spans="1:9">
      <c r="A310" s="3"/>
      <c r="B310" s="31"/>
      <c r="C310" s="5"/>
      <c r="D310" s="5"/>
      <c r="E310" s="5"/>
      <c r="F310" s="6"/>
      <c r="G310" s="7"/>
      <c r="H310" s="6"/>
      <c r="I310" s="8"/>
    </row>
    <row r="311" spans="1:9">
      <c r="A311" s="3"/>
      <c r="B311" s="31"/>
      <c r="C311" s="5"/>
      <c r="D311" s="5"/>
      <c r="E311" s="5"/>
      <c r="F311" s="6"/>
      <c r="G311" s="7"/>
      <c r="H311" s="6"/>
      <c r="I311" s="8"/>
    </row>
    <row r="312" spans="1:9">
      <c r="A312" s="3"/>
      <c r="B312" s="31"/>
      <c r="C312" s="5"/>
      <c r="D312" s="5"/>
      <c r="E312" s="5"/>
      <c r="F312" s="6"/>
      <c r="G312" s="7"/>
      <c r="H312" s="6"/>
      <c r="I312" s="8"/>
    </row>
    <row r="313" spans="1:9">
      <c r="A313" s="3"/>
      <c r="B313" s="31"/>
      <c r="C313" s="5"/>
      <c r="D313" s="5"/>
      <c r="E313" s="5"/>
      <c r="F313" s="6"/>
      <c r="G313" s="7"/>
      <c r="H313" s="6"/>
      <c r="I313" s="8"/>
    </row>
    <row r="314" spans="1:9">
      <c r="A314" s="21"/>
      <c r="B314" s="30" t="s">
        <v>153</v>
      </c>
      <c r="C314" s="23"/>
      <c r="D314" s="23"/>
      <c r="E314" s="23"/>
      <c r="F314" s="62" t="str">
        <f>F88</f>
        <v>US$</v>
      </c>
      <c r="G314" s="25"/>
      <c r="H314" s="24"/>
      <c r="I314" s="20"/>
    </row>
    <row r="315" spans="1:9">
      <c r="A315" s="3"/>
      <c r="B315" s="31"/>
      <c r="C315" s="5"/>
      <c r="D315" s="5"/>
      <c r="E315" s="5"/>
      <c r="F315" s="6"/>
      <c r="G315" s="7"/>
      <c r="H315" s="6"/>
      <c r="I315" s="8"/>
    </row>
    <row r="316" spans="1:9">
      <c r="A316" s="3"/>
      <c r="B316" s="42" t="str">
        <f>B244</f>
        <v>PROPOSED CONSTRUCTION SANGUNI SESAME STORAGE FACILITY</v>
      </c>
      <c r="C316" s="10"/>
      <c r="D316" s="10"/>
      <c r="E316" s="10"/>
      <c r="F316" s="35"/>
      <c r="G316" s="35"/>
      <c r="H316" s="45"/>
      <c r="I316" s="46"/>
    </row>
    <row r="317" spans="1:9">
      <c r="A317" s="3"/>
      <c r="B317" s="42"/>
      <c r="C317" s="10"/>
      <c r="D317" s="10"/>
      <c r="E317" s="10"/>
      <c r="F317" s="35"/>
      <c r="G317" s="35"/>
      <c r="H317" s="45"/>
      <c r="I317" s="46"/>
    </row>
    <row r="318" spans="1:9">
      <c r="A318" s="3"/>
      <c r="B318" s="42" t="str">
        <f>B246</f>
        <v>SECTION 1: SANGUNI SESAME STORAGE FACILITY</v>
      </c>
      <c r="C318" s="10"/>
      <c r="D318" s="10"/>
      <c r="E318" s="10"/>
      <c r="F318" s="35"/>
      <c r="G318" s="35"/>
      <c r="H318" s="45"/>
      <c r="I318" s="46"/>
    </row>
    <row r="319" spans="1:9">
      <c r="A319" s="3"/>
      <c r="B319" s="42"/>
      <c r="C319" s="10"/>
      <c r="D319" s="10"/>
      <c r="E319" s="10"/>
      <c r="F319" s="35"/>
      <c r="G319" s="35"/>
      <c r="H319" s="45"/>
      <c r="I319" s="46"/>
    </row>
    <row r="320" spans="1:9">
      <c r="A320" s="3"/>
      <c r="B320" s="4" t="s">
        <v>154</v>
      </c>
      <c r="C320" s="10"/>
      <c r="D320" s="10"/>
      <c r="E320" s="10"/>
      <c r="F320" s="35"/>
      <c r="G320" s="35"/>
      <c r="H320" s="45"/>
      <c r="I320" s="46"/>
    </row>
    <row r="321" spans="1:9">
      <c r="A321" s="3"/>
      <c r="B321" s="4"/>
      <c r="C321" s="10"/>
      <c r="D321" s="10"/>
      <c r="E321" s="10"/>
      <c r="F321" s="35"/>
      <c r="G321" s="35"/>
      <c r="H321" s="45"/>
      <c r="I321" s="46"/>
    </row>
    <row r="322" spans="1:9">
      <c r="A322" s="3"/>
      <c r="B322" s="4" t="s">
        <v>61</v>
      </c>
      <c r="C322" s="10"/>
      <c r="D322" s="10"/>
      <c r="E322" s="10"/>
      <c r="F322" s="35"/>
      <c r="G322" s="35"/>
      <c r="H322" s="45"/>
      <c r="I322" s="46"/>
    </row>
    <row r="323" spans="1:9">
      <c r="A323" s="6"/>
      <c r="B323" s="11"/>
      <c r="C323" s="5"/>
      <c r="D323" s="5"/>
      <c r="E323" s="5"/>
      <c r="F323" s="7"/>
      <c r="G323" s="7"/>
      <c r="H323" s="45"/>
      <c r="I323" s="46"/>
    </row>
    <row r="324" spans="1:9">
      <c r="A324" s="3"/>
      <c r="B324" s="11" t="s">
        <v>155</v>
      </c>
      <c r="C324" s="5"/>
      <c r="D324" s="5"/>
      <c r="E324" s="5"/>
      <c r="F324" s="7"/>
      <c r="G324" s="7"/>
      <c r="H324" s="6"/>
      <c r="I324" s="8"/>
    </row>
    <row r="325" spans="1:9">
      <c r="A325" s="3"/>
      <c r="B325" s="11"/>
      <c r="C325" s="5"/>
      <c r="D325" s="5"/>
      <c r="E325" s="5"/>
      <c r="F325" s="7"/>
      <c r="G325" s="7"/>
      <c r="H325" s="6"/>
      <c r="I325" s="8"/>
    </row>
    <row r="326" spans="1:9">
      <c r="A326" s="3" t="s">
        <v>156</v>
      </c>
      <c r="B326" s="11" t="s">
        <v>157</v>
      </c>
      <c r="C326" s="5"/>
      <c r="D326" s="5"/>
      <c r="E326" s="5"/>
      <c r="F326" s="3" t="s">
        <v>66</v>
      </c>
      <c r="G326" s="7">
        <v>17</v>
      </c>
      <c r="H326" s="6"/>
      <c r="I326" s="8"/>
    </row>
    <row r="327" spans="1:9">
      <c r="A327" s="3"/>
      <c r="B327" s="11"/>
      <c r="C327" s="5"/>
      <c r="D327" s="5"/>
      <c r="E327" s="5"/>
      <c r="F327" s="3"/>
      <c r="G327" s="7"/>
      <c r="H327" s="6"/>
      <c r="I327" s="8"/>
    </row>
    <row r="328" spans="1:9">
      <c r="A328" s="3" t="s">
        <v>161</v>
      </c>
      <c r="B328" s="11" t="s">
        <v>158</v>
      </c>
      <c r="C328" s="5"/>
      <c r="D328" s="5"/>
      <c r="E328" s="5"/>
      <c r="F328" s="3" t="s">
        <v>66</v>
      </c>
      <c r="G328" s="7">
        <v>17</v>
      </c>
      <c r="H328" s="6"/>
      <c r="I328" s="8"/>
    </row>
    <row r="329" spans="1:9">
      <c r="A329" s="3"/>
      <c r="B329" s="11"/>
      <c r="C329" s="5"/>
      <c r="D329" s="5"/>
      <c r="E329" s="5"/>
      <c r="F329" s="3"/>
      <c r="G329" s="7"/>
      <c r="H329" s="6"/>
      <c r="I329" s="46"/>
    </row>
    <row r="330" spans="1:9">
      <c r="A330" s="3"/>
      <c r="B330" s="11" t="s">
        <v>159</v>
      </c>
      <c r="C330" s="5"/>
      <c r="D330" s="5"/>
      <c r="E330" s="5"/>
      <c r="F330" s="3"/>
      <c r="G330" s="7"/>
      <c r="H330" s="6"/>
      <c r="I330" s="46"/>
    </row>
    <row r="331" spans="1:9">
      <c r="A331" s="3"/>
      <c r="B331" s="11"/>
      <c r="C331" s="5"/>
      <c r="D331" s="5"/>
      <c r="E331" s="5"/>
      <c r="F331" s="3"/>
      <c r="G331" s="7"/>
      <c r="H331" s="6"/>
      <c r="I331" s="46"/>
    </row>
    <row r="332" spans="1:9">
      <c r="A332" s="3" t="s">
        <v>162</v>
      </c>
      <c r="B332" s="11" t="s">
        <v>160</v>
      </c>
      <c r="C332" s="5"/>
      <c r="D332" s="5"/>
      <c r="E332" s="5"/>
      <c r="F332" s="3" t="s">
        <v>66</v>
      </c>
      <c r="G332" s="7">
        <v>2</v>
      </c>
      <c r="H332" s="6"/>
      <c r="I332" s="8"/>
    </row>
    <row r="333" spans="1:9">
      <c r="A333" s="3"/>
      <c r="B333" s="11"/>
      <c r="C333" s="5"/>
      <c r="D333" s="5"/>
      <c r="E333" s="5"/>
      <c r="F333" s="3"/>
      <c r="G333" s="7"/>
      <c r="H333" s="6"/>
      <c r="I333" s="46"/>
    </row>
    <row r="334" spans="1:9">
      <c r="A334" s="3" t="s">
        <v>163</v>
      </c>
      <c r="B334" s="11" t="s">
        <v>164</v>
      </c>
      <c r="C334" s="5"/>
      <c r="D334" s="5"/>
      <c r="E334" s="5"/>
      <c r="F334" s="3" t="s">
        <v>66</v>
      </c>
      <c r="G334" s="7">
        <v>5</v>
      </c>
      <c r="H334" s="6"/>
      <c r="I334" s="8"/>
    </row>
    <row r="335" spans="1:9">
      <c r="A335" s="3"/>
      <c r="B335" s="11"/>
      <c r="C335" s="5"/>
      <c r="D335" s="5"/>
      <c r="E335" s="5"/>
      <c r="F335" s="3"/>
      <c r="G335" s="7"/>
      <c r="H335" s="6"/>
      <c r="I335" s="46"/>
    </row>
    <row r="336" spans="1:9">
      <c r="A336" s="3" t="s">
        <v>172</v>
      </c>
      <c r="B336" s="11" t="s">
        <v>223</v>
      </c>
      <c r="C336" s="5"/>
      <c r="D336" s="5"/>
      <c r="E336" s="5"/>
      <c r="F336" s="3" t="s">
        <v>66</v>
      </c>
      <c r="G336" s="7">
        <v>3</v>
      </c>
      <c r="H336" s="6"/>
      <c r="I336" s="8"/>
    </row>
    <row r="337" spans="1:9">
      <c r="A337" s="3"/>
      <c r="B337" s="11"/>
      <c r="C337" s="5"/>
      <c r="D337" s="5"/>
      <c r="E337" s="5"/>
      <c r="F337" s="3"/>
      <c r="G337" s="7"/>
      <c r="H337" s="6"/>
      <c r="I337" s="46"/>
    </row>
    <row r="338" spans="1:9">
      <c r="A338" s="3" t="s">
        <v>173</v>
      </c>
      <c r="B338" s="11" t="s">
        <v>165</v>
      </c>
      <c r="C338" s="5"/>
      <c r="D338" s="5"/>
      <c r="E338" s="5"/>
      <c r="F338" s="3" t="s">
        <v>66</v>
      </c>
      <c r="G338" s="7">
        <v>1</v>
      </c>
      <c r="H338" s="6"/>
      <c r="I338" s="8"/>
    </row>
    <row r="339" spans="1:9">
      <c r="A339" s="3"/>
      <c r="B339" s="11"/>
      <c r="C339" s="5"/>
      <c r="D339" s="5"/>
      <c r="E339" s="5"/>
      <c r="F339" s="3"/>
      <c r="G339" s="7"/>
      <c r="H339" s="6"/>
      <c r="I339" s="46"/>
    </row>
    <row r="340" spans="1:9">
      <c r="A340" s="3"/>
      <c r="B340" s="11" t="s">
        <v>166</v>
      </c>
      <c r="C340" s="5"/>
      <c r="D340" s="5"/>
      <c r="E340" s="5"/>
      <c r="F340" s="3"/>
      <c r="G340" s="7"/>
      <c r="H340" s="6"/>
      <c r="I340" s="46"/>
    </row>
    <row r="341" spans="1:9">
      <c r="A341" s="3"/>
      <c r="B341" s="11"/>
      <c r="C341" s="5"/>
      <c r="D341" s="5"/>
      <c r="E341" s="5"/>
      <c r="F341" s="3"/>
      <c r="G341" s="7"/>
      <c r="H341" s="6"/>
      <c r="I341" s="46"/>
    </row>
    <row r="342" spans="1:9">
      <c r="A342" s="3" t="s">
        <v>174</v>
      </c>
      <c r="B342" s="11" t="s">
        <v>167</v>
      </c>
      <c r="C342" s="5"/>
      <c r="D342" s="5"/>
      <c r="E342" s="5"/>
      <c r="F342" s="3" t="s">
        <v>178</v>
      </c>
      <c r="G342" s="7">
        <v>1</v>
      </c>
      <c r="H342" s="6"/>
      <c r="I342" s="8"/>
    </row>
    <row r="343" spans="1:9">
      <c r="A343" s="3"/>
      <c r="B343" s="11"/>
      <c r="C343" s="5"/>
      <c r="D343" s="5"/>
      <c r="E343" s="5"/>
      <c r="F343" s="3"/>
      <c r="G343" s="7"/>
      <c r="H343" s="6"/>
      <c r="I343" s="46"/>
    </row>
    <row r="344" spans="1:9">
      <c r="A344" s="3" t="s">
        <v>175</v>
      </c>
      <c r="B344" s="11" t="s">
        <v>168</v>
      </c>
      <c r="C344" s="5"/>
      <c r="D344" s="5"/>
      <c r="E344" s="5"/>
      <c r="F344" s="3" t="s">
        <v>178</v>
      </c>
      <c r="G344" s="7">
        <v>1</v>
      </c>
      <c r="H344" s="6"/>
      <c r="I344" s="8"/>
    </row>
    <row r="345" spans="1:9">
      <c r="A345" s="3"/>
      <c r="B345" s="11"/>
      <c r="C345" s="5"/>
      <c r="D345" s="5"/>
      <c r="E345" s="5"/>
      <c r="F345" s="3"/>
      <c r="G345" s="7"/>
      <c r="H345" s="6"/>
      <c r="I345" s="46"/>
    </row>
    <row r="346" spans="1:9">
      <c r="A346" s="3" t="s">
        <v>176</v>
      </c>
      <c r="B346" s="11" t="s">
        <v>169</v>
      </c>
      <c r="C346" s="5"/>
      <c r="D346" s="5"/>
      <c r="E346" s="5"/>
      <c r="F346" s="3" t="s">
        <v>179</v>
      </c>
      <c r="G346" s="7">
        <v>1</v>
      </c>
      <c r="H346" s="6"/>
      <c r="I346" s="8"/>
    </row>
    <row r="347" spans="1:9">
      <c r="A347" s="3"/>
      <c r="B347" s="11"/>
      <c r="C347" s="5"/>
      <c r="D347" s="5"/>
      <c r="E347" s="5"/>
      <c r="F347" s="3"/>
      <c r="G347" s="7"/>
      <c r="H347" s="6"/>
      <c r="I347" s="46"/>
    </row>
    <row r="348" spans="1:9">
      <c r="A348" s="3" t="s">
        <v>177</v>
      </c>
      <c r="B348" s="11" t="s">
        <v>170</v>
      </c>
      <c r="C348" s="5"/>
      <c r="D348" s="5"/>
      <c r="E348" s="5"/>
      <c r="F348" s="3" t="s">
        <v>179</v>
      </c>
      <c r="G348" s="7">
        <v>1</v>
      </c>
      <c r="H348" s="6"/>
      <c r="I348" s="8"/>
    </row>
    <row r="349" spans="1:9">
      <c r="A349" s="3"/>
      <c r="B349" s="11" t="s">
        <v>171</v>
      </c>
      <c r="C349" s="5"/>
      <c r="D349" s="5"/>
      <c r="E349" s="5"/>
      <c r="F349" s="3"/>
      <c r="G349" s="7"/>
      <c r="H349" s="6"/>
      <c r="I349" s="46"/>
    </row>
    <row r="350" spans="1:9">
      <c r="A350" s="3"/>
      <c r="B350" s="11"/>
      <c r="C350" s="5"/>
      <c r="D350" s="5"/>
      <c r="E350" s="5"/>
      <c r="F350" s="3"/>
      <c r="G350" s="7"/>
      <c r="H350" s="6"/>
      <c r="I350" s="46"/>
    </row>
    <row r="351" spans="1:9">
      <c r="A351" s="3"/>
      <c r="B351" s="11"/>
      <c r="C351" s="5"/>
      <c r="D351" s="5"/>
      <c r="E351" s="5"/>
      <c r="F351" s="3"/>
      <c r="G351" s="7"/>
      <c r="H351" s="6"/>
      <c r="I351" s="46"/>
    </row>
    <row r="352" spans="1:9" ht="15.75" thickBot="1">
      <c r="A352" s="3"/>
      <c r="B352" s="4"/>
      <c r="C352" s="10"/>
      <c r="D352" s="10"/>
      <c r="E352" s="10"/>
      <c r="F352" s="3"/>
      <c r="G352" s="7"/>
      <c r="H352" s="6"/>
      <c r="I352" s="33"/>
    </row>
    <row r="353" spans="1:10" ht="15.75" thickTop="1">
      <c r="A353" s="3"/>
      <c r="B353" s="4" t="s">
        <v>198</v>
      </c>
      <c r="C353" s="130"/>
      <c r="D353" s="130"/>
      <c r="E353" s="130"/>
      <c r="F353" s="35"/>
      <c r="G353" s="35"/>
      <c r="H353" s="45"/>
      <c r="I353" s="46"/>
    </row>
    <row r="354" spans="1:10" ht="48" customHeight="1">
      <c r="A354" s="3"/>
      <c r="B354" s="145" t="s">
        <v>199</v>
      </c>
      <c r="C354" s="146"/>
      <c r="D354" s="146"/>
      <c r="E354" s="147"/>
      <c r="F354" s="3"/>
      <c r="G354" s="7"/>
      <c r="H354" s="6"/>
      <c r="I354" s="8"/>
    </row>
    <row r="355" spans="1:10">
      <c r="A355" s="3"/>
      <c r="B355" s="148"/>
      <c r="C355" s="149"/>
      <c r="D355" s="149"/>
      <c r="E355" s="150"/>
      <c r="F355" s="3"/>
      <c r="G355" s="7"/>
      <c r="H355" s="6"/>
      <c r="I355" s="8"/>
    </row>
    <row r="356" spans="1:10">
      <c r="A356" s="3" t="s">
        <v>8</v>
      </c>
      <c r="B356" s="11" t="s">
        <v>200</v>
      </c>
      <c r="C356" s="5"/>
      <c r="D356" s="5"/>
      <c r="E356" s="5"/>
      <c r="F356" s="7" t="s">
        <v>66</v>
      </c>
      <c r="G356" s="7">
        <v>4</v>
      </c>
      <c r="H356" s="6"/>
      <c r="I356" s="8"/>
    </row>
    <row r="357" spans="1:10">
      <c r="A357" s="3"/>
      <c r="B357" s="11"/>
      <c r="C357" s="5"/>
      <c r="D357" s="5"/>
      <c r="E357" s="5"/>
      <c r="F357" s="7"/>
      <c r="G357" s="7"/>
      <c r="H357" s="6"/>
      <c r="I357" s="8"/>
    </row>
    <row r="358" spans="1:10">
      <c r="A358" s="3" t="s">
        <v>10</v>
      </c>
      <c r="B358" s="11" t="s">
        <v>201</v>
      </c>
      <c r="C358" s="5"/>
      <c r="D358" s="5"/>
      <c r="E358" s="5"/>
      <c r="F358" s="7" t="s">
        <v>66</v>
      </c>
      <c r="G358" s="7">
        <v>4</v>
      </c>
      <c r="H358" s="6"/>
      <c r="I358" s="8"/>
    </row>
    <row r="359" spans="1:10">
      <c r="A359" s="3"/>
      <c r="B359" s="11"/>
      <c r="C359" s="5"/>
      <c r="D359" s="5"/>
      <c r="E359" s="5"/>
      <c r="F359" s="7"/>
      <c r="G359" s="7"/>
      <c r="H359" s="6"/>
      <c r="I359" s="8"/>
    </row>
    <row r="360" spans="1:10" ht="43.5" customHeight="1">
      <c r="A360" s="3" t="s">
        <v>23</v>
      </c>
      <c r="B360" s="139" t="s">
        <v>202</v>
      </c>
      <c r="C360" s="140"/>
      <c r="D360" s="140"/>
      <c r="E360" s="141"/>
      <c r="F360" s="3" t="s">
        <v>178</v>
      </c>
      <c r="G360" s="7">
        <v>1</v>
      </c>
      <c r="H360" s="6"/>
      <c r="I360" s="8"/>
    </row>
    <row r="361" spans="1:10">
      <c r="A361" s="3"/>
      <c r="B361" s="131"/>
      <c r="C361" s="5"/>
      <c r="D361" s="5"/>
      <c r="E361" s="5"/>
      <c r="F361" s="7"/>
      <c r="G361" s="7"/>
      <c r="H361" s="45"/>
      <c r="I361" s="46"/>
    </row>
    <row r="362" spans="1:10">
      <c r="A362" s="3"/>
      <c r="B362" s="9" t="s">
        <v>203</v>
      </c>
      <c r="C362" s="10"/>
      <c r="D362" s="5"/>
      <c r="E362" s="10"/>
      <c r="F362" s="18"/>
      <c r="G362" s="7"/>
      <c r="H362" s="6"/>
      <c r="I362" s="19"/>
    </row>
    <row r="363" spans="1:10">
      <c r="A363" s="3"/>
      <c r="B363" s="70"/>
      <c r="C363" s="10"/>
      <c r="D363" s="10"/>
      <c r="E363" s="5"/>
      <c r="F363" s="7"/>
      <c r="G363" s="7"/>
      <c r="H363" s="6"/>
      <c r="I363" s="8"/>
      <c r="J363" s="123"/>
    </row>
    <row r="364" spans="1:10">
      <c r="A364" s="3"/>
      <c r="B364" s="42" t="str">
        <f>B316</f>
        <v>PROPOSED CONSTRUCTION SANGUNI SESAME STORAGE FACILITY</v>
      </c>
      <c r="C364" s="10"/>
      <c r="D364" s="10"/>
      <c r="E364" s="5"/>
      <c r="F364" s="7"/>
      <c r="G364" s="7"/>
      <c r="H364" s="6"/>
      <c r="I364" s="8"/>
    </row>
    <row r="365" spans="1:10">
      <c r="A365" s="3"/>
      <c r="B365" s="42"/>
      <c r="C365" s="10"/>
      <c r="D365" s="10"/>
      <c r="E365" s="5"/>
      <c r="F365" s="7"/>
      <c r="G365" s="7"/>
      <c r="H365" s="6"/>
      <c r="I365" s="8"/>
    </row>
    <row r="366" spans="1:10">
      <c r="A366" s="3"/>
      <c r="B366" s="42" t="str">
        <f t="shared" ref="B366" si="0">B318</f>
        <v>SECTION 1: SANGUNI SESAME STORAGE FACILITY</v>
      </c>
      <c r="C366" s="10"/>
      <c r="D366" s="10"/>
      <c r="E366" s="5"/>
      <c r="F366" s="7"/>
      <c r="G366" s="7"/>
      <c r="H366" s="6"/>
      <c r="I366" s="8"/>
    </row>
    <row r="367" spans="1:10">
      <c r="A367" s="3"/>
      <c r="B367" s="42"/>
      <c r="C367" s="10"/>
      <c r="D367" s="10"/>
      <c r="E367" s="5"/>
      <c r="F367" s="3"/>
      <c r="G367" s="7"/>
      <c r="H367" s="6"/>
      <c r="I367" s="8"/>
    </row>
    <row r="368" spans="1:10">
      <c r="A368" s="3"/>
      <c r="B368" s="4" t="s">
        <v>62</v>
      </c>
      <c r="C368" s="10"/>
      <c r="D368" s="10"/>
      <c r="E368" s="5"/>
      <c r="F368" s="7"/>
      <c r="G368" s="7"/>
      <c r="H368" s="6"/>
      <c r="I368" s="8"/>
    </row>
    <row r="369" spans="1:10">
      <c r="A369" s="3"/>
      <c r="B369" s="4"/>
      <c r="C369" s="10"/>
      <c r="D369" s="10"/>
      <c r="E369" s="5"/>
      <c r="F369" s="7"/>
      <c r="G369" s="7"/>
      <c r="H369" s="6"/>
      <c r="I369" s="8"/>
    </row>
    <row r="370" spans="1:10">
      <c r="A370" s="3"/>
      <c r="B370" s="4"/>
      <c r="C370" s="10"/>
      <c r="D370" s="5"/>
      <c r="E370" s="5"/>
      <c r="F370" s="7"/>
      <c r="G370" s="7"/>
      <c r="H370" s="6"/>
      <c r="I370" s="8"/>
    </row>
    <row r="371" spans="1:10">
      <c r="A371" s="3"/>
      <c r="B371" s="4" t="s">
        <v>63</v>
      </c>
      <c r="C371" s="10"/>
      <c r="D371" s="10" t="s">
        <v>64</v>
      </c>
      <c r="E371" s="5"/>
      <c r="F371" s="3"/>
      <c r="G371" s="35" t="s">
        <v>65</v>
      </c>
      <c r="H371" s="6"/>
      <c r="I371" s="46"/>
    </row>
    <row r="372" spans="1:10">
      <c r="A372" s="3"/>
      <c r="B372" s="47" t="s">
        <v>66</v>
      </c>
      <c r="C372" s="5"/>
      <c r="D372" s="5"/>
      <c r="E372" s="5"/>
      <c r="F372" s="3"/>
      <c r="G372" s="7"/>
      <c r="H372" s="6"/>
      <c r="I372" s="8"/>
    </row>
    <row r="373" spans="1:10">
      <c r="A373" s="3"/>
      <c r="B373" s="4"/>
      <c r="C373" s="5"/>
      <c r="D373" s="5"/>
      <c r="E373" s="5"/>
      <c r="F373" s="3"/>
      <c r="G373" s="7"/>
      <c r="H373" s="6"/>
      <c r="I373" s="8"/>
    </row>
    <row r="374" spans="1:10">
      <c r="A374" s="3"/>
      <c r="B374" s="38">
        <v>1</v>
      </c>
      <c r="C374" s="5"/>
      <c r="D374" s="5" t="str">
        <f>B8</f>
        <v>SITE PREPARATION</v>
      </c>
      <c r="E374" s="5"/>
      <c r="F374" s="3"/>
      <c r="G374" s="28" t="s">
        <v>181</v>
      </c>
      <c r="H374" s="6"/>
      <c r="I374" s="8"/>
    </row>
    <row r="375" spans="1:10">
      <c r="A375" s="3"/>
      <c r="B375" s="47"/>
      <c r="C375" s="5"/>
      <c r="D375" s="5"/>
      <c r="E375" s="5"/>
      <c r="F375" s="3"/>
      <c r="G375" s="7"/>
      <c r="H375" s="6"/>
      <c r="I375" s="8"/>
    </row>
    <row r="376" spans="1:10">
      <c r="A376" s="3"/>
      <c r="B376" s="38">
        <v>2</v>
      </c>
      <c r="C376" s="5"/>
      <c r="D376" s="5" t="str">
        <f>B15</f>
        <v>SUBSTRUCTURES (PROVISIONAL)</v>
      </c>
      <c r="E376" s="5"/>
      <c r="F376" s="3"/>
      <c r="G376" s="48" t="s">
        <v>67</v>
      </c>
      <c r="H376" s="6"/>
      <c r="I376" s="8"/>
    </row>
    <row r="377" spans="1:10">
      <c r="A377" s="3"/>
      <c r="B377" s="38"/>
      <c r="C377" s="5"/>
      <c r="D377" s="5"/>
      <c r="E377" s="5"/>
      <c r="F377" s="3"/>
      <c r="G377" s="7"/>
      <c r="H377" s="6"/>
      <c r="I377" s="8"/>
    </row>
    <row r="378" spans="1:10">
      <c r="A378" s="3"/>
      <c r="B378" s="38">
        <v>3</v>
      </c>
      <c r="C378" s="5"/>
      <c r="D378" s="5" t="str">
        <f>B97</f>
        <v xml:space="preserve">SUPER STRUCTURE WALLING </v>
      </c>
      <c r="E378" s="5"/>
      <c r="F378" s="3"/>
      <c r="G378" s="48" t="s">
        <v>68</v>
      </c>
      <c r="H378" s="6"/>
      <c r="I378" s="8"/>
    </row>
    <row r="379" spans="1:10">
      <c r="A379" s="3"/>
      <c r="B379" s="38"/>
      <c r="C379" s="5"/>
      <c r="D379" s="5"/>
      <c r="E379" s="5"/>
      <c r="F379" s="3"/>
      <c r="G379" s="7"/>
      <c r="H379" s="45"/>
      <c r="I379" s="8"/>
    </row>
    <row r="380" spans="1:10">
      <c r="A380" s="3"/>
      <c r="B380" s="38">
        <v>4</v>
      </c>
      <c r="C380" s="5"/>
      <c r="D380" s="5" t="str">
        <f>B138</f>
        <v>FINISHES</v>
      </c>
      <c r="E380" s="5"/>
      <c r="F380" s="3"/>
      <c r="G380" s="48" t="s">
        <v>70</v>
      </c>
      <c r="H380" s="6"/>
      <c r="I380" s="8"/>
      <c r="J380" s="123"/>
    </row>
    <row r="381" spans="1:10">
      <c r="A381" s="3"/>
      <c r="B381" s="38"/>
      <c r="C381" s="5"/>
      <c r="D381" s="5"/>
      <c r="E381" s="5"/>
      <c r="F381" s="3"/>
      <c r="G381" s="48"/>
      <c r="H381" s="6"/>
      <c r="I381" s="8"/>
      <c r="J381" s="123"/>
    </row>
    <row r="382" spans="1:10">
      <c r="A382" s="3"/>
      <c r="B382" s="38">
        <v>5</v>
      </c>
      <c r="C382" s="5"/>
      <c r="D382" s="5" t="str">
        <f>B201</f>
        <v xml:space="preserve">Windows </v>
      </c>
      <c r="E382" s="5"/>
      <c r="F382" s="3"/>
      <c r="G382" s="48" t="s">
        <v>69</v>
      </c>
      <c r="H382" s="6"/>
      <c r="I382" s="8"/>
      <c r="J382" s="123"/>
    </row>
    <row r="383" spans="1:10">
      <c r="A383" s="3"/>
      <c r="B383" s="38"/>
      <c r="C383" s="5"/>
      <c r="D383" s="5"/>
      <c r="E383" s="5"/>
      <c r="F383" s="3"/>
      <c r="G383" s="7"/>
      <c r="H383" s="6"/>
      <c r="I383" s="8"/>
      <c r="J383" s="123"/>
    </row>
    <row r="384" spans="1:10">
      <c r="A384" s="3"/>
      <c r="B384" s="38"/>
      <c r="C384" s="5"/>
      <c r="D384" s="5"/>
      <c r="E384" s="5"/>
      <c r="F384" s="3"/>
      <c r="G384" s="7"/>
      <c r="H384" s="45"/>
      <c r="I384" s="8"/>
      <c r="J384" s="123"/>
    </row>
    <row r="385" spans="1:10">
      <c r="A385" s="3"/>
      <c r="B385" s="38">
        <v>6</v>
      </c>
      <c r="C385" s="5"/>
      <c r="D385" s="5" t="str">
        <f>B229</f>
        <v>DOORS</v>
      </c>
      <c r="E385" s="5"/>
      <c r="F385" s="3"/>
      <c r="G385" s="48" t="s">
        <v>71</v>
      </c>
      <c r="H385" s="6"/>
      <c r="I385" s="8"/>
      <c r="J385" s="123"/>
    </row>
    <row r="386" spans="1:10">
      <c r="A386" s="3"/>
      <c r="B386" s="38"/>
      <c r="C386" s="5"/>
      <c r="D386" s="5"/>
      <c r="E386" s="5"/>
      <c r="F386" s="3"/>
      <c r="G386" s="7"/>
      <c r="H386" s="6"/>
      <c r="I386" s="8"/>
      <c r="J386" s="123"/>
    </row>
    <row r="387" spans="1:10">
      <c r="A387" s="3"/>
      <c r="B387" s="38">
        <v>7</v>
      </c>
      <c r="C387" s="5"/>
      <c r="D387" s="5" t="str">
        <f>B250</f>
        <v xml:space="preserve">ROOF CONSTRUCTION AND FINISHING </v>
      </c>
      <c r="E387" s="5"/>
      <c r="F387" s="3"/>
      <c r="G387" s="48" t="s">
        <v>72</v>
      </c>
      <c r="H387" s="6"/>
      <c r="I387" s="8"/>
      <c r="J387" s="123"/>
    </row>
    <row r="388" spans="1:10">
      <c r="A388" s="3"/>
      <c r="B388" s="38"/>
      <c r="C388" s="5"/>
      <c r="D388" s="5"/>
      <c r="E388" s="5"/>
      <c r="F388" s="3"/>
      <c r="G388" s="48"/>
      <c r="H388" s="6"/>
      <c r="I388" s="8"/>
      <c r="J388" s="123"/>
    </row>
    <row r="389" spans="1:10">
      <c r="A389" s="3"/>
      <c r="B389" s="38">
        <v>8</v>
      </c>
      <c r="C389" s="5"/>
      <c r="D389" s="5" t="str">
        <f>B322</f>
        <v>ELECTRICAL INSTALLATION AND SERVICES</v>
      </c>
      <c r="E389" s="5"/>
      <c r="F389" s="3"/>
      <c r="G389" s="48" t="s">
        <v>73</v>
      </c>
      <c r="H389" s="6"/>
      <c r="I389" s="8"/>
      <c r="J389" s="123"/>
    </row>
    <row r="390" spans="1:10">
      <c r="A390" s="3"/>
      <c r="B390" s="38"/>
      <c r="C390" s="5"/>
      <c r="D390" s="5"/>
      <c r="E390" s="5"/>
      <c r="F390" s="3"/>
      <c r="G390" s="48"/>
      <c r="H390" s="6"/>
      <c r="I390" s="8"/>
      <c r="J390" s="123"/>
    </row>
    <row r="391" spans="1:10">
      <c r="A391" s="3"/>
      <c r="B391" s="38">
        <v>8.1</v>
      </c>
      <c r="C391" s="5"/>
      <c r="D391" s="5" t="s">
        <v>204</v>
      </c>
      <c r="E391" s="5"/>
      <c r="F391" s="3"/>
      <c r="G391" s="48"/>
      <c r="H391" s="6"/>
      <c r="I391" s="8"/>
      <c r="J391" s="123"/>
    </row>
    <row r="392" spans="1:10">
      <c r="A392" s="3"/>
      <c r="B392" s="11"/>
      <c r="C392" s="5"/>
      <c r="D392" s="5"/>
      <c r="E392" s="5"/>
      <c r="F392" s="3"/>
      <c r="G392" s="48"/>
      <c r="H392" s="6"/>
      <c r="I392" s="8"/>
      <c r="J392" s="123"/>
    </row>
    <row r="393" spans="1:10">
      <c r="A393" s="3"/>
      <c r="B393" s="11"/>
      <c r="C393" s="5"/>
      <c r="D393" s="5"/>
      <c r="E393" s="5"/>
      <c r="F393" s="3"/>
      <c r="G393" s="48"/>
      <c r="H393" s="6"/>
      <c r="I393" s="8"/>
      <c r="J393" s="123"/>
    </row>
    <row r="394" spans="1:10">
      <c r="A394" s="3"/>
      <c r="B394" s="11"/>
      <c r="C394" s="5"/>
      <c r="D394" s="5"/>
      <c r="E394" s="5"/>
      <c r="F394" s="3"/>
      <c r="G394" s="48"/>
      <c r="H394" s="6"/>
      <c r="I394" s="8"/>
      <c r="J394" s="123"/>
    </row>
    <row r="395" spans="1:10">
      <c r="A395" s="3"/>
      <c r="B395" s="11"/>
      <c r="C395" s="5"/>
      <c r="D395" s="5"/>
      <c r="E395" s="5"/>
      <c r="F395" s="3"/>
      <c r="G395" s="48"/>
      <c r="H395" s="6"/>
      <c r="I395" s="120"/>
      <c r="J395" s="123"/>
    </row>
    <row r="396" spans="1:10">
      <c r="A396" s="3"/>
      <c r="B396" s="11"/>
      <c r="C396" s="5"/>
      <c r="D396" s="5"/>
      <c r="E396" s="5"/>
      <c r="F396" s="3"/>
      <c r="G396" s="48"/>
      <c r="H396" s="6"/>
      <c r="I396" s="121"/>
    </row>
    <row r="397" spans="1:10">
      <c r="A397" s="3"/>
      <c r="B397" s="11"/>
      <c r="C397" s="5"/>
      <c r="D397" s="5"/>
      <c r="E397" s="5"/>
      <c r="F397" s="3"/>
      <c r="G397" s="48"/>
      <c r="H397" s="6"/>
      <c r="I397" s="120"/>
    </row>
    <row r="398" spans="1:10">
      <c r="A398" s="3"/>
      <c r="B398" s="49"/>
      <c r="C398" s="5"/>
      <c r="D398" s="50"/>
      <c r="E398" s="5"/>
      <c r="F398" s="3"/>
      <c r="G398" s="51"/>
      <c r="H398" s="6"/>
      <c r="I398" s="120"/>
    </row>
    <row r="399" spans="1:10">
      <c r="A399" s="1"/>
      <c r="B399" s="136" t="s">
        <v>180</v>
      </c>
      <c r="C399" s="137"/>
      <c r="D399" s="137"/>
      <c r="E399" s="138"/>
      <c r="F399" s="52"/>
      <c r="G399" s="53"/>
      <c r="H399" s="2"/>
      <c r="I399" s="122">
        <f>SUM(I372:I398)</f>
        <v>0</v>
      </c>
    </row>
    <row r="400" spans="1:10">
      <c r="A400" s="3"/>
      <c r="B400" s="4"/>
      <c r="C400" s="5"/>
      <c r="D400" s="14"/>
      <c r="E400" s="5"/>
      <c r="F400" s="54"/>
      <c r="G400" s="7"/>
      <c r="H400" s="6"/>
      <c r="I400" s="120"/>
    </row>
    <row r="401" spans="1:9">
      <c r="A401" s="3"/>
      <c r="B401" s="9"/>
      <c r="C401" s="14"/>
      <c r="D401" s="14"/>
      <c r="E401" s="14"/>
      <c r="F401" s="7"/>
      <c r="G401" s="7"/>
      <c r="H401" s="6"/>
      <c r="I401" s="119"/>
    </row>
    <row r="402" spans="1:9">
      <c r="A402" s="3"/>
      <c r="B402" s="11"/>
      <c r="C402" s="5"/>
      <c r="D402" s="5"/>
      <c r="E402" s="5"/>
      <c r="F402" s="18"/>
      <c r="G402" s="7"/>
      <c r="H402" s="6"/>
      <c r="I402" s="8"/>
    </row>
    <row r="403" spans="1:9">
      <c r="A403" s="3"/>
      <c r="B403" s="11"/>
      <c r="C403" s="5"/>
      <c r="D403" s="5"/>
      <c r="E403" s="5"/>
      <c r="F403" s="18"/>
      <c r="G403" s="7"/>
      <c r="H403" s="6"/>
      <c r="I403" s="8"/>
    </row>
    <row r="404" spans="1:9">
      <c r="A404" s="3"/>
      <c r="B404" s="11"/>
      <c r="C404" s="5"/>
      <c r="D404" s="5"/>
      <c r="E404" s="5"/>
      <c r="F404" s="18"/>
      <c r="G404" s="7"/>
      <c r="H404" s="6"/>
      <c r="I404" s="8"/>
    </row>
    <row r="405" spans="1:9">
      <c r="A405" s="3"/>
      <c r="B405" s="31"/>
      <c r="C405" s="5"/>
      <c r="D405" s="5"/>
      <c r="E405" s="5"/>
      <c r="F405" s="7"/>
      <c r="G405" s="7"/>
      <c r="H405" s="6"/>
      <c r="I405" s="8"/>
    </row>
    <row r="406" spans="1:9">
      <c r="A406" s="3"/>
      <c r="B406" s="31"/>
      <c r="C406" s="5"/>
      <c r="D406" s="5"/>
      <c r="E406" s="5"/>
      <c r="F406" s="7"/>
      <c r="G406" s="7"/>
      <c r="H406" s="6"/>
      <c r="I406" s="8"/>
    </row>
    <row r="407" spans="1:9">
      <c r="A407" s="3"/>
      <c r="B407" s="31"/>
      <c r="C407" s="5"/>
      <c r="D407" s="5"/>
      <c r="E407" s="5"/>
      <c r="F407" s="7"/>
      <c r="G407" s="7"/>
      <c r="H407" s="6"/>
      <c r="I407" s="8"/>
    </row>
    <row r="408" spans="1:9">
      <c r="A408" s="3"/>
      <c r="B408" s="31"/>
      <c r="C408" s="5"/>
      <c r="D408" s="5"/>
      <c r="E408" s="5"/>
      <c r="F408" s="7"/>
      <c r="G408" s="7"/>
      <c r="H408" s="6"/>
      <c r="I408" s="8"/>
    </row>
    <row r="409" spans="1:9">
      <c r="A409" s="3"/>
      <c r="B409" s="31"/>
      <c r="C409" s="5"/>
      <c r="D409" s="5"/>
      <c r="E409" s="5"/>
      <c r="F409" s="7"/>
      <c r="G409" s="7"/>
      <c r="H409" s="6"/>
      <c r="I409" s="8"/>
    </row>
    <row r="410" spans="1:9">
      <c r="A410" s="3"/>
      <c r="B410" s="31"/>
      <c r="C410" s="5"/>
      <c r="D410" s="5"/>
      <c r="E410" s="5"/>
      <c r="F410" s="7"/>
      <c r="G410" s="7"/>
      <c r="H410" s="6"/>
      <c r="I410" s="8"/>
    </row>
    <row r="411" spans="1:9">
      <c r="A411" s="3"/>
      <c r="B411" s="31"/>
      <c r="C411" s="5"/>
      <c r="D411" s="5"/>
      <c r="E411" s="5"/>
      <c r="F411" s="7"/>
      <c r="G411" s="7"/>
      <c r="H411" s="6"/>
      <c r="I411" s="8"/>
    </row>
    <row r="412" spans="1:9">
      <c r="A412" s="3"/>
      <c r="B412" s="31"/>
      <c r="C412" s="5"/>
      <c r="D412" s="5"/>
      <c r="E412" s="5"/>
      <c r="F412" s="7"/>
      <c r="G412" s="7"/>
      <c r="H412" s="6"/>
      <c r="I412" s="8"/>
    </row>
    <row r="413" spans="1:9">
      <c r="A413" s="3"/>
      <c r="B413" s="31"/>
      <c r="C413" s="5"/>
      <c r="D413" s="5"/>
      <c r="E413" s="5"/>
      <c r="F413" s="7"/>
      <c r="G413" s="7"/>
      <c r="H413" s="6"/>
      <c r="I413" s="8"/>
    </row>
    <row r="414" spans="1:9">
      <c r="A414" s="3"/>
      <c r="B414" s="31"/>
      <c r="C414" s="5"/>
      <c r="D414" s="5"/>
      <c r="E414" s="5"/>
      <c r="F414" s="7"/>
      <c r="G414" s="7"/>
      <c r="H414" s="6"/>
      <c r="I414" s="8"/>
    </row>
    <row r="415" spans="1:9">
      <c r="A415" s="3"/>
      <c r="B415" s="31"/>
      <c r="C415" s="5"/>
      <c r="D415" s="5"/>
      <c r="E415" s="5"/>
      <c r="F415" s="7"/>
      <c r="G415" s="7"/>
      <c r="H415" s="6"/>
      <c r="I415" s="8"/>
    </row>
    <row r="416" spans="1:9">
      <c r="A416" s="3"/>
      <c r="B416" s="31"/>
      <c r="C416" s="5"/>
      <c r="D416" s="5"/>
      <c r="E416" s="5"/>
      <c r="F416" s="7"/>
      <c r="G416" s="7"/>
      <c r="H416" s="6"/>
      <c r="I416" s="8"/>
    </row>
    <row r="417" spans="1:9">
      <c r="A417" s="3"/>
      <c r="B417" s="31"/>
      <c r="C417" s="5"/>
      <c r="D417" s="5"/>
      <c r="E417" s="5"/>
      <c r="F417" s="7"/>
      <c r="G417" s="7"/>
      <c r="H417" s="6"/>
      <c r="I417" s="8"/>
    </row>
    <row r="418" spans="1:9">
      <c r="A418" s="3"/>
      <c r="B418" s="31"/>
      <c r="C418" s="5"/>
      <c r="D418" s="5"/>
      <c r="E418" s="5"/>
      <c r="F418" s="7"/>
      <c r="G418" s="7"/>
      <c r="H418" s="6"/>
      <c r="I418" s="8"/>
    </row>
    <row r="419" spans="1:9">
      <c r="A419" s="3"/>
      <c r="B419" s="11"/>
      <c r="C419" s="5"/>
      <c r="D419" s="5"/>
      <c r="E419" s="5"/>
      <c r="F419" s="7"/>
      <c r="G419" s="7"/>
      <c r="H419" s="6"/>
      <c r="I419" s="8"/>
    </row>
    <row r="420" spans="1:9">
      <c r="A420" s="21"/>
      <c r="B420" s="22"/>
      <c r="C420" s="23"/>
      <c r="D420" s="23"/>
      <c r="E420" s="23"/>
      <c r="F420" s="25"/>
      <c r="G420" s="25"/>
      <c r="H420" s="24"/>
      <c r="I420" s="26"/>
    </row>
  </sheetData>
  <mergeCells count="8">
    <mergeCell ref="B1:E1"/>
    <mergeCell ref="B399:E399"/>
    <mergeCell ref="B101:E101"/>
    <mergeCell ref="B103:E103"/>
    <mergeCell ref="B239:E240"/>
    <mergeCell ref="B354:E354"/>
    <mergeCell ref="B360:E360"/>
    <mergeCell ref="B355:E35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1"/>
  <sheetViews>
    <sheetView topLeftCell="A52" zoomScaleNormal="100" workbookViewId="0">
      <selection activeCell="A50" sqref="A50"/>
    </sheetView>
  </sheetViews>
  <sheetFormatPr defaultColWidth="8.7109375" defaultRowHeight="15"/>
  <cols>
    <col min="1" max="1" width="23.140625" style="78" customWidth="1"/>
    <col min="2" max="2" width="13.5703125" style="78" customWidth="1"/>
    <col min="3" max="3" width="8.7109375" style="78"/>
    <col min="4" max="4" width="17.85546875" style="78" customWidth="1"/>
    <col min="5" max="5" width="20" style="78" customWidth="1"/>
    <col min="6" max="6" width="12.140625" style="78" customWidth="1"/>
    <col min="7" max="7" width="18.28515625" style="78" customWidth="1"/>
    <col min="8" max="8" width="18.5703125" style="78" customWidth="1"/>
    <col min="9" max="9" width="20.5703125" style="78" customWidth="1"/>
    <col min="10" max="10" width="15.28515625" style="78" customWidth="1"/>
    <col min="11" max="11" width="8.7109375" style="78"/>
    <col min="12" max="12" width="17.28515625" style="78" customWidth="1"/>
    <col min="13" max="13" width="21.28515625" style="78" customWidth="1"/>
    <col min="14" max="14" width="11.85546875" style="78" customWidth="1"/>
    <col min="15" max="15" width="8.7109375" style="78"/>
    <col min="16" max="16" width="19" style="78" customWidth="1"/>
    <col min="17" max="18" width="8.7109375" style="78"/>
    <col min="19" max="19" width="14.28515625" style="78" customWidth="1"/>
    <col min="20" max="20" width="8.7109375" style="78"/>
    <col min="21" max="21" width="16.28515625" style="78" customWidth="1"/>
    <col min="22" max="24" width="8.7109375" style="78"/>
    <col min="25" max="25" width="10.7109375" style="78" customWidth="1"/>
    <col min="26" max="28" width="8.7109375" style="78"/>
    <col min="29" max="29" width="15.42578125" style="78" customWidth="1"/>
    <col min="30" max="16384" width="8.7109375" style="78"/>
  </cols>
  <sheetData>
    <row r="1" spans="1:9" s="72" customFormat="1">
      <c r="A1" s="71" t="s">
        <v>228</v>
      </c>
      <c r="B1" s="71"/>
      <c r="C1" s="71"/>
      <c r="F1" s="73"/>
      <c r="G1" s="73" t="s">
        <v>229</v>
      </c>
      <c r="H1" s="73" t="s">
        <v>230</v>
      </c>
      <c r="I1" s="74"/>
    </row>
    <row r="2" spans="1:9" s="76" customFormat="1">
      <c r="A2" s="75" t="s">
        <v>178</v>
      </c>
      <c r="B2" s="75" t="s">
        <v>3</v>
      </c>
      <c r="C2" s="75"/>
      <c r="F2" s="73" t="s">
        <v>226</v>
      </c>
      <c r="G2" s="73">
        <v>8</v>
      </c>
      <c r="H2" s="73">
        <f>G2*(G2/162)</f>
        <v>0.39506172839506171</v>
      </c>
      <c r="I2" s="74"/>
    </row>
    <row r="3" spans="1:9">
      <c r="A3" s="77" t="s">
        <v>231</v>
      </c>
      <c r="B3" s="77">
        <v>192.2</v>
      </c>
      <c r="C3" s="77"/>
      <c r="F3" s="73" t="s">
        <v>232</v>
      </c>
      <c r="G3" s="73">
        <v>10</v>
      </c>
      <c r="H3" s="73">
        <f t="shared" ref="H3:H7" si="0">G3*(G3/162)</f>
        <v>0.61728395061728392</v>
      </c>
      <c r="I3" s="74"/>
    </row>
    <row r="4" spans="1:9">
      <c r="A4" s="77" t="s">
        <v>233</v>
      </c>
      <c r="B4" s="77">
        <v>0.95</v>
      </c>
      <c r="C4" s="77"/>
      <c r="F4" s="73" t="s">
        <v>234</v>
      </c>
      <c r="G4" s="73">
        <v>12</v>
      </c>
      <c r="H4" s="73">
        <f t="shared" si="0"/>
        <v>0.88888888888888884</v>
      </c>
      <c r="I4" s="74"/>
    </row>
    <row r="5" spans="1:9">
      <c r="A5" s="77" t="s">
        <v>235</v>
      </c>
      <c r="B5" s="77">
        <v>0.2</v>
      </c>
      <c r="C5" s="77"/>
      <c r="F5" s="73" t="s">
        <v>227</v>
      </c>
      <c r="G5" s="73">
        <v>16</v>
      </c>
      <c r="H5" s="73">
        <f t="shared" si="0"/>
        <v>1.5802469135802468</v>
      </c>
      <c r="I5" s="74"/>
    </row>
    <row r="6" spans="1:9">
      <c r="A6" s="77" t="s">
        <v>236</v>
      </c>
      <c r="B6" s="77">
        <v>0.8</v>
      </c>
      <c r="C6" s="77"/>
      <c r="F6" s="73" t="s">
        <v>237</v>
      </c>
      <c r="G6" s="73">
        <v>28</v>
      </c>
      <c r="H6" s="73">
        <f t="shared" si="0"/>
        <v>4.8395061728395063</v>
      </c>
    </row>
    <row r="7" spans="1:9">
      <c r="A7" s="77" t="s">
        <v>238</v>
      </c>
      <c r="B7" s="77">
        <v>0.2</v>
      </c>
      <c r="C7" s="77"/>
      <c r="F7" s="73" t="s">
        <v>239</v>
      </c>
      <c r="G7" s="73">
        <v>32</v>
      </c>
      <c r="H7" s="73">
        <f t="shared" si="0"/>
        <v>6.3209876543209873</v>
      </c>
    </row>
    <row r="8" spans="1:9">
      <c r="A8" s="77" t="s">
        <v>240</v>
      </c>
      <c r="B8" s="77">
        <v>0.05</v>
      </c>
      <c r="C8" s="77"/>
    </row>
    <row r="9" spans="1:9">
      <c r="A9" s="77" t="s">
        <v>241</v>
      </c>
      <c r="B9" s="77">
        <v>0.05</v>
      </c>
      <c r="C9" s="77"/>
      <c r="E9" s="77" t="s">
        <v>346</v>
      </c>
      <c r="F9" s="77"/>
      <c r="G9" s="77"/>
      <c r="H9" s="77"/>
      <c r="I9" s="77"/>
    </row>
    <row r="10" spans="1:9">
      <c r="A10" s="77" t="s">
        <v>242</v>
      </c>
      <c r="B10" s="77">
        <v>0.15</v>
      </c>
      <c r="C10" s="77"/>
      <c r="E10" s="75" t="s">
        <v>266</v>
      </c>
      <c r="F10" s="77"/>
      <c r="G10" s="77"/>
      <c r="H10" s="75" t="s">
        <v>267</v>
      </c>
      <c r="I10" s="77"/>
    </row>
    <row r="11" spans="1:9">
      <c r="A11" s="77" t="s">
        <v>243</v>
      </c>
      <c r="B11" s="77">
        <f>(B4+B5)-B10-B9</f>
        <v>0.94999999999999984</v>
      </c>
      <c r="C11" s="77"/>
      <c r="E11" s="77" t="s">
        <v>300</v>
      </c>
      <c r="F11" s="77">
        <v>0.4</v>
      </c>
      <c r="G11" s="77"/>
      <c r="H11" s="77" t="s">
        <v>265</v>
      </c>
      <c r="I11" s="77">
        <f>F13</f>
        <v>192.2</v>
      </c>
    </row>
    <row r="12" spans="1:9">
      <c r="A12" s="77" t="s">
        <v>244</v>
      </c>
      <c r="B12" s="77">
        <v>1</v>
      </c>
      <c r="C12" s="77"/>
      <c r="E12" s="77" t="s">
        <v>301</v>
      </c>
      <c r="F12" s="77">
        <v>0.4</v>
      </c>
      <c r="G12" s="77"/>
      <c r="H12" s="77" t="s">
        <v>273</v>
      </c>
      <c r="I12" s="77">
        <v>12</v>
      </c>
    </row>
    <row r="13" spans="1:9">
      <c r="A13" s="77" t="s">
        <v>245</v>
      </c>
      <c r="B13" s="77">
        <f>B12-B5</f>
        <v>0.8</v>
      </c>
      <c r="C13" s="77"/>
      <c r="E13" s="79" t="s">
        <v>265</v>
      </c>
      <c r="F13" s="77">
        <v>192.2</v>
      </c>
      <c r="G13" s="77"/>
      <c r="H13" s="79" t="s">
        <v>278</v>
      </c>
      <c r="I13" s="77">
        <f>I11/I12</f>
        <v>16.016666666666666</v>
      </c>
    </row>
    <row r="14" spans="1:9">
      <c r="A14" s="77" t="s">
        <v>246</v>
      </c>
      <c r="B14" s="77">
        <f>(B5*B15)+(B3*B6*B12)</f>
        <v>168.07999999999998</v>
      </c>
      <c r="C14" s="77"/>
      <c r="E14" s="77" t="s">
        <v>275</v>
      </c>
      <c r="F14" s="77">
        <v>0.2</v>
      </c>
      <c r="G14" s="77"/>
      <c r="H14" s="77" t="s">
        <v>280</v>
      </c>
      <c r="I14" s="77">
        <f>60*I15</f>
        <v>0.96</v>
      </c>
    </row>
    <row r="15" spans="1:9">
      <c r="A15" s="77" t="s">
        <v>247</v>
      </c>
      <c r="B15" s="77">
        <f>B16-(B3*0.2)</f>
        <v>71.600000000000009</v>
      </c>
      <c r="C15" s="77"/>
      <c r="E15" s="79" t="s">
        <v>268</v>
      </c>
      <c r="F15" s="77">
        <v>0.05</v>
      </c>
      <c r="G15" s="77"/>
      <c r="H15" s="79" t="s">
        <v>283</v>
      </c>
      <c r="I15" s="77">
        <v>1.6E-2</v>
      </c>
    </row>
    <row r="16" spans="1:9">
      <c r="A16" s="77" t="s">
        <v>248</v>
      </c>
      <c r="B16" s="77">
        <v>110.04</v>
      </c>
      <c r="C16" s="77"/>
      <c r="E16" s="77" t="s">
        <v>264</v>
      </c>
      <c r="F16" s="77">
        <v>2.5000000000000001E-2</v>
      </c>
      <c r="G16" s="77"/>
      <c r="H16" s="77" t="s">
        <v>287</v>
      </c>
      <c r="I16" s="77">
        <v>8</v>
      </c>
    </row>
    <row r="17" spans="1:27" ht="30">
      <c r="A17" s="79" t="s">
        <v>249</v>
      </c>
      <c r="B17" s="77">
        <f>B12+B4-B10-B7-B8</f>
        <v>1.55</v>
      </c>
      <c r="C17" s="77" t="s">
        <v>135</v>
      </c>
      <c r="E17" s="77" t="s">
        <v>289</v>
      </c>
      <c r="F17" s="77">
        <f>2*((F11-(2*F16))+(F12-(2*F16)))+(F15*2)</f>
        <v>1.5000000000000002</v>
      </c>
      <c r="G17" s="77"/>
      <c r="H17" s="77" t="s">
        <v>290</v>
      </c>
      <c r="I17" s="77">
        <f>I16*(I11+(I14*I13))</f>
        <v>1660.6079999999999</v>
      </c>
    </row>
    <row r="18" spans="1:27">
      <c r="A18" s="77" t="s">
        <v>250</v>
      </c>
      <c r="B18" s="77">
        <f>B17*B3</f>
        <v>297.90999999999997</v>
      </c>
      <c r="C18" s="77" t="s">
        <v>9</v>
      </c>
      <c r="D18" s="74"/>
      <c r="E18" s="77" t="s">
        <v>292</v>
      </c>
      <c r="F18" s="77">
        <f>F13/F14+1</f>
        <v>961.99999999999989</v>
      </c>
      <c r="G18" s="77"/>
      <c r="H18" s="77" t="s">
        <v>293</v>
      </c>
      <c r="I18" s="77">
        <f>I17*1.58</f>
        <v>2623.76064</v>
      </c>
      <c r="J18" s="74"/>
      <c r="K18" s="74"/>
      <c r="L18" s="74"/>
      <c r="M18" s="74"/>
      <c r="N18" s="74"/>
      <c r="O18" s="74"/>
    </row>
    <row r="19" spans="1:27">
      <c r="A19" s="79" t="s">
        <v>251</v>
      </c>
      <c r="B19" s="77">
        <f>(B4+B5-B10-B9-B11)*B15</f>
        <v>0</v>
      </c>
      <c r="C19" s="77" t="s">
        <v>20</v>
      </c>
      <c r="E19" s="77" t="s">
        <v>295</v>
      </c>
      <c r="F19" s="77">
        <f>F18*F17</f>
        <v>1443</v>
      </c>
      <c r="G19" s="77"/>
      <c r="H19" s="77"/>
      <c r="I19" s="77"/>
    </row>
    <row r="20" spans="1:27">
      <c r="A20" s="77" t="s">
        <v>252</v>
      </c>
      <c r="B20" s="77">
        <f>B21+(B8*B3*B6)+((B12-B7-B8)*0.2*B3)+(B5*B15)</f>
        <v>81.59</v>
      </c>
      <c r="C20" s="77" t="s">
        <v>20</v>
      </c>
      <c r="E20" s="79" t="s">
        <v>293</v>
      </c>
      <c r="F20" s="77">
        <f>F19*0.395</f>
        <v>569.98500000000001</v>
      </c>
      <c r="G20" s="77"/>
      <c r="H20" s="79"/>
      <c r="I20" s="77"/>
    </row>
    <row r="21" spans="1:27">
      <c r="A21" s="77" t="s">
        <v>253</v>
      </c>
      <c r="B21" s="77">
        <f>B3*B6*B7</f>
        <v>30.751999999999999</v>
      </c>
      <c r="C21" s="77" t="s">
        <v>20</v>
      </c>
    </row>
    <row r="22" spans="1:27">
      <c r="A22" s="77" t="s">
        <v>254</v>
      </c>
      <c r="B22" s="77">
        <f>B3*B6</f>
        <v>153.76</v>
      </c>
      <c r="C22" s="77" t="s">
        <v>9</v>
      </c>
    </row>
    <row r="23" spans="1:27">
      <c r="A23" s="77" t="s">
        <v>255</v>
      </c>
      <c r="B23" s="77">
        <f>B15*B11</f>
        <v>68.02</v>
      </c>
      <c r="C23" s="77" t="s">
        <v>20</v>
      </c>
    </row>
    <row r="24" spans="1:27">
      <c r="A24" s="79" t="s">
        <v>256</v>
      </c>
      <c r="B24" s="77">
        <f>B14-B20</f>
        <v>86.489999999999981</v>
      </c>
      <c r="C24" s="77" t="s">
        <v>20</v>
      </c>
      <c r="I24" s="72"/>
      <c r="J24" s="72"/>
      <c r="K24" s="72"/>
      <c r="L24" s="72"/>
      <c r="M24" s="72"/>
      <c r="N24" s="72"/>
      <c r="O24" s="72"/>
      <c r="P24" s="72"/>
      <c r="Q24" s="80"/>
      <c r="R24" s="72"/>
      <c r="S24" s="72"/>
    </row>
    <row r="25" spans="1:27">
      <c r="A25" s="77" t="s">
        <v>257</v>
      </c>
      <c r="B25" s="77">
        <f>B16</f>
        <v>110.04</v>
      </c>
      <c r="C25" s="77" t="s">
        <v>9</v>
      </c>
      <c r="I25" s="76"/>
      <c r="J25" s="76"/>
      <c r="K25" s="76"/>
      <c r="L25" s="76"/>
      <c r="M25" s="76"/>
      <c r="N25" s="76"/>
      <c r="O25" s="76"/>
      <c r="P25" s="76"/>
      <c r="Q25" s="76"/>
      <c r="R25" s="76"/>
      <c r="S25" s="76"/>
    </row>
    <row r="26" spans="1:27">
      <c r="A26" s="81"/>
      <c r="B26" s="81"/>
      <c r="C26" s="81"/>
    </row>
    <row r="27" spans="1:27">
      <c r="A27" s="82" t="s">
        <v>258</v>
      </c>
      <c r="B27" s="81"/>
      <c r="C27" s="81"/>
      <c r="H27" s="83"/>
      <c r="U27" s="76"/>
      <c r="V27" s="76"/>
      <c r="W27" s="76"/>
      <c r="X27" s="76"/>
      <c r="Y27" s="76"/>
      <c r="Z27" s="76"/>
      <c r="AA27" s="76"/>
    </row>
    <row r="28" spans="1:27">
      <c r="A28" s="84" t="s">
        <v>259</v>
      </c>
      <c r="B28" s="81"/>
      <c r="C28" s="81"/>
      <c r="D28" s="84" t="s">
        <v>260</v>
      </c>
      <c r="E28" s="81"/>
      <c r="F28" s="81"/>
      <c r="G28" s="85" t="s">
        <v>261</v>
      </c>
      <c r="H28" s="81"/>
      <c r="I28" s="84" t="s">
        <v>262</v>
      </c>
      <c r="J28" s="81"/>
      <c r="K28" s="81"/>
      <c r="L28" s="81"/>
      <c r="M28" s="81"/>
      <c r="O28" s="74"/>
      <c r="P28" s="74"/>
      <c r="Q28" s="74"/>
      <c r="R28" s="74"/>
      <c r="S28" s="74"/>
      <c r="T28" s="74"/>
      <c r="U28" s="74"/>
    </row>
    <row r="29" spans="1:27">
      <c r="A29" s="77" t="s">
        <v>263</v>
      </c>
      <c r="B29" s="77">
        <v>3</v>
      </c>
      <c r="C29" s="77"/>
      <c r="D29" s="77" t="s">
        <v>264</v>
      </c>
      <c r="E29" s="77">
        <v>0.05</v>
      </c>
      <c r="F29" s="86"/>
      <c r="G29" s="77" t="s">
        <v>265</v>
      </c>
      <c r="H29" s="77">
        <v>1</v>
      </c>
      <c r="I29" s="87" t="s">
        <v>266</v>
      </c>
      <c r="J29" s="77"/>
      <c r="K29" s="77"/>
      <c r="L29" s="87" t="s">
        <v>267</v>
      </c>
      <c r="M29" s="77"/>
      <c r="O29" s="74"/>
      <c r="P29" s="74"/>
      <c r="Q29" s="74"/>
      <c r="R29" s="74"/>
      <c r="S29" s="74"/>
      <c r="T29" s="74"/>
      <c r="U29" s="74"/>
    </row>
    <row r="30" spans="1:27">
      <c r="A30" s="77" t="s">
        <v>265</v>
      </c>
      <c r="B30" s="77">
        <v>18.149999999999999</v>
      </c>
      <c r="C30" s="77"/>
      <c r="D30" s="77" t="s">
        <v>268</v>
      </c>
      <c r="E30" s="77">
        <v>0.1</v>
      </c>
      <c r="F30" s="86"/>
      <c r="G30" s="77" t="s">
        <v>269</v>
      </c>
      <c r="H30" s="77">
        <v>1</v>
      </c>
      <c r="I30" s="88" t="s">
        <v>270</v>
      </c>
      <c r="J30" s="77">
        <v>0.4</v>
      </c>
      <c r="K30" s="77"/>
      <c r="L30" s="88" t="s">
        <v>265</v>
      </c>
      <c r="M30" s="77">
        <f>J32</f>
        <v>1.2</v>
      </c>
      <c r="O30" s="74"/>
      <c r="P30" s="74"/>
      <c r="Q30" s="74"/>
      <c r="R30" s="74"/>
      <c r="S30" s="74"/>
      <c r="T30" s="74"/>
      <c r="U30" s="74"/>
    </row>
    <row r="31" spans="1:27">
      <c r="A31" s="77" t="s">
        <v>271</v>
      </c>
      <c r="B31" s="77">
        <f>B30/12</f>
        <v>1.5125</v>
      </c>
      <c r="C31" s="77"/>
      <c r="D31" s="77" t="s">
        <v>265</v>
      </c>
      <c r="E31" s="77">
        <f>B6-(E29*2)+(E30*2)</f>
        <v>0.90000000000000013</v>
      </c>
      <c r="F31" s="86"/>
      <c r="G31" s="77" t="s">
        <v>264</v>
      </c>
      <c r="H31" s="77">
        <v>2.5000000000000001E-2</v>
      </c>
      <c r="I31" s="88" t="s">
        <v>272</v>
      </c>
      <c r="J31" s="77">
        <v>0.4</v>
      </c>
      <c r="K31" s="77"/>
      <c r="L31" s="77" t="s">
        <v>273</v>
      </c>
      <c r="M31" s="77">
        <v>12</v>
      </c>
      <c r="O31" s="74"/>
      <c r="P31" s="74"/>
      <c r="Q31" s="74"/>
      <c r="R31" s="74"/>
      <c r="S31" s="74"/>
      <c r="T31" s="74"/>
      <c r="U31" s="74"/>
    </row>
    <row r="32" spans="1:27">
      <c r="A32" s="77" t="s">
        <v>274</v>
      </c>
      <c r="B32" s="77">
        <f>B31*0.1</f>
        <v>0.15125</v>
      </c>
      <c r="C32" s="77"/>
      <c r="D32" s="77" t="s">
        <v>275</v>
      </c>
      <c r="E32" s="77">
        <v>0.2</v>
      </c>
      <c r="F32" s="86"/>
      <c r="G32" s="77" t="s">
        <v>276</v>
      </c>
      <c r="H32" s="77">
        <v>0.05</v>
      </c>
      <c r="I32" s="88" t="s">
        <v>277</v>
      </c>
      <c r="J32" s="77">
        <v>1.2</v>
      </c>
      <c r="K32" s="77"/>
      <c r="L32" s="77" t="s">
        <v>278</v>
      </c>
      <c r="M32" s="77">
        <f>M30/M31</f>
        <v>9.9999999999999992E-2</v>
      </c>
      <c r="O32" s="74"/>
      <c r="P32" s="74"/>
      <c r="Q32" s="74"/>
      <c r="R32" s="74"/>
      <c r="S32" s="74"/>
      <c r="T32" s="74"/>
      <c r="U32" s="74"/>
    </row>
    <row r="33" spans="1:27">
      <c r="A33" s="77" t="s">
        <v>279</v>
      </c>
      <c r="B33" s="77">
        <f>(B30+(B32*B31))*B29</f>
        <v>55.136296874999999</v>
      </c>
      <c r="C33" s="77"/>
      <c r="D33" s="77" t="s">
        <v>263</v>
      </c>
      <c r="E33" s="77">
        <f>(B30/E32)+1</f>
        <v>91.749999999999986</v>
      </c>
      <c r="F33" s="86"/>
      <c r="G33" s="77" t="s">
        <v>275</v>
      </c>
      <c r="H33" s="77">
        <v>0.2</v>
      </c>
      <c r="I33" s="88" t="s">
        <v>275</v>
      </c>
      <c r="J33" s="77">
        <v>0.2</v>
      </c>
      <c r="K33" s="77"/>
      <c r="L33" s="77" t="s">
        <v>280</v>
      </c>
      <c r="M33" s="77">
        <f>45*M34</f>
        <v>0.72</v>
      </c>
      <c r="O33" s="74"/>
      <c r="P33" s="74"/>
      <c r="Q33" s="74"/>
      <c r="R33" s="74"/>
      <c r="S33" s="74"/>
      <c r="T33" s="74"/>
      <c r="U33" s="74"/>
    </row>
    <row r="34" spans="1:27">
      <c r="A34" s="77" t="s">
        <v>281</v>
      </c>
      <c r="B34" s="77">
        <f>B33</f>
        <v>55.136296874999999</v>
      </c>
      <c r="C34" s="77" t="s">
        <v>135</v>
      </c>
      <c r="D34" s="77" t="s">
        <v>279</v>
      </c>
      <c r="E34" s="77">
        <f>E33*E31</f>
        <v>82.575000000000003</v>
      </c>
      <c r="F34" s="86"/>
      <c r="G34" s="77" t="s">
        <v>282</v>
      </c>
      <c r="H34" s="77">
        <f>H29-(2*H31)+(H32*2)</f>
        <v>1.05</v>
      </c>
      <c r="I34" s="77" t="s">
        <v>268</v>
      </c>
      <c r="J34" s="77">
        <v>0.05</v>
      </c>
      <c r="K34" s="77"/>
      <c r="L34" s="77" t="s">
        <v>283</v>
      </c>
      <c r="M34" s="77">
        <v>1.6E-2</v>
      </c>
      <c r="O34" s="74"/>
      <c r="P34" s="74"/>
      <c r="Q34" s="74"/>
      <c r="R34" s="74"/>
      <c r="S34" s="74"/>
      <c r="T34" s="74"/>
      <c r="U34" s="74"/>
    </row>
    <row r="35" spans="1:27">
      <c r="A35" s="75" t="s">
        <v>284</v>
      </c>
      <c r="B35" s="75">
        <f>B34*H3</f>
        <v>34.034751157407406</v>
      </c>
      <c r="C35" s="77"/>
      <c r="D35" s="77" t="s">
        <v>285</v>
      </c>
      <c r="E35" s="77">
        <f>E34</f>
        <v>82.575000000000003</v>
      </c>
      <c r="F35" s="86" t="s">
        <v>135</v>
      </c>
      <c r="G35" s="77" t="s">
        <v>286</v>
      </c>
      <c r="H35" s="77">
        <f>H30-(2*H31)+(H32*2)</f>
        <v>1.05</v>
      </c>
      <c r="I35" s="77" t="s">
        <v>264</v>
      </c>
      <c r="J35" s="77">
        <v>2.5000000000000001E-2</v>
      </c>
      <c r="K35" s="77"/>
      <c r="L35" s="77" t="s">
        <v>287</v>
      </c>
      <c r="M35" s="77">
        <v>4</v>
      </c>
      <c r="O35" s="74"/>
      <c r="P35" s="74"/>
      <c r="Q35" s="74"/>
      <c r="R35" s="74"/>
      <c r="S35" s="74"/>
      <c r="T35" s="74"/>
      <c r="U35" s="74"/>
    </row>
    <row r="36" spans="1:27">
      <c r="A36" s="77"/>
      <c r="B36" s="77"/>
      <c r="C36" s="77"/>
      <c r="D36" s="75" t="s">
        <v>284</v>
      </c>
      <c r="E36" s="75">
        <f>E35*H3</f>
        <v>50.972222222222221</v>
      </c>
      <c r="F36" s="86"/>
      <c r="G36" s="77" t="s">
        <v>288</v>
      </c>
      <c r="H36" s="77">
        <f>(H29-(H31*2))/H33</f>
        <v>4.7499999999999991</v>
      </c>
      <c r="I36" s="77" t="s">
        <v>289</v>
      </c>
      <c r="J36" s="77">
        <f>2*((J30-(2*J35))+(J31-(2*J35)))+(J34*2)</f>
        <v>1.5000000000000002</v>
      </c>
      <c r="K36" s="77"/>
      <c r="L36" s="77" t="s">
        <v>290</v>
      </c>
      <c r="M36" s="77">
        <f>(M35*(M30+(M33*M32)))*M38</f>
        <v>122.11199999999999</v>
      </c>
      <c r="O36" s="74"/>
      <c r="P36" s="74"/>
      <c r="Q36" s="74"/>
      <c r="R36" s="74"/>
      <c r="S36" s="74"/>
      <c r="T36" s="74"/>
      <c r="U36" s="74"/>
    </row>
    <row r="37" spans="1:27">
      <c r="G37" s="77" t="s">
        <v>291</v>
      </c>
      <c r="H37" s="77">
        <f>(H30-(H31*2))/H33</f>
        <v>4.7499999999999991</v>
      </c>
      <c r="I37" s="77" t="s">
        <v>292</v>
      </c>
      <c r="J37" s="77">
        <f>J32/J33+1</f>
        <v>6.9999999999999991</v>
      </c>
      <c r="K37" s="77"/>
      <c r="L37" s="75" t="s">
        <v>293</v>
      </c>
      <c r="M37" s="75">
        <f>M36*1.58</f>
        <v>192.93696</v>
      </c>
      <c r="O37" s="74"/>
      <c r="P37" s="74"/>
      <c r="Q37" s="74"/>
      <c r="R37" s="74"/>
      <c r="S37" s="74"/>
      <c r="T37" s="74"/>
      <c r="U37" s="74"/>
    </row>
    <row r="38" spans="1:27">
      <c r="G38" s="77" t="s">
        <v>294</v>
      </c>
      <c r="H38" s="77">
        <v>24</v>
      </c>
      <c r="I38" s="77" t="s">
        <v>295</v>
      </c>
      <c r="J38" s="77">
        <f>(J37*J36)*J41</f>
        <v>252</v>
      </c>
      <c r="K38" s="77"/>
      <c r="L38" s="77" t="s">
        <v>296</v>
      </c>
      <c r="M38" s="77">
        <f>J41</f>
        <v>24</v>
      </c>
      <c r="O38" s="74"/>
      <c r="P38" s="74"/>
      <c r="Q38" s="74"/>
      <c r="R38" s="74"/>
      <c r="S38" s="74"/>
      <c r="T38" s="74"/>
      <c r="U38" s="89"/>
      <c r="V38" s="76"/>
      <c r="W38" s="76"/>
      <c r="X38" s="76"/>
      <c r="Y38" s="76"/>
      <c r="Z38" s="76"/>
      <c r="AA38" s="76"/>
    </row>
    <row r="39" spans="1:27">
      <c r="G39" s="77" t="s">
        <v>297</v>
      </c>
      <c r="H39" s="77"/>
      <c r="I39" s="77"/>
      <c r="J39" s="77"/>
      <c r="K39" s="77"/>
      <c r="L39" s="77"/>
      <c r="M39" s="77"/>
      <c r="O39" s="74"/>
      <c r="P39" s="74"/>
      <c r="Q39" s="74"/>
      <c r="R39" s="74"/>
      <c r="S39" s="74"/>
      <c r="T39" s="74"/>
      <c r="U39" s="89"/>
      <c r="V39" s="76"/>
      <c r="W39" s="76"/>
      <c r="X39" s="76"/>
      <c r="Y39" s="76"/>
      <c r="Z39" s="76"/>
      <c r="AA39" s="76"/>
    </row>
    <row r="40" spans="1:27">
      <c r="G40" s="77" t="s">
        <v>298</v>
      </c>
      <c r="H40" s="77">
        <f>H38*((H34*H36)+(H35*H37))</f>
        <v>239.39999999999995</v>
      </c>
      <c r="I40" s="75" t="s">
        <v>293</v>
      </c>
      <c r="J40" s="75">
        <f>J38*0.395</f>
        <v>99.54</v>
      </c>
      <c r="K40" s="77"/>
      <c r="L40" s="77"/>
      <c r="M40" s="77"/>
      <c r="O40" s="74"/>
      <c r="P40" s="74"/>
      <c r="Q40" s="74"/>
      <c r="R40" s="74"/>
      <c r="S40" s="74"/>
      <c r="T40" s="74"/>
      <c r="U40" s="74"/>
    </row>
    <row r="41" spans="1:27">
      <c r="A41" s="90" t="s">
        <v>299</v>
      </c>
      <c r="B41" s="91"/>
      <c r="C41" s="91"/>
      <c r="D41" s="91"/>
      <c r="E41" s="91"/>
      <c r="F41" s="92"/>
      <c r="G41" s="75" t="s">
        <v>293</v>
      </c>
      <c r="H41" s="75">
        <f>1.58*H40</f>
        <v>378.25199999999995</v>
      </c>
      <c r="I41" s="77" t="s">
        <v>296</v>
      </c>
      <c r="J41" s="77">
        <v>24</v>
      </c>
      <c r="K41" s="77"/>
      <c r="L41" s="77">
        <f>J40+M37</f>
        <v>292.47696000000002</v>
      </c>
      <c r="M41" s="77"/>
      <c r="O41" s="74"/>
      <c r="P41" s="74"/>
      <c r="Q41" s="74"/>
      <c r="R41" s="74"/>
      <c r="S41" s="74"/>
      <c r="T41" s="74"/>
      <c r="U41" s="74"/>
    </row>
    <row r="42" spans="1:27">
      <c r="A42" s="90"/>
      <c r="B42" s="90"/>
      <c r="C42" s="90"/>
      <c r="D42" s="90"/>
      <c r="E42" s="90"/>
      <c r="F42" s="90"/>
      <c r="G42" s="74"/>
      <c r="H42" s="74"/>
      <c r="I42" s="74"/>
      <c r="J42" s="74"/>
      <c r="K42" s="74"/>
      <c r="L42" s="74"/>
      <c r="M42" s="74"/>
      <c r="N42" s="74"/>
      <c r="O42" s="74"/>
      <c r="P42" s="74"/>
      <c r="Q42" s="74"/>
      <c r="R42" s="74"/>
      <c r="S42" s="74"/>
      <c r="T42" s="74"/>
      <c r="U42" s="74"/>
    </row>
    <row r="43" spans="1:27">
      <c r="A43" s="93" t="s">
        <v>350</v>
      </c>
      <c r="B43" s="91"/>
      <c r="C43" s="91"/>
      <c r="D43" s="91"/>
      <c r="E43" s="91"/>
      <c r="F43" s="92"/>
      <c r="G43" s="91"/>
      <c r="H43" s="91"/>
      <c r="I43" s="91"/>
      <c r="J43" s="91"/>
      <c r="K43" s="91"/>
      <c r="L43" s="91"/>
      <c r="M43" s="74"/>
      <c r="N43" s="74"/>
      <c r="O43" s="74"/>
      <c r="P43" s="74"/>
      <c r="Q43" s="74"/>
      <c r="R43" s="74"/>
      <c r="S43" s="74"/>
      <c r="T43" s="74"/>
      <c r="U43" s="74"/>
    </row>
    <row r="44" spans="1:27">
      <c r="A44" s="94" t="s">
        <v>266</v>
      </c>
      <c r="B44" s="91"/>
      <c r="C44" s="91"/>
      <c r="D44" s="94" t="s">
        <v>267</v>
      </c>
      <c r="E44" s="91"/>
      <c r="F44" s="92"/>
      <c r="G44" s="93" t="s">
        <v>262</v>
      </c>
      <c r="H44" s="91"/>
      <c r="I44" s="91"/>
      <c r="J44" s="91"/>
      <c r="K44" s="91"/>
      <c r="L44" s="91"/>
      <c r="M44" s="74"/>
      <c r="N44" s="74"/>
      <c r="O44" s="74"/>
      <c r="P44" s="74"/>
      <c r="Q44" s="74"/>
      <c r="R44" s="74"/>
      <c r="S44" s="74"/>
      <c r="T44" s="74"/>
      <c r="U44" s="74"/>
    </row>
    <row r="45" spans="1:27">
      <c r="A45" s="95" t="s">
        <v>300</v>
      </c>
      <c r="B45" s="91">
        <v>0.4</v>
      </c>
      <c r="C45" s="91"/>
      <c r="D45" s="95" t="s">
        <v>265</v>
      </c>
      <c r="E45" s="91">
        <f>B47</f>
        <v>272.2</v>
      </c>
      <c r="F45" s="92"/>
      <c r="G45" s="94" t="s">
        <v>266</v>
      </c>
      <c r="H45" s="91" t="s">
        <v>352</v>
      </c>
      <c r="I45" s="91" t="s">
        <v>353</v>
      </c>
      <c r="J45" s="94" t="s">
        <v>267</v>
      </c>
      <c r="K45" s="91" t="s">
        <v>352</v>
      </c>
      <c r="L45" s="91" t="s">
        <v>353</v>
      </c>
      <c r="M45" s="93" t="s">
        <v>351</v>
      </c>
      <c r="N45" s="91"/>
      <c r="O45" s="91"/>
      <c r="P45" s="91"/>
      <c r="Q45" s="91"/>
      <c r="R45" s="74"/>
      <c r="S45" s="117" t="s">
        <v>354</v>
      </c>
      <c r="T45" s="118"/>
      <c r="U45" s="74"/>
    </row>
    <row r="46" spans="1:27">
      <c r="A46" s="95" t="s">
        <v>301</v>
      </c>
      <c r="B46" s="91">
        <v>0.4</v>
      </c>
      <c r="C46" s="91"/>
      <c r="D46" s="91" t="s">
        <v>273</v>
      </c>
      <c r="E46" s="91">
        <v>12</v>
      </c>
      <c r="F46" s="92"/>
      <c r="G46" s="95" t="s">
        <v>270</v>
      </c>
      <c r="H46" s="91">
        <v>0.4</v>
      </c>
      <c r="I46" s="91">
        <v>0.4</v>
      </c>
      <c r="J46" s="95" t="s">
        <v>265</v>
      </c>
      <c r="K46" s="91">
        <f>H48</f>
        <v>6</v>
      </c>
      <c r="L46" s="91">
        <f>I48</f>
        <v>4</v>
      </c>
      <c r="M46" s="94" t="s">
        <v>266</v>
      </c>
      <c r="N46" s="91"/>
      <c r="O46" s="91"/>
      <c r="P46" s="94" t="s">
        <v>267</v>
      </c>
      <c r="Q46" s="91"/>
      <c r="R46" s="89"/>
      <c r="S46" s="91" t="s">
        <v>265</v>
      </c>
      <c r="T46" s="91">
        <v>5</v>
      </c>
      <c r="U46" s="74"/>
    </row>
    <row r="47" spans="1:27">
      <c r="A47" s="95" t="s">
        <v>265</v>
      </c>
      <c r="B47" s="91">
        <v>272.2</v>
      </c>
      <c r="C47" s="91"/>
      <c r="D47" s="91" t="s">
        <v>278</v>
      </c>
      <c r="E47" s="91">
        <f>E45/E46</f>
        <v>22.683333333333334</v>
      </c>
      <c r="F47" s="92"/>
      <c r="G47" s="95" t="s">
        <v>272</v>
      </c>
      <c r="H47" s="91">
        <v>0.4</v>
      </c>
      <c r="I47" s="91">
        <v>0.4</v>
      </c>
      <c r="J47" s="91" t="s">
        <v>273</v>
      </c>
      <c r="K47" s="91">
        <v>12</v>
      </c>
      <c r="L47" s="91">
        <v>12</v>
      </c>
      <c r="M47" s="95" t="s">
        <v>300</v>
      </c>
      <c r="N47" s="91">
        <v>0.2</v>
      </c>
      <c r="O47" s="91"/>
      <c r="P47" s="95" t="s">
        <v>265</v>
      </c>
      <c r="Q47" s="91">
        <f>N49</f>
        <v>13</v>
      </c>
      <c r="R47" s="74"/>
      <c r="S47" s="91" t="s">
        <v>269</v>
      </c>
      <c r="T47" s="91">
        <v>4.25</v>
      </c>
      <c r="U47" s="74"/>
    </row>
    <row r="48" spans="1:27">
      <c r="A48" s="95" t="s">
        <v>275</v>
      </c>
      <c r="B48" s="91">
        <v>0.2</v>
      </c>
      <c r="C48" s="91"/>
      <c r="D48" s="91" t="s">
        <v>280</v>
      </c>
      <c r="E48" s="91">
        <f>60*E49</f>
        <v>0.96</v>
      </c>
      <c r="F48" s="92"/>
      <c r="G48" s="95" t="s">
        <v>277</v>
      </c>
      <c r="H48" s="91">
        <v>6</v>
      </c>
      <c r="I48" s="91">
        <v>4</v>
      </c>
      <c r="J48" s="91" t="s">
        <v>278</v>
      </c>
      <c r="K48" s="91">
        <f>K46/K47</f>
        <v>0.5</v>
      </c>
      <c r="L48" s="91">
        <f>L46/L47</f>
        <v>0.33333333333333331</v>
      </c>
      <c r="M48" s="95" t="s">
        <v>301</v>
      </c>
      <c r="N48" s="91">
        <v>0.2</v>
      </c>
      <c r="O48" s="91"/>
      <c r="P48" s="91" t="s">
        <v>273</v>
      </c>
      <c r="Q48" s="91">
        <v>12</v>
      </c>
      <c r="R48" s="74"/>
      <c r="S48" s="91" t="s">
        <v>264</v>
      </c>
      <c r="T48" s="91">
        <v>2.5000000000000001E-2</v>
      </c>
      <c r="U48" s="89"/>
      <c r="V48" s="76"/>
      <c r="W48" s="76"/>
      <c r="X48" s="76"/>
      <c r="Y48" s="76"/>
      <c r="Z48" s="76"/>
    </row>
    <row r="49" spans="1:26">
      <c r="A49" s="91" t="s">
        <v>268</v>
      </c>
      <c r="B49" s="91">
        <v>0.05</v>
      </c>
      <c r="C49" s="91"/>
      <c r="D49" s="91" t="s">
        <v>283</v>
      </c>
      <c r="E49" s="91">
        <v>1.6E-2</v>
      </c>
      <c r="F49" s="92"/>
      <c r="G49" s="95" t="s">
        <v>275</v>
      </c>
      <c r="H49" s="91">
        <v>0.25</v>
      </c>
      <c r="I49" s="91">
        <v>0.25</v>
      </c>
      <c r="J49" s="91" t="s">
        <v>280</v>
      </c>
      <c r="K49" s="91">
        <f>45*K50</f>
        <v>0.72</v>
      </c>
      <c r="L49" s="91">
        <f>45*L50</f>
        <v>0.72</v>
      </c>
      <c r="M49" s="95" t="s">
        <v>265</v>
      </c>
      <c r="N49" s="91">
        <v>13</v>
      </c>
      <c r="O49" s="91"/>
      <c r="P49" s="91" t="s">
        <v>278</v>
      </c>
      <c r="Q49" s="91">
        <f>Q47/Q48</f>
        <v>1.0833333333333333</v>
      </c>
      <c r="R49" s="74"/>
      <c r="S49" s="91" t="s">
        <v>276</v>
      </c>
      <c r="T49" s="91">
        <v>0.05</v>
      </c>
      <c r="U49" s="74"/>
    </row>
    <row r="50" spans="1:26">
      <c r="A50" s="91" t="s">
        <v>264</v>
      </c>
      <c r="B50" s="91">
        <v>2.5000000000000001E-2</v>
      </c>
      <c r="C50" s="91"/>
      <c r="D50" s="91" t="s">
        <v>287</v>
      </c>
      <c r="E50" s="91">
        <v>6</v>
      </c>
      <c r="F50" s="92"/>
      <c r="G50" s="91" t="s">
        <v>268</v>
      </c>
      <c r="H50" s="91">
        <v>0.05</v>
      </c>
      <c r="I50" s="91">
        <v>0.05</v>
      </c>
      <c r="J50" s="91" t="s">
        <v>283</v>
      </c>
      <c r="K50" s="91">
        <v>1.6E-2</v>
      </c>
      <c r="L50" s="91">
        <v>1.6E-2</v>
      </c>
      <c r="M50" s="95" t="s">
        <v>275</v>
      </c>
      <c r="N50" s="91">
        <v>0.2</v>
      </c>
      <c r="O50" s="91"/>
      <c r="P50" s="91" t="s">
        <v>280</v>
      </c>
      <c r="Q50" s="91">
        <f>60*Q51</f>
        <v>0.6</v>
      </c>
      <c r="R50" s="74"/>
      <c r="S50" s="91" t="s">
        <v>275</v>
      </c>
      <c r="T50" s="91">
        <v>0.2</v>
      </c>
      <c r="U50" s="74"/>
    </row>
    <row r="51" spans="1:26">
      <c r="A51" s="91" t="s">
        <v>289</v>
      </c>
      <c r="B51" s="91">
        <f>2*((B45-(2*B50))+(B46-(2*B50)))+(B49*2)</f>
        <v>1.5000000000000002</v>
      </c>
      <c r="C51" s="91"/>
      <c r="D51" s="91" t="s">
        <v>290</v>
      </c>
      <c r="E51" s="91">
        <f>E50*(E45+(E48*E47))</f>
        <v>1763.856</v>
      </c>
      <c r="F51" s="92"/>
      <c r="G51" s="91" t="s">
        <v>264</v>
      </c>
      <c r="H51" s="91">
        <v>2.5000000000000001E-2</v>
      </c>
      <c r="I51" s="91">
        <v>2.5000000000000001E-2</v>
      </c>
      <c r="J51" s="91" t="s">
        <v>287</v>
      </c>
      <c r="K51" s="91">
        <v>4</v>
      </c>
      <c r="L51" s="91">
        <v>4</v>
      </c>
      <c r="M51" s="91" t="s">
        <v>268</v>
      </c>
      <c r="N51" s="91">
        <v>0.05</v>
      </c>
      <c r="O51" s="91"/>
      <c r="P51" s="91" t="s">
        <v>283</v>
      </c>
      <c r="Q51" s="91">
        <v>0.01</v>
      </c>
      <c r="R51" s="74"/>
      <c r="S51" s="91" t="s">
        <v>282</v>
      </c>
      <c r="T51" s="91">
        <f>T46-(2*T48)+(T49*2)</f>
        <v>5.05</v>
      </c>
      <c r="U51" s="74"/>
    </row>
    <row r="52" spans="1:26">
      <c r="A52" s="91" t="s">
        <v>292</v>
      </c>
      <c r="B52" s="91">
        <f>B47/B48+1</f>
        <v>1361.9999999999998</v>
      </c>
      <c r="C52" s="91"/>
      <c r="D52" s="93" t="s">
        <v>293</v>
      </c>
      <c r="E52" s="93">
        <f>E51*H5</f>
        <v>2787.328</v>
      </c>
      <c r="F52" s="92"/>
      <c r="G52" s="91" t="s">
        <v>289</v>
      </c>
      <c r="H52" s="91">
        <f>2*((H46-(2*H51))+(H47-(2*H51)))+(H50*2)</f>
        <v>1.5000000000000002</v>
      </c>
      <c r="I52" s="91">
        <f>2*((I46-(2*I51))+(I47-(2*I51)))+(I50*2)</f>
        <v>1.5000000000000002</v>
      </c>
      <c r="J52" s="91" t="s">
        <v>290</v>
      </c>
      <c r="K52" s="91">
        <f>(K51*(K46+(K49*K48)))*K54</f>
        <v>508.8</v>
      </c>
      <c r="L52" s="91">
        <f>(L51*(L46+(L49*L48)))*L54</f>
        <v>339.20000000000005</v>
      </c>
      <c r="M52" s="91" t="s">
        <v>264</v>
      </c>
      <c r="N52" s="91">
        <v>2.5000000000000001E-2</v>
      </c>
      <c r="O52" s="91"/>
      <c r="P52" s="91" t="s">
        <v>287</v>
      </c>
      <c r="Q52" s="91">
        <v>4</v>
      </c>
      <c r="R52" s="74"/>
      <c r="S52" s="91" t="s">
        <v>286</v>
      </c>
      <c r="T52" s="91">
        <f>T47-(2*T48)+(T49*2)</f>
        <v>4.3</v>
      </c>
      <c r="U52" s="74"/>
    </row>
    <row r="53" spans="1:26">
      <c r="A53" s="91" t="s">
        <v>295</v>
      </c>
      <c r="B53" s="91">
        <f>B52*B51</f>
        <v>2043</v>
      </c>
      <c r="C53" s="91"/>
      <c r="D53" s="91"/>
      <c r="E53" s="91"/>
      <c r="F53" s="92"/>
      <c r="G53" s="91" t="s">
        <v>292</v>
      </c>
      <c r="H53" s="91">
        <f>H48/H49+1</f>
        <v>25</v>
      </c>
      <c r="I53" s="91">
        <f>I48/I49+1</f>
        <v>17</v>
      </c>
      <c r="J53" s="93" t="s">
        <v>293</v>
      </c>
      <c r="K53" s="93">
        <f>K52*H5</f>
        <v>804.02962962962965</v>
      </c>
      <c r="L53" s="93">
        <f>L52*H5</f>
        <v>536.01975308641977</v>
      </c>
      <c r="M53" s="91" t="s">
        <v>289</v>
      </c>
      <c r="N53" s="91">
        <f>2*((N47-(2*N52))+(N48-(2*N52)))+(N51*2)</f>
        <v>0.70000000000000007</v>
      </c>
      <c r="O53" s="91"/>
      <c r="P53" s="91" t="s">
        <v>290</v>
      </c>
      <c r="Q53" s="91">
        <f>Q52*(Q47+(Q50*Q49))</f>
        <v>54.6</v>
      </c>
      <c r="R53" s="74"/>
      <c r="S53" s="91" t="s">
        <v>288</v>
      </c>
      <c r="T53" s="91">
        <f>(T46-(T48*2))/T50</f>
        <v>24.75</v>
      </c>
      <c r="U53" s="74"/>
    </row>
    <row r="54" spans="1:26">
      <c r="A54" s="93" t="s">
        <v>293</v>
      </c>
      <c r="B54" s="93">
        <f>B53*H2</f>
        <v>807.11111111111109</v>
      </c>
      <c r="C54" s="91"/>
      <c r="D54" s="91"/>
      <c r="E54" s="91"/>
      <c r="F54" s="92"/>
      <c r="G54" s="91" t="s">
        <v>295</v>
      </c>
      <c r="H54" s="91">
        <f>(H53*H52)*H56</f>
        <v>750.00000000000011</v>
      </c>
      <c r="I54" s="91">
        <f>(I53*I52)*I56</f>
        <v>510.00000000000006</v>
      </c>
      <c r="J54" s="91" t="s">
        <v>296</v>
      </c>
      <c r="K54" s="91">
        <f>H56</f>
        <v>20</v>
      </c>
      <c r="L54" s="91">
        <f>I56</f>
        <v>20</v>
      </c>
      <c r="M54" s="91" t="s">
        <v>292</v>
      </c>
      <c r="N54" s="91">
        <f>N49/N50+1</f>
        <v>66</v>
      </c>
      <c r="O54" s="91"/>
      <c r="P54" s="93" t="s">
        <v>293</v>
      </c>
      <c r="Q54" s="93">
        <f>Q53*H3</f>
        <v>33.703703703703702</v>
      </c>
      <c r="R54" s="74"/>
      <c r="S54" s="91" t="s">
        <v>291</v>
      </c>
      <c r="T54" s="91">
        <f>(T47-(T48*2))/T50</f>
        <v>21</v>
      </c>
      <c r="U54" s="74"/>
    </row>
    <row r="55" spans="1:26">
      <c r="A55" s="91"/>
      <c r="B55" s="91"/>
      <c r="C55" s="91"/>
      <c r="D55" s="91"/>
      <c r="E55" s="91"/>
      <c r="F55" s="92"/>
      <c r="G55" s="93" t="s">
        <v>293</v>
      </c>
      <c r="H55" s="93">
        <f>H54*H2</f>
        <v>296.2962962962963</v>
      </c>
      <c r="I55" s="93">
        <f>I54*H2</f>
        <v>201.4814814814815</v>
      </c>
      <c r="J55" s="91"/>
      <c r="K55" s="91"/>
      <c r="L55" s="91"/>
      <c r="M55" s="91" t="s">
        <v>295</v>
      </c>
      <c r="N55" s="91">
        <f>N54*N53</f>
        <v>46.2</v>
      </c>
      <c r="O55" s="91"/>
      <c r="P55" s="91"/>
      <c r="Q55" s="91"/>
      <c r="R55" s="74"/>
      <c r="S55" s="91"/>
      <c r="T55" s="91"/>
      <c r="U55" s="74"/>
    </row>
    <row r="56" spans="1:26">
      <c r="A56" s="74"/>
      <c r="B56" s="74"/>
      <c r="C56" s="74"/>
      <c r="D56" s="74"/>
      <c r="E56" s="74"/>
      <c r="F56" s="74"/>
      <c r="G56" s="91" t="s">
        <v>296</v>
      </c>
      <c r="H56" s="91">
        <v>20</v>
      </c>
      <c r="I56" s="91">
        <v>20</v>
      </c>
      <c r="J56" s="91">
        <f>H55+K53</f>
        <v>1100.325925925926</v>
      </c>
      <c r="K56" s="91"/>
      <c r="L56" s="91"/>
      <c r="M56" s="93" t="s">
        <v>293</v>
      </c>
      <c r="N56" s="93">
        <f>N55*H2</f>
        <v>18.251851851851853</v>
      </c>
      <c r="O56" s="91"/>
      <c r="P56" s="91"/>
      <c r="Q56" s="91"/>
      <c r="R56" s="74"/>
      <c r="S56" s="91"/>
      <c r="T56" s="91"/>
      <c r="U56" s="74"/>
    </row>
    <row r="57" spans="1:26">
      <c r="A57" s="74"/>
      <c r="B57" s="74"/>
      <c r="C57" s="74"/>
      <c r="D57" s="74"/>
      <c r="E57" s="74"/>
      <c r="F57" s="74"/>
      <c r="G57" s="91"/>
      <c r="H57" s="91"/>
      <c r="I57" s="91"/>
      <c r="J57" s="91"/>
      <c r="K57" s="91"/>
      <c r="L57" s="91"/>
      <c r="M57" s="74"/>
      <c r="N57" s="74"/>
      <c r="O57" s="74"/>
      <c r="P57" s="74"/>
      <c r="Q57" s="74"/>
      <c r="R57" s="74"/>
      <c r="S57" s="91" t="s">
        <v>298</v>
      </c>
      <c r="T57" s="91">
        <f>((T51*T53)+(T52*T54))</f>
        <v>215.28749999999999</v>
      </c>
      <c r="U57" s="74"/>
    </row>
    <row r="58" spans="1:26">
      <c r="A58" s="96" t="s">
        <v>302</v>
      </c>
      <c r="B58" s="96"/>
      <c r="C58" s="96"/>
      <c r="D58" s="96"/>
      <c r="E58" s="96"/>
      <c r="F58" s="96"/>
      <c r="G58" s="97"/>
      <c r="H58" s="97"/>
      <c r="I58" s="98" t="s">
        <v>303</v>
      </c>
      <c r="J58" s="97"/>
      <c r="K58" s="74"/>
      <c r="L58" s="74"/>
      <c r="M58" s="74"/>
      <c r="N58" s="74"/>
      <c r="O58" s="74"/>
      <c r="P58" s="74"/>
      <c r="Q58" s="74"/>
      <c r="R58" s="74"/>
      <c r="S58" s="93" t="s">
        <v>293</v>
      </c>
      <c r="T58" s="93">
        <f>H3*T57</f>
        <v>132.8935185185185</v>
      </c>
      <c r="U58" s="74"/>
    </row>
    <row r="59" spans="1:26" ht="29.25">
      <c r="A59" s="99" t="s">
        <v>304</v>
      </c>
      <c r="B59" s="99" t="s">
        <v>265</v>
      </c>
      <c r="C59" s="99" t="s">
        <v>277</v>
      </c>
      <c r="D59" s="99" t="s">
        <v>248</v>
      </c>
      <c r="E59" s="99" t="s">
        <v>263</v>
      </c>
      <c r="F59" s="100" t="s">
        <v>305</v>
      </c>
      <c r="G59" s="99" t="s">
        <v>306</v>
      </c>
      <c r="H59" s="99" t="s">
        <v>307</v>
      </c>
      <c r="I59" s="100" t="s">
        <v>308</v>
      </c>
      <c r="J59" s="99" t="s">
        <v>309</v>
      </c>
      <c r="K59" s="74"/>
      <c r="L59" s="74"/>
      <c r="M59" s="74"/>
      <c r="N59" s="74"/>
      <c r="O59" s="74"/>
      <c r="P59" s="74"/>
      <c r="Q59" s="74"/>
      <c r="R59" s="74"/>
      <c r="S59" s="74"/>
      <c r="T59" s="89"/>
      <c r="U59" s="89"/>
      <c r="V59" s="76"/>
      <c r="W59" s="76"/>
      <c r="X59" s="76"/>
      <c r="Y59" s="76"/>
      <c r="Z59" s="76"/>
    </row>
    <row r="60" spans="1:26">
      <c r="A60" s="101" t="s">
        <v>310</v>
      </c>
      <c r="B60" s="101">
        <v>2</v>
      </c>
      <c r="C60" s="101">
        <v>1.5</v>
      </c>
      <c r="D60" s="101">
        <f>B60*C60</f>
        <v>3</v>
      </c>
      <c r="E60" s="101">
        <v>3</v>
      </c>
      <c r="F60" s="101">
        <f>D60*E60</f>
        <v>9</v>
      </c>
      <c r="G60" s="101">
        <f>B60+(0.05*2)</f>
        <v>2.1</v>
      </c>
      <c r="H60" s="101">
        <f>G60</f>
        <v>2.1</v>
      </c>
      <c r="I60" s="101">
        <f>(B60+(0.1*2))*E60</f>
        <v>6.6000000000000005</v>
      </c>
      <c r="J60" s="101">
        <f>((B60+C60)*2)*0.1*E60</f>
        <v>2.1</v>
      </c>
      <c r="K60" s="74"/>
      <c r="L60" s="74"/>
      <c r="M60" s="74"/>
      <c r="N60" s="74"/>
      <c r="O60" s="74"/>
      <c r="P60" s="74"/>
      <c r="Q60" s="74"/>
      <c r="R60" s="74"/>
      <c r="S60" s="74"/>
      <c r="T60" s="74"/>
      <c r="U60" s="74"/>
    </row>
    <row r="61" spans="1:26">
      <c r="A61" s="101" t="s">
        <v>311</v>
      </c>
      <c r="B61" s="101">
        <v>1.5</v>
      </c>
      <c r="C61" s="101">
        <v>1.5</v>
      </c>
      <c r="D61" s="101">
        <f>B61*C61</f>
        <v>2.25</v>
      </c>
      <c r="E61" s="101">
        <v>2</v>
      </c>
      <c r="F61" s="101">
        <f t="shared" ref="F61" si="1">D61*E61</f>
        <v>4.5</v>
      </c>
      <c r="G61" s="101">
        <f t="shared" ref="G61:G62" si="2">B61+(0.05*2)</f>
        <v>1.6</v>
      </c>
      <c r="H61" s="101">
        <f t="shared" ref="H61:H62" si="3">G61</f>
        <v>1.6</v>
      </c>
      <c r="I61" s="101">
        <f>(B61+(0.1*2))*E61</f>
        <v>3.4</v>
      </c>
      <c r="J61" s="101">
        <f t="shared" ref="J61:J73" si="4">((B61+C61)*2)*0.1*E61</f>
        <v>1.2000000000000002</v>
      </c>
      <c r="K61" s="74"/>
      <c r="L61" s="74"/>
      <c r="M61" s="74"/>
      <c r="N61" s="74"/>
      <c r="O61" s="74"/>
      <c r="P61" s="74"/>
      <c r="Q61" s="74"/>
      <c r="R61" s="74"/>
      <c r="S61" s="74"/>
      <c r="T61" s="74"/>
      <c r="U61" s="74"/>
    </row>
    <row r="62" spans="1:26">
      <c r="A62" s="101" t="s">
        <v>312</v>
      </c>
      <c r="B62" s="101">
        <v>2.4</v>
      </c>
      <c r="C62" s="101">
        <v>2.1</v>
      </c>
      <c r="D62" s="101">
        <f>B62*C62</f>
        <v>5.04</v>
      </c>
      <c r="E62" s="101">
        <v>2</v>
      </c>
      <c r="F62" s="101">
        <f>D62*E62</f>
        <v>10.08</v>
      </c>
      <c r="G62" s="101">
        <f t="shared" si="2"/>
        <v>2.5</v>
      </c>
      <c r="H62" s="101">
        <f t="shared" si="3"/>
        <v>2.5</v>
      </c>
      <c r="I62" s="101">
        <f t="shared" ref="I62" si="5">(B62+(0.1*2))*E62</f>
        <v>5.2</v>
      </c>
      <c r="J62" s="101">
        <f t="shared" si="4"/>
        <v>1.8</v>
      </c>
      <c r="K62" s="74"/>
      <c r="L62" s="74"/>
      <c r="M62" s="74"/>
      <c r="N62" s="74"/>
      <c r="O62" s="74"/>
      <c r="P62" s="74"/>
      <c r="Q62" s="74"/>
      <c r="R62" s="74"/>
      <c r="S62" s="74"/>
      <c r="T62" s="74"/>
      <c r="U62" s="74"/>
    </row>
    <row r="63" spans="1:26">
      <c r="A63" s="101" t="s">
        <v>313</v>
      </c>
      <c r="B63" s="101">
        <v>1.2</v>
      </c>
      <c r="C63" s="101">
        <v>1.95</v>
      </c>
      <c r="D63" s="101">
        <f t="shared" ref="D63:D73" si="6">B63*C63</f>
        <v>2.34</v>
      </c>
      <c r="E63" s="101">
        <v>2</v>
      </c>
      <c r="F63" s="101">
        <f t="shared" ref="F63:F67" si="7">D63*E63</f>
        <v>4.68</v>
      </c>
      <c r="G63" s="101"/>
      <c r="H63" s="101"/>
      <c r="I63" s="101"/>
      <c r="J63" s="101">
        <f t="shared" si="4"/>
        <v>1.26</v>
      </c>
      <c r="K63" s="74"/>
      <c r="L63" s="74"/>
      <c r="M63" s="74"/>
      <c r="N63" s="74"/>
      <c r="O63" s="74"/>
      <c r="P63" s="74"/>
      <c r="Q63" s="74"/>
      <c r="R63" s="74"/>
      <c r="S63" s="74"/>
      <c r="T63" s="74"/>
      <c r="U63" s="74"/>
    </row>
    <row r="64" spans="1:26">
      <c r="A64" s="101" t="s">
        <v>314</v>
      </c>
      <c r="B64" s="101">
        <v>0.8</v>
      </c>
      <c r="C64" s="101">
        <v>1.35</v>
      </c>
      <c r="D64" s="101">
        <f t="shared" si="6"/>
        <v>1.08</v>
      </c>
      <c r="E64" s="101">
        <v>3</v>
      </c>
      <c r="F64" s="101">
        <f t="shared" si="7"/>
        <v>3.24</v>
      </c>
      <c r="G64" s="101"/>
      <c r="H64" s="101"/>
      <c r="I64" s="101"/>
      <c r="J64" s="101">
        <f t="shared" si="4"/>
        <v>1.2900000000000003</v>
      </c>
      <c r="K64" s="74"/>
      <c r="L64" s="74"/>
      <c r="M64" s="74"/>
      <c r="N64" s="74"/>
      <c r="O64" s="74"/>
      <c r="P64" s="74"/>
      <c r="Q64" s="74"/>
      <c r="R64" s="74"/>
      <c r="S64" s="74"/>
      <c r="T64" s="74"/>
      <c r="U64" s="74"/>
    </row>
    <row r="65" spans="1:29">
      <c r="A65" s="101" t="s">
        <v>315</v>
      </c>
      <c r="B65" s="101">
        <v>2.6</v>
      </c>
      <c r="C65" s="101">
        <v>9</v>
      </c>
      <c r="D65" s="101">
        <f t="shared" si="6"/>
        <v>23.400000000000002</v>
      </c>
      <c r="E65" s="101">
        <v>1</v>
      </c>
      <c r="F65" s="101">
        <f t="shared" si="7"/>
        <v>23.400000000000002</v>
      </c>
      <c r="G65" s="101"/>
      <c r="H65" s="101"/>
      <c r="I65" s="101"/>
      <c r="J65" s="101">
        <f t="shared" si="4"/>
        <v>2.3199999999999998</v>
      </c>
      <c r="K65" s="74"/>
      <c r="L65" s="74"/>
      <c r="M65" s="74"/>
      <c r="N65" s="74"/>
      <c r="O65" s="74"/>
      <c r="P65" s="74"/>
      <c r="Q65" s="74"/>
      <c r="R65" s="74"/>
      <c r="S65" s="74"/>
      <c r="T65" s="74"/>
      <c r="U65" s="74"/>
    </row>
    <row r="66" spans="1:29">
      <c r="A66" s="101" t="s">
        <v>316</v>
      </c>
      <c r="B66" s="101">
        <v>3.2</v>
      </c>
      <c r="C66" s="101">
        <v>2.1</v>
      </c>
      <c r="D66" s="101">
        <f t="shared" si="6"/>
        <v>6.7200000000000006</v>
      </c>
      <c r="E66" s="101">
        <v>1</v>
      </c>
      <c r="F66" s="101">
        <f t="shared" si="7"/>
        <v>6.7200000000000006</v>
      </c>
      <c r="G66" s="101"/>
      <c r="H66" s="101"/>
      <c r="I66" s="101"/>
      <c r="J66" s="101">
        <f t="shared" si="4"/>
        <v>1.0600000000000003</v>
      </c>
      <c r="K66" s="74"/>
      <c r="L66" s="74"/>
      <c r="M66" s="74"/>
      <c r="N66" s="74"/>
      <c r="O66" s="74"/>
      <c r="P66" s="74"/>
      <c r="Q66" s="74"/>
      <c r="R66" s="74"/>
      <c r="S66" s="74"/>
      <c r="T66" s="74"/>
      <c r="U66" s="74"/>
      <c r="V66" s="74"/>
      <c r="W66" s="74"/>
      <c r="X66" s="74"/>
      <c r="Y66" s="74"/>
      <c r="Z66" s="74"/>
      <c r="AA66" s="74"/>
      <c r="AB66" s="74"/>
      <c r="AC66" s="74"/>
    </row>
    <row r="67" spans="1:29">
      <c r="A67" s="101" t="s">
        <v>317</v>
      </c>
      <c r="B67" s="101">
        <v>2</v>
      </c>
      <c r="C67" s="101">
        <v>2.1</v>
      </c>
      <c r="D67" s="101">
        <f t="shared" si="6"/>
        <v>4.2</v>
      </c>
      <c r="E67" s="101">
        <v>1</v>
      </c>
      <c r="F67" s="101">
        <f t="shared" si="7"/>
        <v>4.2</v>
      </c>
      <c r="G67" s="101"/>
      <c r="H67" s="101"/>
      <c r="I67" s="101"/>
      <c r="J67" s="101">
        <f t="shared" si="4"/>
        <v>0.82</v>
      </c>
      <c r="K67" s="89"/>
      <c r="L67" s="89"/>
      <c r="M67" s="89"/>
      <c r="N67" s="89"/>
      <c r="O67" s="89"/>
      <c r="P67" s="89"/>
      <c r="Q67" s="89"/>
      <c r="R67" s="89"/>
      <c r="S67" s="74"/>
      <c r="T67" s="74"/>
      <c r="U67" s="74"/>
      <c r="V67" s="74"/>
      <c r="W67" s="74"/>
      <c r="X67" s="74"/>
      <c r="Y67" s="74"/>
      <c r="Z67" s="74"/>
      <c r="AA67" s="74"/>
      <c r="AB67" s="74"/>
      <c r="AC67" s="74"/>
    </row>
    <row r="68" spans="1:29">
      <c r="A68" s="101" t="s">
        <v>318</v>
      </c>
      <c r="B68" s="101">
        <v>0.8</v>
      </c>
      <c r="C68" s="101">
        <v>2.2000000000000002</v>
      </c>
      <c r="D68" s="101">
        <f t="shared" si="6"/>
        <v>1.7600000000000002</v>
      </c>
      <c r="E68" s="101">
        <v>8</v>
      </c>
      <c r="F68" s="101">
        <f>D68*E68</f>
        <v>14.080000000000002</v>
      </c>
      <c r="G68" s="101"/>
      <c r="H68" s="101"/>
      <c r="I68" s="101"/>
      <c r="J68" s="101">
        <f t="shared" si="4"/>
        <v>4.8000000000000007</v>
      </c>
      <c r="K68" s="74"/>
      <c r="L68" s="74"/>
      <c r="M68" s="74"/>
      <c r="N68" s="74"/>
      <c r="O68" s="74"/>
      <c r="P68" s="74"/>
      <c r="Q68" s="74"/>
      <c r="R68" s="74"/>
      <c r="S68" s="74"/>
      <c r="T68" s="74"/>
      <c r="U68" s="74"/>
    </row>
    <row r="69" spans="1:29">
      <c r="A69" s="101" t="s">
        <v>319</v>
      </c>
      <c r="B69" s="101">
        <v>0.8</v>
      </c>
      <c r="C69" s="101">
        <v>1.95</v>
      </c>
      <c r="D69" s="101">
        <f t="shared" si="6"/>
        <v>1.56</v>
      </c>
      <c r="E69" s="101">
        <v>3</v>
      </c>
      <c r="F69" s="101">
        <f t="shared" ref="F69:F73" si="8">D69*E69</f>
        <v>4.68</v>
      </c>
      <c r="G69" s="101"/>
      <c r="H69" s="101"/>
      <c r="I69" s="101"/>
      <c r="J69" s="101">
        <f t="shared" si="4"/>
        <v>1.6500000000000001</v>
      </c>
      <c r="K69" s="74"/>
      <c r="L69" s="74"/>
      <c r="M69" s="74"/>
      <c r="N69" s="74"/>
      <c r="O69" s="74"/>
      <c r="P69" s="74"/>
      <c r="Q69" s="74"/>
      <c r="R69" s="74"/>
      <c r="S69" s="74"/>
      <c r="T69" s="89"/>
      <c r="U69" s="89"/>
      <c r="V69" s="76"/>
      <c r="W69" s="76"/>
      <c r="X69" s="76"/>
      <c r="Y69" s="76"/>
      <c r="Z69" s="76"/>
    </row>
    <row r="70" spans="1:29">
      <c r="A70" s="101" t="s">
        <v>320</v>
      </c>
      <c r="B70" s="101">
        <v>3.2</v>
      </c>
      <c r="C70" s="101">
        <v>2.2999999999999998</v>
      </c>
      <c r="D70" s="101">
        <f t="shared" si="6"/>
        <v>7.3599999999999994</v>
      </c>
      <c r="E70" s="101">
        <v>2</v>
      </c>
      <c r="F70" s="101">
        <f t="shared" si="8"/>
        <v>14.719999999999999</v>
      </c>
      <c r="G70" s="101"/>
      <c r="H70" s="101"/>
      <c r="I70" s="101"/>
      <c r="J70" s="101">
        <f t="shared" si="4"/>
        <v>2.2000000000000002</v>
      </c>
    </row>
    <row r="71" spans="1:29">
      <c r="A71" s="101" t="s">
        <v>321</v>
      </c>
      <c r="B71" s="101">
        <v>1.2</v>
      </c>
      <c r="C71" s="101">
        <v>1.65</v>
      </c>
      <c r="D71" s="101">
        <f t="shared" si="6"/>
        <v>1.9799999999999998</v>
      </c>
      <c r="E71" s="101">
        <v>1</v>
      </c>
      <c r="F71" s="101">
        <f>D71*E71</f>
        <v>1.9799999999999998</v>
      </c>
      <c r="G71" s="101"/>
      <c r="H71" s="101"/>
      <c r="I71" s="101"/>
      <c r="J71" s="101">
        <f t="shared" si="4"/>
        <v>0.56999999999999995</v>
      </c>
    </row>
    <row r="72" spans="1:29">
      <c r="A72" s="101" t="s">
        <v>322</v>
      </c>
      <c r="B72" s="101">
        <v>2.4</v>
      </c>
      <c r="C72" s="101">
        <v>0.85</v>
      </c>
      <c r="D72" s="101">
        <f t="shared" si="6"/>
        <v>2.04</v>
      </c>
      <c r="E72" s="101">
        <v>1</v>
      </c>
      <c r="F72" s="101">
        <f t="shared" si="8"/>
        <v>2.04</v>
      </c>
      <c r="G72" s="101"/>
      <c r="H72" s="101"/>
      <c r="I72" s="101"/>
      <c r="J72" s="101">
        <f t="shared" si="4"/>
        <v>0.65</v>
      </c>
    </row>
    <row r="73" spans="1:29">
      <c r="A73" s="101" t="s">
        <v>323</v>
      </c>
      <c r="B73" s="101">
        <v>2.4</v>
      </c>
      <c r="C73" s="101">
        <v>2.1</v>
      </c>
      <c r="D73" s="101">
        <f t="shared" si="6"/>
        <v>5.04</v>
      </c>
      <c r="E73" s="101">
        <v>2</v>
      </c>
      <c r="F73" s="101">
        <f t="shared" si="8"/>
        <v>10.08</v>
      </c>
      <c r="G73" s="101"/>
      <c r="H73" s="101"/>
      <c r="I73" s="101"/>
      <c r="J73" s="101">
        <f t="shared" si="4"/>
        <v>1.8</v>
      </c>
    </row>
    <row r="74" spans="1:29">
      <c r="A74" s="101"/>
      <c r="B74" s="101"/>
      <c r="C74" s="101"/>
      <c r="D74" s="101"/>
      <c r="E74" s="101"/>
      <c r="F74" s="101"/>
      <c r="G74" s="101"/>
      <c r="H74" s="101"/>
      <c r="I74" s="101"/>
      <c r="J74" s="101"/>
    </row>
    <row r="75" spans="1:29">
      <c r="A75" s="99" t="s">
        <v>324</v>
      </c>
      <c r="B75" s="99"/>
      <c r="C75" s="99"/>
      <c r="D75" s="99"/>
      <c r="E75" s="99"/>
      <c r="F75" s="99">
        <f>SUM(F60:F73)</f>
        <v>113.40000000000002</v>
      </c>
      <c r="G75" s="99">
        <f t="shared" ref="G75:J75" si="9">SUM(G60:G73)</f>
        <v>6.2</v>
      </c>
      <c r="H75" s="99">
        <f t="shared" si="9"/>
        <v>6.2</v>
      </c>
      <c r="I75" s="99">
        <f t="shared" si="9"/>
        <v>15.2</v>
      </c>
      <c r="J75" s="99">
        <f t="shared" si="9"/>
        <v>23.52</v>
      </c>
    </row>
    <row r="76" spans="1:29">
      <c r="A76" s="74"/>
      <c r="B76" s="74"/>
      <c r="C76" s="74"/>
      <c r="D76" s="74"/>
      <c r="E76" s="74"/>
      <c r="F76" s="74"/>
      <c r="G76" s="74"/>
    </row>
    <row r="77" spans="1:29">
      <c r="A77" s="102" t="s">
        <v>325</v>
      </c>
      <c r="B77" s="102"/>
      <c r="C77" s="102"/>
      <c r="D77" s="102"/>
      <c r="E77" s="102"/>
      <c r="F77" s="102"/>
      <c r="G77" s="102"/>
    </row>
    <row r="78" spans="1:29" ht="29.25">
      <c r="A78" s="103" t="s">
        <v>304</v>
      </c>
      <c r="B78" s="103" t="s">
        <v>265</v>
      </c>
      <c r="C78" s="103" t="s">
        <v>277</v>
      </c>
      <c r="D78" s="103" t="s">
        <v>248</v>
      </c>
      <c r="E78" s="103" t="s">
        <v>66</v>
      </c>
      <c r="F78" s="104" t="s">
        <v>305</v>
      </c>
      <c r="G78" s="103" t="s">
        <v>326</v>
      </c>
    </row>
    <row r="79" spans="1:29">
      <c r="A79" s="73" t="s">
        <v>175</v>
      </c>
      <c r="B79" s="73">
        <v>0.8</v>
      </c>
      <c r="C79" s="73">
        <v>2.1850000000000001</v>
      </c>
      <c r="D79" s="73">
        <f>B79*C79</f>
        <v>1.7480000000000002</v>
      </c>
      <c r="E79" s="73">
        <v>6</v>
      </c>
      <c r="F79" s="73">
        <f>D79*E79</f>
        <v>10.488000000000001</v>
      </c>
      <c r="G79" s="73">
        <f>(B79+((C79+0.1)*2))*E79</f>
        <v>32.22</v>
      </c>
      <c r="H79" s="105"/>
      <c r="I79" s="105"/>
      <c r="J79" s="105"/>
      <c r="K79" s="105"/>
      <c r="L79" s="105"/>
      <c r="M79" s="105"/>
      <c r="N79" s="105"/>
      <c r="O79" s="105"/>
      <c r="P79" s="105"/>
      <c r="Q79" s="105"/>
    </row>
    <row r="80" spans="1:29">
      <c r="A80" s="73"/>
      <c r="B80" s="73"/>
      <c r="C80" s="73"/>
      <c r="D80" s="73"/>
      <c r="E80" s="73"/>
      <c r="F80" s="73"/>
      <c r="G80" s="73"/>
    </row>
    <row r="81" spans="1:26">
      <c r="A81" s="73"/>
      <c r="B81" s="73"/>
      <c r="C81" s="73"/>
      <c r="D81" s="73"/>
      <c r="E81" s="73"/>
      <c r="F81" s="73"/>
      <c r="G81" s="73"/>
      <c r="T81" s="76"/>
      <c r="U81" s="76"/>
      <c r="V81" s="76"/>
      <c r="W81" s="76"/>
      <c r="X81" s="76"/>
      <c r="Y81" s="76"/>
      <c r="Z81" s="76"/>
    </row>
    <row r="82" spans="1:26">
      <c r="A82" s="73"/>
      <c r="B82" s="73"/>
      <c r="C82" s="73"/>
      <c r="D82" s="73"/>
      <c r="E82" s="73"/>
      <c r="F82" s="73"/>
      <c r="G82" s="73"/>
    </row>
    <row r="83" spans="1:26">
      <c r="A83" s="103" t="s">
        <v>324</v>
      </c>
      <c r="B83" s="103"/>
      <c r="C83" s="103"/>
      <c r="D83" s="103"/>
      <c r="E83" s="103"/>
      <c r="F83" s="103">
        <f>SUM(F79:F81)</f>
        <v>10.488000000000001</v>
      </c>
      <c r="G83" s="103">
        <f>SUM(G79:G81)</f>
        <v>32.22</v>
      </c>
    </row>
    <row r="84" spans="1:26">
      <c r="K84" s="74"/>
      <c r="L84" s="74"/>
      <c r="M84" s="74"/>
      <c r="N84" s="74"/>
      <c r="O84" s="74"/>
      <c r="P84" s="74"/>
      <c r="Q84" s="74"/>
      <c r="R84" s="74"/>
      <c r="S84" s="74"/>
    </row>
    <row r="85" spans="1:26">
      <c r="A85" s="106" t="s">
        <v>327</v>
      </c>
      <c r="B85" s="106"/>
      <c r="C85" s="106"/>
      <c r="D85" s="106"/>
      <c r="E85" s="106"/>
      <c r="F85" s="106"/>
      <c r="G85" s="106"/>
      <c r="K85" s="74"/>
      <c r="L85" s="74"/>
      <c r="M85" s="74"/>
      <c r="N85" s="74"/>
      <c r="O85" s="74"/>
      <c r="P85" s="74"/>
      <c r="Q85" s="74"/>
      <c r="R85" s="74"/>
      <c r="S85" s="74"/>
    </row>
    <row r="86" spans="1:26" ht="29.25">
      <c r="A86" s="107" t="s">
        <v>304</v>
      </c>
      <c r="B86" s="107" t="s">
        <v>265</v>
      </c>
      <c r="C86" s="107" t="s">
        <v>277</v>
      </c>
      <c r="D86" s="107" t="s">
        <v>248</v>
      </c>
      <c r="E86" s="107" t="s">
        <v>66</v>
      </c>
      <c r="F86" s="108" t="s">
        <v>305</v>
      </c>
      <c r="G86" s="107" t="s">
        <v>309</v>
      </c>
      <c r="K86" s="74"/>
      <c r="L86" s="74"/>
      <c r="M86" s="74"/>
      <c r="N86" s="74"/>
      <c r="O86" s="74"/>
      <c r="P86" s="74"/>
      <c r="Q86" s="74"/>
      <c r="R86" s="74"/>
      <c r="S86" s="74"/>
    </row>
    <row r="87" spans="1:26">
      <c r="A87" s="109"/>
      <c r="B87" s="109">
        <v>2</v>
      </c>
      <c r="C87" s="109">
        <v>2.5499999999999998</v>
      </c>
      <c r="D87" s="109">
        <f>B87*C87</f>
        <v>5.0999999999999996</v>
      </c>
      <c r="E87" s="109">
        <v>2</v>
      </c>
      <c r="F87" s="109">
        <f>D87*E87</f>
        <v>10.199999999999999</v>
      </c>
      <c r="G87" s="109">
        <f>(B87+(C87*2))*0.1*E87</f>
        <v>1.42</v>
      </c>
      <c r="K87" s="74"/>
      <c r="L87" s="74"/>
      <c r="M87" s="74"/>
      <c r="N87" s="74"/>
      <c r="O87" s="74"/>
      <c r="P87" s="74"/>
      <c r="Q87" s="74"/>
      <c r="R87" s="74"/>
      <c r="S87" s="74"/>
    </row>
    <row r="88" spans="1:26">
      <c r="A88" s="109"/>
      <c r="B88" s="109">
        <v>2.4</v>
      </c>
      <c r="C88" s="109">
        <v>2.5499999999999998</v>
      </c>
      <c r="D88" s="109">
        <f t="shared" ref="D88:D89" si="10">B88*C88</f>
        <v>6.1199999999999992</v>
      </c>
      <c r="E88" s="109">
        <v>1</v>
      </c>
      <c r="F88" s="109">
        <f t="shared" ref="F88" si="11">D88*E88</f>
        <v>6.1199999999999992</v>
      </c>
      <c r="G88" s="109">
        <f t="shared" ref="G88:G89" si="12">(B88+(C88*2))*0.1*E88</f>
        <v>0.75</v>
      </c>
      <c r="K88" s="74"/>
      <c r="L88" s="74"/>
      <c r="M88" s="74"/>
      <c r="N88" s="74"/>
      <c r="O88" s="74"/>
      <c r="P88" s="74"/>
      <c r="Q88" s="74"/>
      <c r="R88" s="74"/>
      <c r="S88" s="74"/>
    </row>
    <row r="89" spans="1:26">
      <c r="A89" s="109"/>
      <c r="B89" s="109">
        <v>3.2</v>
      </c>
      <c r="C89" s="109">
        <v>2.5499999999999998</v>
      </c>
      <c r="D89" s="109">
        <f t="shared" si="10"/>
        <v>8.16</v>
      </c>
      <c r="E89" s="109">
        <v>1</v>
      </c>
      <c r="F89" s="109">
        <f>D89*E89</f>
        <v>8.16</v>
      </c>
      <c r="G89" s="109">
        <f t="shared" si="12"/>
        <v>0.83000000000000007</v>
      </c>
      <c r="K89" s="74"/>
      <c r="L89" s="74"/>
      <c r="M89" s="74"/>
      <c r="N89" s="74"/>
      <c r="O89" s="74"/>
      <c r="P89" s="74"/>
      <c r="Q89" s="74"/>
      <c r="R89" s="74"/>
      <c r="S89" s="74"/>
    </row>
    <row r="90" spans="1:26">
      <c r="A90" s="109"/>
      <c r="B90" s="109"/>
      <c r="C90" s="109"/>
      <c r="D90" s="109"/>
      <c r="E90" s="109"/>
      <c r="F90" s="109"/>
      <c r="G90" s="109"/>
      <c r="K90" s="74"/>
      <c r="L90" s="74"/>
      <c r="M90" s="74"/>
      <c r="N90" s="74"/>
      <c r="O90" s="74"/>
      <c r="P90" s="74"/>
      <c r="Q90" s="74"/>
      <c r="R90" s="74"/>
      <c r="S90" s="74"/>
    </row>
    <row r="91" spans="1:26">
      <c r="A91" s="107" t="s">
        <v>324</v>
      </c>
      <c r="B91" s="107"/>
      <c r="C91" s="107"/>
      <c r="D91" s="107"/>
      <c r="E91" s="107"/>
      <c r="F91" s="107">
        <f>SUM(F87:F89)</f>
        <v>24.48</v>
      </c>
      <c r="G91" s="107">
        <f>SUM(G87:G89)</f>
        <v>3</v>
      </c>
    </row>
    <row r="93" spans="1:26">
      <c r="A93" s="110" t="s">
        <v>328</v>
      </c>
      <c r="B93" s="111"/>
      <c r="C93" s="111"/>
      <c r="D93" s="111"/>
      <c r="E93" s="111"/>
      <c r="F93" s="111"/>
      <c r="G93" s="111"/>
      <c r="H93" s="111"/>
    </row>
    <row r="94" spans="1:26">
      <c r="A94" s="112" t="s">
        <v>329</v>
      </c>
      <c r="B94" s="111"/>
      <c r="C94" s="111"/>
      <c r="D94" s="111"/>
      <c r="E94" s="111"/>
      <c r="F94" s="111"/>
      <c r="G94" s="111"/>
      <c r="H94" s="111"/>
    </row>
    <row r="95" spans="1:26">
      <c r="A95" s="112"/>
      <c r="B95" s="111"/>
      <c r="C95" s="111"/>
      <c r="D95" s="111"/>
      <c r="E95" s="111"/>
      <c r="F95" s="111"/>
      <c r="G95" s="111"/>
      <c r="H95" s="111"/>
    </row>
    <row r="96" spans="1:26">
      <c r="A96" s="111" t="s">
        <v>330</v>
      </c>
      <c r="B96" s="111" t="s">
        <v>331</v>
      </c>
      <c r="C96" s="111" t="s">
        <v>332</v>
      </c>
      <c r="D96" s="111" t="s">
        <v>333</v>
      </c>
      <c r="E96" s="111" t="s">
        <v>334</v>
      </c>
      <c r="F96" s="111" t="s">
        <v>335</v>
      </c>
      <c r="G96" s="111" t="s">
        <v>336</v>
      </c>
      <c r="H96" s="111" t="s">
        <v>337</v>
      </c>
    </row>
    <row r="97" spans="1:20">
      <c r="A97" s="111" t="s">
        <v>338</v>
      </c>
      <c r="B97" s="111"/>
      <c r="C97" s="111"/>
      <c r="D97" s="111">
        <f>B97*C97</f>
        <v>0</v>
      </c>
      <c r="E97" s="111">
        <f>-F91</f>
        <v>-24.48</v>
      </c>
      <c r="F97" s="111">
        <f>-F75</f>
        <v>-113.40000000000002</v>
      </c>
      <c r="G97" s="111">
        <f>D97+E97+F97</f>
        <v>-137.88000000000002</v>
      </c>
      <c r="H97" s="111"/>
    </row>
    <row r="98" spans="1:20">
      <c r="A98" s="111" t="s">
        <v>339</v>
      </c>
      <c r="B98" s="111"/>
      <c r="C98" s="111"/>
      <c r="D98" s="111">
        <f>B98*C98*0.5</f>
        <v>0</v>
      </c>
      <c r="E98" s="111"/>
      <c r="F98" s="111"/>
      <c r="G98" s="111">
        <f>D98*H98</f>
        <v>0</v>
      </c>
      <c r="H98" s="111">
        <v>2</v>
      </c>
    </row>
    <row r="99" spans="1:20">
      <c r="A99" s="111" t="s">
        <v>340</v>
      </c>
      <c r="B99" s="111"/>
      <c r="C99" s="111"/>
      <c r="D99" s="111">
        <f>B99*C99</f>
        <v>0</v>
      </c>
      <c r="E99" s="111"/>
      <c r="F99" s="111"/>
      <c r="G99" s="111">
        <f>D99</f>
        <v>0</v>
      </c>
      <c r="H99" s="111"/>
    </row>
    <row r="100" spans="1:20">
      <c r="A100" s="112" t="s">
        <v>341</v>
      </c>
      <c r="B100" s="111"/>
      <c r="C100" s="111"/>
      <c r="D100" s="111"/>
      <c r="E100" s="111"/>
      <c r="F100" s="111"/>
      <c r="G100" s="111"/>
      <c r="H100" s="111"/>
    </row>
    <row r="101" spans="1:20">
      <c r="A101" s="112"/>
      <c r="B101" s="111"/>
      <c r="C101" s="111"/>
      <c r="D101" s="111"/>
      <c r="E101" s="111"/>
      <c r="F101" s="111"/>
      <c r="G101" s="111"/>
      <c r="H101" s="111"/>
    </row>
    <row r="102" spans="1:20">
      <c r="A102" s="111" t="s">
        <v>330</v>
      </c>
      <c r="B102" s="111" t="s">
        <v>331</v>
      </c>
      <c r="C102" s="111" t="s">
        <v>332</v>
      </c>
      <c r="D102" s="111" t="s">
        <v>333</v>
      </c>
      <c r="E102" s="111" t="s">
        <v>334</v>
      </c>
      <c r="F102" s="111" t="s">
        <v>335</v>
      </c>
      <c r="G102" s="111" t="s">
        <v>336</v>
      </c>
      <c r="H102" s="111" t="s">
        <v>337</v>
      </c>
    </row>
    <row r="103" spans="1:20">
      <c r="A103" s="111"/>
      <c r="B103" s="111"/>
      <c r="C103" s="111"/>
      <c r="D103" s="111">
        <f>B103*C103</f>
        <v>0</v>
      </c>
      <c r="E103" s="111">
        <f>-F83</f>
        <v>-10.488000000000001</v>
      </c>
      <c r="F103" s="111">
        <v>0</v>
      </c>
      <c r="G103" s="111">
        <f>D103-E103-F103</f>
        <v>10.488000000000001</v>
      </c>
      <c r="H103" s="111"/>
      <c r="J103" s="74"/>
      <c r="K103" s="89"/>
      <c r="L103" s="74"/>
      <c r="M103" s="74"/>
      <c r="N103" s="74"/>
      <c r="O103" s="74"/>
      <c r="P103" s="74"/>
      <c r="Q103" s="74"/>
      <c r="R103" s="74"/>
      <c r="S103" s="74"/>
      <c r="T103" s="74"/>
    </row>
    <row r="104" spans="1:20">
      <c r="J104" s="74"/>
      <c r="K104" s="113"/>
      <c r="L104" s="74"/>
      <c r="M104" s="74"/>
      <c r="N104" s="113"/>
      <c r="O104" s="74"/>
      <c r="P104" s="74"/>
      <c r="Q104" s="114"/>
      <c r="R104" s="74"/>
      <c r="S104" s="74"/>
      <c r="T104" s="74"/>
    </row>
    <row r="105" spans="1:20">
      <c r="A105" s="115" t="s">
        <v>342</v>
      </c>
      <c r="B105" s="115" t="s">
        <v>343</v>
      </c>
      <c r="J105" s="74"/>
      <c r="K105" s="116"/>
      <c r="L105" s="74"/>
      <c r="M105" s="74"/>
      <c r="N105" s="116"/>
      <c r="O105" s="74"/>
      <c r="P105" s="74"/>
      <c r="Q105" s="74"/>
      <c r="R105" s="74"/>
      <c r="S105" s="74"/>
      <c r="T105" s="74"/>
    </row>
    <row r="106" spans="1:20">
      <c r="A106" s="115" t="s">
        <v>344</v>
      </c>
      <c r="B106" s="115">
        <f>G97+G98+G99</f>
        <v>-137.88000000000002</v>
      </c>
      <c r="J106" s="74"/>
      <c r="K106" s="116"/>
      <c r="L106" s="74"/>
      <c r="M106" s="74"/>
      <c r="N106" s="74"/>
      <c r="O106" s="74"/>
      <c r="P106" s="74"/>
      <c r="Q106" s="74"/>
      <c r="R106" s="74"/>
      <c r="S106" s="74"/>
      <c r="T106" s="74"/>
    </row>
    <row r="107" spans="1:20">
      <c r="A107" s="115"/>
      <c r="B107" s="115"/>
      <c r="J107" s="74"/>
      <c r="K107" s="116"/>
      <c r="L107" s="74"/>
      <c r="M107" s="74"/>
      <c r="N107" s="74"/>
      <c r="O107" s="74"/>
      <c r="P107" s="74"/>
      <c r="Q107" s="74"/>
      <c r="R107" s="74"/>
      <c r="S107" s="74"/>
      <c r="T107" s="74"/>
    </row>
    <row r="108" spans="1:20">
      <c r="A108" s="115" t="s">
        <v>345</v>
      </c>
      <c r="B108" s="115">
        <f>B106+(G103*2)</f>
        <v>-116.90400000000002</v>
      </c>
      <c r="J108" s="74"/>
      <c r="K108" s="116"/>
      <c r="L108" s="74"/>
      <c r="M108" s="74"/>
      <c r="N108" s="74"/>
      <c r="O108" s="74"/>
      <c r="P108" s="74"/>
      <c r="Q108" s="74"/>
      <c r="R108" s="74"/>
      <c r="S108" s="74"/>
      <c r="T108" s="74"/>
    </row>
    <row r="109" spans="1:20">
      <c r="A109" s="115"/>
      <c r="B109" s="115"/>
      <c r="J109" s="74"/>
      <c r="K109" s="74"/>
      <c r="L109" s="74"/>
      <c r="M109" s="74"/>
      <c r="N109" s="74"/>
      <c r="O109" s="74"/>
      <c r="P109" s="74"/>
      <c r="Q109" s="74"/>
      <c r="R109" s="74"/>
      <c r="S109" s="74"/>
      <c r="T109" s="74"/>
    </row>
    <row r="110" spans="1:20">
      <c r="J110" s="74"/>
      <c r="K110" s="74"/>
      <c r="L110" s="74"/>
      <c r="M110" s="74"/>
      <c r="N110" s="74"/>
      <c r="O110" s="74"/>
      <c r="P110" s="74"/>
      <c r="Q110" s="74"/>
      <c r="R110" s="74"/>
      <c r="S110" s="74"/>
      <c r="T110" s="74"/>
    </row>
    <row r="111" spans="1:20">
      <c r="J111" s="74"/>
      <c r="K111" s="74"/>
      <c r="L111" s="74"/>
      <c r="M111" s="74"/>
      <c r="N111" s="74"/>
      <c r="O111" s="74"/>
      <c r="P111" s="74"/>
      <c r="Q111" s="74"/>
      <c r="R111" s="74"/>
      <c r="S111" s="74"/>
      <c r="T111" s="74"/>
    </row>
    <row r="112" spans="1:20">
      <c r="J112" s="74"/>
      <c r="K112" s="74"/>
      <c r="L112" s="74"/>
      <c r="M112" s="74"/>
      <c r="N112" s="74"/>
      <c r="O112" s="74"/>
      <c r="P112" s="74"/>
      <c r="Q112" s="74"/>
      <c r="R112" s="74"/>
      <c r="S112" s="74"/>
      <c r="T112" s="74"/>
    </row>
    <row r="113" spans="1:20">
      <c r="J113" s="74"/>
      <c r="K113" s="74"/>
      <c r="L113" s="74"/>
      <c r="M113" s="74"/>
      <c r="N113" s="74"/>
      <c r="O113" s="74"/>
      <c r="P113" s="74"/>
      <c r="Q113" s="74"/>
      <c r="R113" s="74"/>
      <c r="S113" s="74"/>
      <c r="T113" s="74"/>
    </row>
    <row r="114" spans="1:20">
      <c r="A114" s="113"/>
      <c r="B114" s="74"/>
      <c r="C114" s="74"/>
      <c r="D114" s="113"/>
      <c r="E114" s="74"/>
      <c r="F114" s="74"/>
      <c r="G114" s="74"/>
      <c r="J114" s="74"/>
      <c r="K114" s="74"/>
      <c r="L114" s="74"/>
      <c r="M114" s="74"/>
      <c r="N114" s="74"/>
      <c r="O114" s="74"/>
      <c r="P114" s="74"/>
      <c r="Q114" s="74"/>
      <c r="R114" s="74"/>
      <c r="S114" s="74"/>
      <c r="T114" s="74"/>
    </row>
    <row r="115" spans="1:20">
      <c r="A115" s="116"/>
      <c r="B115" s="74"/>
      <c r="C115" s="74"/>
      <c r="D115" s="116"/>
      <c r="E115" s="74"/>
      <c r="F115" s="74"/>
      <c r="G115" s="74"/>
      <c r="J115" s="74"/>
      <c r="K115" s="74"/>
      <c r="L115" s="74"/>
      <c r="M115" s="74"/>
      <c r="N115" s="74"/>
      <c r="O115" s="74"/>
      <c r="P115" s="74"/>
      <c r="Q115" s="74"/>
      <c r="R115" s="74"/>
      <c r="S115" s="74"/>
      <c r="T115" s="74"/>
    </row>
    <row r="116" spans="1:20">
      <c r="A116" s="116"/>
      <c r="B116" s="74"/>
      <c r="C116" s="74"/>
      <c r="D116" s="74"/>
      <c r="E116" s="74"/>
      <c r="F116" s="74"/>
      <c r="G116" s="74"/>
      <c r="J116" s="74"/>
      <c r="K116" s="74"/>
      <c r="L116" s="74"/>
      <c r="M116" s="74"/>
      <c r="N116" s="74"/>
      <c r="O116" s="74"/>
      <c r="P116" s="74"/>
      <c r="Q116" s="74"/>
      <c r="R116" s="74"/>
      <c r="S116" s="74"/>
      <c r="T116" s="74"/>
    </row>
    <row r="117" spans="1:20">
      <c r="A117" s="116"/>
      <c r="B117" s="74"/>
      <c r="C117" s="74"/>
      <c r="D117" s="74"/>
      <c r="E117" s="74"/>
      <c r="F117" s="74"/>
      <c r="G117" s="74"/>
      <c r="J117" s="74"/>
      <c r="K117" s="89"/>
      <c r="L117" s="74"/>
      <c r="M117" s="74"/>
      <c r="N117" s="74"/>
      <c r="O117" s="74"/>
      <c r="P117" s="74"/>
      <c r="Q117" s="74"/>
      <c r="R117" s="74"/>
      <c r="S117" s="74"/>
      <c r="T117" s="74"/>
    </row>
    <row r="118" spans="1:20">
      <c r="A118" s="116"/>
      <c r="B118" s="74"/>
      <c r="C118" s="74"/>
      <c r="D118" s="74"/>
      <c r="E118" s="74"/>
      <c r="F118" s="74"/>
      <c r="G118" s="74"/>
      <c r="J118" s="74"/>
      <c r="K118" s="113"/>
      <c r="L118" s="74"/>
      <c r="M118" s="74"/>
      <c r="N118" s="113"/>
      <c r="O118" s="74"/>
      <c r="P118" s="74"/>
      <c r="Q118" s="74"/>
      <c r="R118" s="74"/>
      <c r="S118" s="74"/>
      <c r="T118" s="74"/>
    </row>
    <row r="119" spans="1:20">
      <c r="A119" s="74"/>
      <c r="B119" s="74"/>
      <c r="C119" s="74"/>
      <c r="D119" s="74"/>
      <c r="E119" s="74"/>
      <c r="F119" s="74"/>
      <c r="G119" s="74"/>
      <c r="J119" s="74"/>
      <c r="K119" s="116"/>
      <c r="L119" s="74"/>
      <c r="M119" s="74"/>
      <c r="N119" s="116"/>
      <c r="O119" s="74"/>
      <c r="P119" s="74"/>
      <c r="Q119" s="74"/>
      <c r="R119" s="74"/>
      <c r="S119" s="74"/>
      <c r="T119" s="74"/>
    </row>
    <row r="120" spans="1:20">
      <c r="A120" s="74"/>
      <c r="B120" s="74"/>
      <c r="C120" s="74"/>
      <c r="D120" s="74"/>
      <c r="E120" s="74"/>
      <c r="F120" s="74"/>
      <c r="G120" s="74"/>
      <c r="J120" s="74"/>
      <c r="K120" s="116"/>
      <c r="L120" s="74"/>
      <c r="M120" s="74"/>
      <c r="N120" s="74"/>
      <c r="O120" s="74"/>
      <c r="P120" s="74"/>
      <c r="Q120" s="74"/>
      <c r="R120" s="74"/>
      <c r="S120" s="74"/>
      <c r="T120" s="74"/>
    </row>
    <row r="121" spans="1:20">
      <c r="A121" s="74"/>
      <c r="B121" s="74"/>
      <c r="C121" s="74"/>
      <c r="D121" s="74"/>
      <c r="E121" s="74"/>
      <c r="F121" s="74"/>
      <c r="G121" s="74"/>
      <c r="J121" s="74"/>
      <c r="K121" s="116"/>
      <c r="L121" s="74"/>
      <c r="M121" s="74"/>
      <c r="N121" s="74"/>
      <c r="O121" s="74"/>
      <c r="P121" s="74"/>
      <c r="Q121" s="74"/>
      <c r="R121" s="74"/>
      <c r="S121" s="74"/>
      <c r="T121" s="74"/>
    </row>
    <row r="122" spans="1:20">
      <c r="A122" s="74"/>
      <c r="B122" s="74"/>
      <c r="C122" s="74"/>
      <c r="D122" s="74"/>
      <c r="E122" s="74"/>
      <c r="F122" s="74"/>
      <c r="G122" s="74"/>
      <c r="J122" s="74"/>
      <c r="K122" s="116"/>
      <c r="L122" s="74"/>
      <c r="M122" s="74"/>
      <c r="N122" s="74"/>
      <c r="O122" s="74"/>
      <c r="P122" s="74"/>
      <c r="Q122" s="74"/>
      <c r="R122" s="74"/>
      <c r="S122" s="74"/>
      <c r="T122" s="74"/>
    </row>
    <row r="123" spans="1:20">
      <c r="A123" s="74"/>
      <c r="B123" s="74"/>
      <c r="C123" s="74"/>
      <c r="D123" s="74"/>
      <c r="E123" s="74"/>
      <c r="F123" s="74"/>
      <c r="G123" s="74"/>
      <c r="J123" s="74"/>
      <c r="K123" s="74"/>
      <c r="L123" s="74"/>
      <c r="M123" s="74"/>
      <c r="N123" s="74"/>
      <c r="O123" s="74"/>
      <c r="P123" s="74"/>
      <c r="Q123" s="74"/>
      <c r="R123" s="74"/>
      <c r="S123" s="74"/>
      <c r="T123" s="74"/>
    </row>
    <row r="124" spans="1:20">
      <c r="A124" s="74"/>
      <c r="B124" s="74"/>
      <c r="C124" s="74"/>
      <c r="D124" s="74"/>
      <c r="E124" s="74"/>
      <c r="F124" s="74"/>
      <c r="G124" s="74"/>
      <c r="J124" s="74"/>
      <c r="K124" s="74"/>
      <c r="L124" s="74"/>
      <c r="M124" s="74"/>
      <c r="N124" s="74"/>
      <c r="O124" s="74"/>
      <c r="P124" s="74"/>
      <c r="Q124" s="74"/>
      <c r="R124" s="74"/>
      <c r="S124" s="74"/>
      <c r="T124" s="74"/>
    </row>
    <row r="125" spans="1:20">
      <c r="A125" s="74"/>
      <c r="B125" s="74"/>
      <c r="C125" s="74"/>
      <c r="D125" s="74"/>
      <c r="E125" s="74"/>
      <c r="F125" s="74"/>
      <c r="G125" s="74"/>
      <c r="J125" s="74"/>
      <c r="K125" s="74"/>
      <c r="L125" s="74"/>
      <c r="M125" s="74"/>
      <c r="N125" s="74"/>
      <c r="O125" s="74"/>
      <c r="P125" s="74"/>
      <c r="Q125" s="74"/>
      <c r="R125" s="74"/>
      <c r="S125" s="74"/>
      <c r="T125" s="74"/>
    </row>
    <row r="126" spans="1:20">
      <c r="A126" s="74"/>
      <c r="B126" s="74"/>
      <c r="C126" s="74"/>
      <c r="D126" s="74"/>
      <c r="E126" s="74"/>
      <c r="F126" s="74"/>
      <c r="G126" s="74"/>
      <c r="J126" s="74"/>
      <c r="K126" s="74"/>
      <c r="L126" s="74"/>
      <c r="M126" s="74"/>
      <c r="N126" s="74"/>
      <c r="O126" s="74"/>
      <c r="P126" s="74"/>
      <c r="Q126" s="74"/>
      <c r="R126" s="74"/>
      <c r="S126" s="74"/>
      <c r="T126" s="74"/>
    </row>
    <row r="127" spans="1:20">
      <c r="A127" s="74"/>
      <c r="B127" s="74"/>
      <c r="C127" s="74"/>
      <c r="D127" s="74"/>
      <c r="E127" s="74"/>
      <c r="F127" s="74"/>
      <c r="G127" s="74"/>
      <c r="J127" s="74"/>
      <c r="K127" s="74"/>
      <c r="L127" s="74"/>
      <c r="M127" s="74"/>
      <c r="N127" s="74"/>
      <c r="O127" s="74"/>
      <c r="P127" s="74"/>
      <c r="Q127" s="74"/>
      <c r="R127" s="74"/>
      <c r="S127" s="74"/>
      <c r="T127" s="74"/>
    </row>
    <row r="128" spans="1:20">
      <c r="A128" s="74"/>
      <c r="B128" s="74"/>
      <c r="C128" s="74"/>
      <c r="D128" s="74"/>
      <c r="E128" s="74"/>
      <c r="F128" s="74"/>
      <c r="G128" s="74"/>
      <c r="J128" s="74"/>
      <c r="K128" s="74"/>
      <c r="L128" s="74"/>
      <c r="M128" s="74"/>
      <c r="N128" s="74"/>
      <c r="O128" s="74"/>
      <c r="P128" s="74"/>
      <c r="Q128" s="74"/>
      <c r="R128" s="74"/>
      <c r="S128" s="74"/>
      <c r="T128" s="74"/>
    </row>
    <row r="129" spans="10:20">
      <c r="J129" s="74"/>
      <c r="K129" s="74"/>
      <c r="L129" s="74"/>
      <c r="M129" s="74"/>
      <c r="N129" s="74"/>
      <c r="O129" s="74"/>
      <c r="P129" s="74"/>
      <c r="Q129" s="74"/>
      <c r="R129" s="74"/>
      <c r="S129" s="74"/>
      <c r="T129" s="74"/>
    </row>
    <row r="130" spans="10:20">
      <c r="J130" s="74"/>
      <c r="K130" s="74"/>
      <c r="L130" s="74"/>
      <c r="M130" s="74"/>
      <c r="N130" s="74"/>
      <c r="O130" s="74"/>
      <c r="P130" s="74"/>
      <c r="Q130" s="74"/>
      <c r="R130" s="74"/>
      <c r="S130" s="74"/>
      <c r="T130" s="74"/>
    </row>
    <row r="131" spans="10:20">
      <c r="J131" s="74"/>
      <c r="K131" s="74"/>
      <c r="L131" s="74"/>
      <c r="M131" s="74"/>
      <c r="N131" s="74"/>
      <c r="O131" s="74"/>
      <c r="P131" s="74"/>
      <c r="Q131" s="74"/>
      <c r="R131" s="74"/>
      <c r="S131" s="74"/>
      <c r="T131" s="7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SANGUNI SESAME STORAGE FACILITY</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sogeel</dc:creator>
  <cp:lastModifiedBy>Racwi.Said</cp:lastModifiedBy>
  <cp:lastPrinted>2017-06-28T17:20:39Z</cp:lastPrinted>
  <dcterms:created xsi:type="dcterms:W3CDTF">2017-06-09T06:17:41Z</dcterms:created>
  <dcterms:modified xsi:type="dcterms:W3CDTF">2017-07-17T13:34:18Z</dcterms:modified>
</cp:coreProperties>
</file>