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ublic\2020\Ad\MJB\"/>
    </mc:Choice>
  </mc:AlternateContent>
  <bookViews>
    <workbookView xWindow="0" yWindow="0" windowWidth="23040" windowHeight="9384"/>
  </bookViews>
  <sheets>
    <sheet name="BOQ For MOJ building" sheetId="2" r:id="rId1"/>
    <sheet name="Sheet1" sheetId="3"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2" l="1"/>
  <c r="D47" i="2"/>
  <c r="D46" i="2"/>
  <c r="D114" i="2" l="1"/>
  <c r="D65" i="2" l="1"/>
  <c r="D80" i="2"/>
  <c r="D127" i="2"/>
  <c r="D115" i="2"/>
  <c r="D101" i="2"/>
  <c r="F100" i="2"/>
  <c r="F95" i="2"/>
  <c r="D93" i="2"/>
  <c r="D92" i="2"/>
  <c r="D64" i="2"/>
  <c r="D76" i="2"/>
  <c r="D75" i="2"/>
  <c r="D69" i="2"/>
  <c r="D68" i="2"/>
  <c r="D63" i="2"/>
  <c r="F102" i="2" l="1"/>
  <c r="F167" i="2" s="1"/>
  <c r="F98" i="2"/>
  <c r="F166" i="2" s="1"/>
  <c r="D62" i="2" l="1"/>
  <c r="D61" i="2" l="1"/>
  <c r="D59" i="2"/>
  <c r="D55" i="2"/>
  <c r="D56" i="2" s="1"/>
  <c r="D24" i="2"/>
  <c r="D25" i="2" s="1"/>
  <c r="D10" i="2" l="1"/>
  <c r="D11" i="2"/>
  <c r="D16" i="2"/>
  <c r="D15" i="2"/>
  <c r="D17" i="2" l="1"/>
  <c r="D18" i="2" l="1"/>
  <c r="F21" i="2" l="1"/>
  <c r="F160" i="2" s="1"/>
  <c r="D44" i="2"/>
  <c r="D45" i="2" l="1"/>
  <c r="D43" i="2"/>
  <c r="D48" i="2" l="1"/>
  <c r="F50" i="2" l="1"/>
  <c r="F162" i="2" s="1"/>
  <c r="D31" i="2"/>
  <c r="D37" i="2"/>
  <c r="D36" i="2"/>
  <c r="D34" i="2"/>
  <c r="D35" i="2"/>
  <c r="D33" i="2"/>
  <c r="D26" i="2"/>
  <c r="D29" i="2"/>
  <c r="D28" i="2"/>
  <c r="D27" i="2"/>
  <c r="F38" i="2" l="1"/>
  <c r="F161" i="2" s="1"/>
  <c r="D82" i="2" l="1"/>
  <c r="D70" i="2" l="1"/>
  <c r="F85" i="2" l="1"/>
  <c r="F165" i="2" s="1"/>
  <c r="F66" i="2"/>
  <c r="F163" i="2" s="1"/>
  <c r="F68" i="2"/>
  <c r="F71" i="2" l="1"/>
  <c r="F164" i="2" s="1"/>
  <c r="F171" i="2" l="1"/>
  <c r="F170" i="2"/>
  <c r="F110" i="2" l="1"/>
  <c r="D109" i="2"/>
  <c r="F112" i="2" l="1"/>
  <c r="F168" i="2" s="1"/>
  <c r="F117" i="2" l="1"/>
  <c r="F169" i="2" s="1"/>
  <c r="F13" i="2" l="1"/>
  <c r="F159" i="2" s="1"/>
  <c r="F172" i="2" l="1"/>
</calcChain>
</file>

<file path=xl/sharedStrings.xml><?xml version="1.0" encoding="utf-8"?>
<sst xmlns="http://schemas.openxmlformats.org/spreadsheetml/2006/main" count="363" uniqueCount="239">
  <si>
    <t>ITEM</t>
  </si>
  <si>
    <t>QTY</t>
  </si>
  <si>
    <t>m2</t>
  </si>
  <si>
    <t>Nr</t>
  </si>
  <si>
    <t>100x25mm skirting</t>
  </si>
  <si>
    <t>m</t>
  </si>
  <si>
    <t xml:space="preserve">Insitu cement and sand (1:3) screeded beds, with  steel troweled  finish , on concrete </t>
  </si>
  <si>
    <t>Ditto: risers of staircase</t>
  </si>
  <si>
    <t>Ditto: on landing of staircase</t>
  </si>
  <si>
    <t>25mm thick polished  granite slab on backing screed (Measured Separately) on:</t>
  </si>
  <si>
    <t xml:space="preserve">Fill uneven surfaces with stucco filler to approval including sanding of all uneven surfaces; apply two undercoats of emulsion paint and two finishing coats of first quality Silk Vinyl emulsion paint as;- </t>
  </si>
  <si>
    <t xml:space="preserve">Ditto to sloping soffits of stairs </t>
  </si>
  <si>
    <t>Soffits of stair case landings</t>
  </si>
  <si>
    <t>Removing old Electrical Installation and supply Deliver and Install set to work and Commission the following</t>
  </si>
  <si>
    <t>Lighting Points wired in 1.5 sqmm Twin with Earth PVC/SC CU Cables drawn inside HG PVC 20 mm conduit inside the Wall with Switch boxes and join boxes</t>
  </si>
  <si>
    <t xml:space="preserve">Lights </t>
  </si>
  <si>
    <t>600 mm1X36 Watts Single Batten Shallow Flourshent luminare with white stove enameled body and white Plastic  overlapping end caps with diffuser attachment and complete with lamp as Thorn , Type (p3)</t>
  </si>
  <si>
    <t>Power</t>
  </si>
  <si>
    <t>Socket outlet power point wired in 3X2.5 sqmm PVC/SC/CU cable inside HG PVC Conduit 25 mmsq Laid in PVC Trunking</t>
  </si>
  <si>
    <t>HG PVC 25 mm conduit inside the Wall with Earth PVC/SC CU Cables drawn inside the Wall and fix inside the PVC Trunking</t>
  </si>
  <si>
    <t>One way Switching</t>
  </si>
  <si>
    <t>Two  way Switching</t>
  </si>
  <si>
    <t>Data Socket</t>
  </si>
  <si>
    <t>Suppply and connect complete 3X4 sqmm color code SC / CU PVC cablelaid inside 25 sqmm HG PVC conduit</t>
  </si>
  <si>
    <t>15 Amp DP Switch with Neon Indicator supply and install 200X50mm Two compartement</t>
  </si>
  <si>
    <t>Elbow 200X50mm</t>
  </si>
  <si>
    <t>Plate electric Socket</t>
  </si>
  <si>
    <t>Plate Data Socket</t>
  </si>
  <si>
    <t>Distribution Board 6 Way 63A TPN</t>
  </si>
  <si>
    <t>CB SP 10 Amp  Qty 4</t>
  </si>
  <si>
    <t>CB SP 30 Amp  Qty 4</t>
  </si>
  <si>
    <t>CB SP 15 Amp Qty 2</t>
  </si>
  <si>
    <t>CB SP 20 Amp Qty 4</t>
  </si>
  <si>
    <t>CB SP 50 Amp Qty 1</t>
  </si>
  <si>
    <t>Supply And install 2X50sqmm HG PVC Conduit for Main Feeding Cable 16sqmm</t>
  </si>
  <si>
    <t>XLPE PVC Cable 16 sqmm 4 core with cable legs</t>
  </si>
  <si>
    <t>XLPE PVC Cable 10 sqmm 4 core with cable legs</t>
  </si>
  <si>
    <t>HG PVC 20 mm conduit inside the Wall with earth PVC/SC CU Cables drawn inside the wall with Switch and join Boxes</t>
  </si>
  <si>
    <t>1200 mm1X36 Watts Single Batten Shallow Flourshent luminare with white stove enameled body and white Plastic  overlapping end caps with diffuser attachment and complete with lamp as Thorn , Type (A1)</t>
  </si>
  <si>
    <t>End cap 200X50mm</t>
  </si>
  <si>
    <t>13 amp twin switched moulded socket outlet Plate flash mounted on the wall</t>
  </si>
  <si>
    <t>Heavy Gauge PVC Conduit with Bends and all necessary Items</t>
  </si>
  <si>
    <t xml:space="preserve">Cost Estimation sheet </t>
  </si>
  <si>
    <t>sqm</t>
  </si>
  <si>
    <t xml:space="preserve">Description </t>
  </si>
  <si>
    <t>Unit</t>
  </si>
  <si>
    <t>USD</t>
  </si>
  <si>
    <t>Construct 15cm thick of concrete block walls bedded and jointed in cement and sand (1:3) mortar including 25mm floor thickening</t>
  </si>
  <si>
    <t xml:space="preserve">RCC concrete ring beam over the doors and windows </t>
  </si>
  <si>
    <t>cum</t>
  </si>
  <si>
    <t xml:space="preserve">Scrub and remove the existing ceiling paint, make good the existing surfaces; apply two undercoats of pure white emulsion paint and two finishing coats of white emulsion paint  </t>
  </si>
  <si>
    <t>General surfaces of plastered ceiling areas</t>
  </si>
  <si>
    <t>Supply and fix new good quality 2.10m x 0.9m hardwood timber doors of Singapore model. Note the price should include new Italian type locks with very strong hinges for office.</t>
  </si>
  <si>
    <t>Supply and fix new good quality 2.10m x 0.8m hardwood timber doors of Singapore model. Note the price should include new Italian type locks with very strong hinges for toilets.</t>
  </si>
  <si>
    <t>Hard wood double leaf door size 1.10x2.10m high (Door type TD 03)</t>
  </si>
  <si>
    <t>Provide and fix Water Closet suite in white Vitreos China comprising Glazed WC pan with heavy duty unbreakable plastic seat and cover,low level cisteren and fitting 600 Lit including chrome lever and and cover clip,and WC outlet connector,water closed Pan to be Twyford.</t>
  </si>
  <si>
    <t>20mm thick screed to receive 25mm thick granite slab treads</t>
  </si>
  <si>
    <t>Apply two coats of gloss/oil paint on all other existing doors. (size 90cm x 210 cm x 52Nos).</t>
  </si>
  <si>
    <t xml:space="preserve">Sanitation and plumping works for toilets </t>
  </si>
  <si>
    <t xml:space="preserve">TOTAL COST OF RENOVATION WORKS </t>
  </si>
  <si>
    <t>Apply of anti-rust painting to old existing aluminium safety security mesh/grilles. Size 1widex2m H</t>
  </si>
  <si>
    <t>PART III</t>
  </si>
  <si>
    <t>PART II</t>
  </si>
  <si>
    <t>PART I</t>
  </si>
  <si>
    <t>Supply and install EPDM bitumen membrane roofing, water proofing layer, rools of (10 m long X 1 m width and 5mm thickness) melted on 2 mm thick hot mix bitumen layer.</t>
  </si>
  <si>
    <t>L.s</t>
  </si>
  <si>
    <t>Supply and fix 2 hours fire rated steel emergency door, single leaf interior door 100x210cm- swing outward, 45 mm thickness, complete with frame, panic bolt aluminium handle and other accesorries at either ends of ground floor’s hallway</t>
  </si>
  <si>
    <t>Bill of Quantity</t>
  </si>
  <si>
    <t xml:space="preserve">Treads of staircase, including risers </t>
  </si>
  <si>
    <t xml:space="preserve">Landing of staircase - floor tiling </t>
  </si>
  <si>
    <t>11cm PVC rain water collecting pipes from roof, including fixing, completed job</t>
  </si>
  <si>
    <t>RENOVATION/REHABILITATION OF MINISTRY OF JUSTCE  BUILDING - Mogadishu - Somalia</t>
  </si>
  <si>
    <t>RATE in USD</t>
  </si>
  <si>
    <t xml:space="preserve"> TOTAL AMOUNT in USD</t>
  </si>
  <si>
    <t>Sub total - 1</t>
  </si>
  <si>
    <t>Item</t>
  </si>
  <si>
    <t>Remove carefully all damaged and broken ceramic wall tiles of the toilets. The demolished materials should be dumped at least 1km from the site under the rule and regulation of the Municipality of the District.</t>
  </si>
  <si>
    <t>m²</t>
  </si>
  <si>
    <t>Sub total - 2</t>
  </si>
  <si>
    <t>Remove carefully the good condition aluminum cornice walling in the connection angle of the two corridor, after when finishes the implementation of the building re - fix. Note the price should include, covering with BRF and all fittings such as very strong holding system and water sealing system.</t>
  </si>
  <si>
    <t>Replace all missing and damaged pieces of existing 1.5m height and 2.20m width PVC framed windows in the main conference hall. The repairing consist fixing of broken of 6mm ordinary glasses, providing and fixing of good quality anti-mosquito nylon netting, covering by first class BRF (Blast Resistant Films) with all required fixing and fittings</t>
  </si>
  <si>
    <t>REVISED DATE</t>
  </si>
  <si>
    <t>PREPARED DATE</t>
  </si>
  <si>
    <t>Provide and fix 200cm width and 100cm height new protection steel flowered decorated model windows bars made by angle iron frame of 20x20x3mm with another frame made by flat iron @ 200mm both ways. Finally provide and fix inside of every square by flowers of flat iron 10mmx2mm with all required fitting, fixer and two coats of antirust paint (See attached detail drawings).</t>
  </si>
  <si>
    <t>Provide and fix stainless steel handrail  at two sides of staircase (The wall side should be only fixed to the wall where the other sides needs to be fixed by stands poles of aproxemently 60cm @ c/c). The top of the gripping surface shall be at a height between 85-100cm above steps surface and 90-100cm above stair landings. This height shall remain consistent along the length of the ramp.   
Handrails shall have circular cross-section with an outside diameter between 40-60mm.</t>
  </si>
  <si>
    <t xml:space="preserve">Provide and fixing of new sliding steel door at the entrance of the staircase. The doors should be consist:  provide and fix a new 2.12mx2.8m aluminum sliding door which consist frame of cross section 100mmx30mm  with transparent plastic of 4mm thick. The sliding system should be made by a very strong sliding wheels with  all requirement fittings such as  handle, locks etc.  </t>
  </si>
  <si>
    <t>Repair all the cracks on external walls surfaces. After knocking down the plasters, extend the crak at least 100mm wide and 50mm deep. If damage is normal then the repairing should be done by filling the cave by cement sand mortar of 1:3 combining with small pieces of stones in the mortar. But if the crack is large then it must be used with  8mm Z-bended steel combined with 1:3 mortar and pre-casted concrete blocks (1:2:4) of 240x120x60mm across the cracks @1,000mmm c/c.  Finally, all the cracked surface shall be plaster with good finishing of cement sand mortar of 1:5 mixing ratio.</t>
  </si>
  <si>
    <t>Construction of new walls at the South side of the corridor of the building. The wall should be used by hallow cement blocks of 40cmx20cmx20cm laid and jointed with cement sand mortar of 1:6 mixing ratio.</t>
  </si>
  <si>
    <t>Rectify all cornices of opened places by using with cement sand mortar of 1:3 mixing ratio with good finishing.</t>
  </si>
  <si>
    <t>Opening cerefully 64 halls of 40cm width and 40cm length for passage of the reinforcement IPN 120mm steel beams to hold the wooden beam and plywood.</t>
  </si>
  <si>
    <t>Apply 2.5cm thick on internal external plastering of new constructed and sealed walls surfaces with cement sand mortar of 1:5 mixing ratio.</t>
  </si>
  <si>
    <t>Provide and fix of good yield galvanized Iron bolts of M24 x 420 with two galvanized iron washers of M24 nuts. The price will be include applying of grease on the two heads of every bolt to protect the rust</t>
  </si>
  <si>
    <r>
      <rPr>
        <b/>
        <sz val="11"/>
        <rFont val="Arial"/>
        <family val="2"/>
      </rPr>
      <t>Plastering</t>
    </r>
    <r>
      <rPr>
        <sz val="11"/>
        <rFont val="Arial"/>
        <family val="2"/>
      </rPr>
      <t xml:space="preserve"> of surfaces walls, including columns, beams and roof surface/slabs inside building</t>
    </r>
  </si>
  <si>
    <t xml:space="preserve">CONSTRUCTION OF STORE UNDER SRAIRCASE </t>
  </si>
  <si>
    <t>GROUND FLOOR WORKS INCLUDING EXTERNAL WALL</t>
  </si>
  <si>
    <t xml:space="preserve">FIRST FLOOR WORKS FOR MOJ </t>
  </si>
  <si>
    <r>
      <rPr>
        <b/>
        <sz val="11"/>
        <rFont val="Arial"/>
        <family val="2"/>
      </rPr>
      <t xml:space="preserve">Wall surface paintng inlcuding External wall:  </t>
    </r>
    <r>
      <rPr>
        <sz val="11"/>
        <rFont val="Arial"/>
        <family val="2"/>
      </rPr>
      <t xml:space="preserve">                                           Apply two undercoats of brilliant white emulsion paint and two finishing coats of first quality brilliant white Silk Vinyl emulsion paint, to all int/external walls of Ground floor and first floor of building </t>
    </r>
  </si>
  <si>
    <r>
      <rPr>
        <b/>
        <sz val="11"/>
        <rFont val="Arial"/>
        <family val="2"/>
      </rPr>
      <t xml:space="preserve">Steel door at staircase :  </t>
    </r>
    <r>
      <rPr>
        <sz val="11"/>
        <rFont val="Arial"/>
        <family val="2"/>
      </rPr>
      <t xml:space="preserve">                                           Provide and fixing of new sliding steel door at the 5mm thick double plate entrance of the staircase. The doors should be consist/includede: To fix a new 2.12mx2.9m aluminum sliding door which consist frame of cross section 100mmx30mm  with transparent plastic of 4mm thick. The sliding system should be made by a very strong sliding wheels with  all requirement fittings such as  handle, locks etc.  As per drawings and instruction of Engineer</t>
    </r>
  </si>
  <si>
    <t xml:space="preserve">Opening of new window of 80cmx80cm for food serving purpose. The demolished materials should removed and dumped at least 1km from the site with rule and regolation of district municipality. Including finishing of wall edges with cement/sand mortar </t>
  </si>
  <si>
    <t>Opening carefully of new three windows (Two for the kitchen and one for Ministers bath room) of 25cmx25cm for food smell sucking machine purpose. The demolished materials should removed and dumped at least 1km from the site with rule and regolation of district municipality. including finishing of wall edges with cement/sand mortar</t>
  </si>
  <si>
    <t xml:space="preserve">Carefully opening the ventilation hallow blocks of 140cm x 70cm at the South side toiles. The demolished materials should removed and dumped at least 1km from the site with rule and regolation of district municipality. </t>
  </si>
  <si>
    <t>Demolishing &amp; Repairing of external RCC columns, beams and wall structures</t>
  </si>
  <si>
    <t>Repair all the cracks on the internal walls  after knocking down the plasters 100mm wide and 50mm deep along the cracks. Repairing to be done by insertion of z - shape folded 6mm steel of 500mm length @1,000mm c/c across the cracks. If the crack is large the 6mm steel should be combined with a pre-casted concrete blocks (1:2:4) of 240x120x60mm across the cracks @1.0mc/c.  All the cracked surface shall be sealed with cement sand mortar of 1:6 mixing ratio.</t>
  </si>
  <si>
    <t xml:space="preserve">Apply two coats of internal white washing with stucco to fill for all depressed area on all wall surfaces including new walls, ceilings etc. </t>
  </si>
  <si>
    <t>Apply two coats of white distemper inside walls and ceiling surfaces. The price should be include applying of white gloss paint at the lowest 1.50 of all internal wall surfaces.</t>
  </si>
  <si>
    <t>WALL REPAIRING</t>
  </si>
  <si>
    <t>Sub total - 5</t>
  </si>
  <si>
    <t xml:space="preserve">WALL REPAIRING &amp; DECORATON WORKS </t>
  </si>
  <si>
    <t>Provide and fix first quality decoration wall paper to coorridor, with all required fitting and fixer such as sponge, putty knife, wallpaper adhesive, seam roller, brush, PVC smoother etc. to fix the paper on the wall surfaces mainly corridors                                                                                 N.B.                                                                                             The decoration wall paper should be got approval from UNDP engineer before supplying to the site.</t>
  </si>
  <si>
    <t>Sqm</t>
  </si>
  <si>
    <t xml:space="preserve">REMARKS </t>
  </si>
  <si>
    <t>Provide and fix first quality decoration red plywood wall panel of 6mm thick on all internal walls of Minister's office, Deputy Minister, DG office and conference hall. Price should be included good smooth shape cornice edges with all required fitting and fisher, screws, wooden glue fixer etc. Apply on all decorated red wood suffice with non-toxic and first quality clear varnish. color would be selected by Engineer</t>
  </si>
  <si>
    <t>Provide and fix good quality 400 x 400 x 5 mm thick approved porcelain tiles on toilet floor and 400x8mm skirting including cement and sand (1:2) backing (25mm deep) and pointing in white cement as per engineers direction.</t>
  </si>
  <si>
    <t>Supply and fix new kitchen equipment complete system, with good quality standard. This includes Food Storage Containers, Kitchen sink, 90cm Vintage freestanding Oven with Gas Cooktop, working counter, cabinet fixed to wall etc., price should be included all plumping and electrical works required for fixing and conneting to septic tank. as directed by Engineer</t>
  </si>
  <si>
    <t>Provide and fix new aluminum windows (2.0mx1.1mx1nos),  with good quality nylon netting including all fittings, fixtures etc.  The sample of the windows has to be got approved from site engineer.</t>
  </si>
  <si>
    <t>Provide and fix new aluminum windows for toilets (0..6mx0.6mx9nos),  with good quality nylon netting including all fittings, fixtures etc.  The sample of the windows has to be got approved from site engineer.</t>
  </si>
  <si>
    <t xml:space="preserve">Carefully, remove  the old doors 2.1m x 0.9m of all office, and replace with new hardwood timber doors of Singapore model, after when finishes the implementation of the building. Note the price should include new Italian type locks with very strong hinges for all doors. Finally apply two coats of varnish paint. </t>
  </si>
  <si>
    <t>Fabricate/Supply and fix a new partition wall to the Minister's office, made with Skeleton timber of cross section 8x4cm covered on both sides by decorated plywood of 1.5cm thick with beautiful wall paper. The price should be include one pedestrian door made with same materials at corner. as directed by Engineer.</t>
  </si>
  <si>
    <t>PART V</t>
  </si>
  <si>
    <r>
      <t xml:space="preserve">Provide and fix new </t>
    </r>
    <r>
      <rPr>
        <b/>
        <sz val="11"/>
        <color rgb="FF000000"/>
        <rFont val="Arial"/>
        <family val="2"/>
      </rPr>
      <t xml:space="preserve">aluminum partition wall </t>
    </r>
    <r>
      <rPr>
        <sz val="11"/>
        <color indexed="8"/>
        <rFont val="Arial"/>
        <family val="2"/>
      </rPr>
      <t xml:space="preserve">on the reception office &amp; corridor (5mx2.1m + 2x2x2.1m), with good quality nylon netting including all fittings, fixtures etc.  The sample of the windows has to be got approved from site engineer. Price should be included 3nos doors with Automatic controling lock </t>
    </r>
  </si>
  <si>
    <t>Construction of new 15cm height and 20cm width  reinforced concrete beam at 220cm level of all constructed walls. The concrete must be reinforced with 4 number of Y-12mm and staffs of iron bars diameter Ø 8mm @ 250mm c/c.</t>
  </si>
  <si>
    <t>Construction of new 80cm x 80cm and 15cm thick  reinforced concrete platform for food serving purpose. The concrete must be reinforced with 5 number of Y-12mm both ways @ 150mm c/c.</t>
  </si>
  <si>
    <r>
      <t xml:space="preserve">Provide and fix first class of (300 x 1,200 mm trade and 150 x 1,200mm rise) approved staircase marble on trade and rise of existing two staircases of the building. The price should be included the cement and sand (1:2) for jointing and white cement adhesive for pointing.                                                                                             </t>
    </r>
    <r>
      <rPr>
        <b/>
        <sz val="11"/>
        <color indexed="8"/>
        <rFont val="Arial"/>
        <family val="2"/>
      </rPr>
      <t xml:space="preserve">N.B. </t>
    </r>
    <r>
      <rPr>
        <sz val="11"/>
        <color indexed="8"/>
        <rFont val="Arial"/>
        <family val="2"/>
      </rPr>
      <t xml:space="preserve">                                                                                                   </t>
    </r>
    <r>
      <rPr>
        <i/>
        <u/>
        <sz val="11"/>
        <color indexed="8"/>
        <rFont val="Arial"/>
        <family val="2"/>
      </rPr>
      <t>The marble should be got approval from UNDP engineer before supplying to the site.</t>
    </r>
    <r>
      <rPr>
        <sz val="11"/>
        <color indexed="8"/>
        <rFont val="Arial"/>
        <family val="2"/>
      </rPr>
      <t xml:space="preserve">                                                                                                </t>
    </r>
  </si>
  <si>
    <r>
      <rPr>
        <b/>
        <sz val="11"/>
        <rFont val="Arial"/>
        <family val="2"/>
      </rPr>
      <t xml:space="preserve">Wall tiles for toilets:   </t>
    </r>
    <r>
      <rPr>
        <sz val="11"/>
        <rFont val="Arial"/>
        <family val="2"/>
      </rPr>
      <t xml:space="preserve">                                                                      Supply and fix 200x300mm white glazed ceramic wall tiles white colour (RAL 9010) approved from samples provided: 3mm thick joint between tiles to be filled with grey grouting to internal walls for toilets.</t>
    </r>
  </si>
  <si>
    <r>
      <t xml:space="preserve">Site clearance: </t>
    </r>
    <r>
      <rPr>
        <sz val="11"/>
        <color rgb="FF000000"/>
        <rFont val="Arial"/>
        <family val="2"/>
      </rPr>
      <t>Properly clear all around the building from debris, unnecessary small trees, garbage, etc., and remove them away from site to dumpsite. As per the MoJ instruciton.</t>
    </r>
  </si>
  <si>
    <r>
      <t xml:space="preserve">Repair all above knocked places of RCC structures by applying cement sand mortar of 1:3 ratio mix. A neat cement punning shall be applied on the knocked surface before putting the cement mortar. The finishing shall be smooth and even. The repaired portion shall be cured for ten continuous days.                                                                    </t>
    </r>
    <r>
      <rPr>
        <b/>
        <sz val="11"/>
        <color indexed="8"/>
        <rFont val="Arial"/>
        <family val="2"/>
      </rPr>
      <t>N.B.</t>
    </r>
    <r>
      <rPr>
        <sz val="11"/>
        <color indexed="8"/>
        <rFont val="Arial"/>
        <family val="2"/>
      </rPr>
      <t xml:space="preserve">                                                                                             </t>
    </r>
    <r>
      <rPr>
        <i/>
        <sz val="11"/>
        <color rgb="FF000000"/>
        <rFont val="Arial"/>
        <family val="2"/>
      </rPr>
      <t xml:space="preserve">Estimated damage is 50% of total structure </t>
    </r>
    <r>
      <rPr>
        <sz val="11"/>
        <color rgb="FF000000"/>
        <rFont val="Arial"/>
        <family val="2"/>
      </rPr>
      <t xml:space="preserve">            </t>
    </r>
  </si>
  <si>
    <r>
      <t xml:space="preserve">Repair all above knocked places of RCC structures by applying cement sand mortar of 1:3 ratio mix. A neat cement punning shall be applied on the knocked surface before putting the cement mortar. The finishing shall be smooth and even. The repaired portion shall be cured for ten continuous days.                                                                    </t>
    </r>
    <r>
      <rPr>
        <b/>
        <sz val="11"/>
        <color indexed="8"/>
        <rFont val="Arial"/>
        <family val="2"/>
      </rPr>
      <t>N.B.</t>
    </r>
    <r>
      <rPr>
        <sz val="11"/>
        <color indexed="8"/>
        <rFont val="Arial"/>
        <family val="2"/>
      </rPr>
      <t xml:space="preserve">                                                                                             </t>
    </r>
    <r>
      <rPr>
        <i/>
        <sz val="11"/>
        <color rgb="FF000000"/>
        <rFont val="Arial"/>
        <family val="2"/>
      </rPr>
      <t xml:space="preserve">Estimated damage is 50% of total structure </t>
    </r>
    <r>
      <rPr>
        <sz val="11"/>
        <color rgb="FF000000"/>
        <rFont val="Arial"/>
        <family val="2"/>
      </rPr>
      <t xml:space="preserve"> </t>
    </r>
    <r>
      <rPr>
        <sz val="11"/>
        <color indexed="8"/>
        <rFont val="Arial"/>
        <family val="2"/>
      </rPr>
      <t xml:space="preserve">           </t>
    </r>
  </si>
  <si>
    <r>
      <t xml:space="preserve">Provide and fix first quality decoration red wood or equal red plywood wall panel of 20mm thick, 200mm wide at bottom and top of the wall surfaces, as well as 2,000mm c/c along the internal/external wall surfaces of the building. Price should be included good smooth shape cornice edges with all required fitting and fisher, screws, wooden glue fixer etc. Apply on all decorated red wood surfaces with non-toxic and first quality clear varnish.                                                                                         </t>
    </r>
    <r>
      <rPr>
        <b/>
        <sz val="11"/>
        <color indexed="8"/>
        <rFont val="Arial"/>
        <family val="2"/>
      </rPr>
      <t xml:space="preserve">N.B. </t>
    </r>
    <r>
      <rPr>
        <sz val="11"/>
        <color indexed="8"/>
        <rFont val="Arial"/>
        <family val="2"/>
      </rPr>
      <t xml:space="preserve">                                                                                            </t>
    </r>
    <r>
      <rPr>
        <i/>
        <sz val="11"/>
        <color indexed="8"/>
        <rFont val="Arial"/>
        <family val="2"/>
      </rPr>
      <t xml:space="preserve">The </t>
    </r>
    <r>
      <rPr>
        <i/>
        <sz val="11"/>
        <color rgb="FF000000"/>
        <rFont val="Arial"/>
        <family val="2"/>
      </rPr>
      <t>decoration wall paper should be got approval from UNDP engineer before supplying to the site.</t>
    </r>
  </si>
  <si>
    <r>
      <t xml:space="preserve">Provide and fix first quality decoration red wood skirting of 20mm thick, 200mm wide along the internal and external bottom edge of the wall surfaces of the building. Price should be included all required fitting and fisher, screws, wooden glue fixer etc. Apply on all decorated red wood surfaces with non-toxicant and first quality clear varnish.                                                                                         </t>
    </r>
    <r>
      <rPr>
        <b/>
        <sz val="11"/>
        <color indexed="8"/>
        <rFont val="Arial"/>
        <family val="2"/>
      </rPr>
      <t xml:space="preserve">N.B. </t>
    </r>
    <r>
      <rPr>
        <sz val="11"/>
        <color indexed="8"/>
        <rFont val="Arial"/>
        <family val="2"/>
      </rPr>
      <t xml:space="preserve">                                                                                            </t>
    </r>
    <r>
      <rPr>
        <i/>
        <sz val="11"/>
        <color indexed="8"/>
        <rFont val="Arial"/>
        <family val="2"/>
      </rPr>
      <t>The decoration wall paper should be got approval from UNDP engineer before supplying to the site.</t>
    </r>
  </si>
  <si>
    <r>
      <t xml:space="preserve">Provide and fix </t>
    </r>
    <r>
      <rPr>
        <b/>
        <sz val="11"/>
        <rFont val="Arial"/>
        <family val="2"/>
      </rPr>
      <t>decorated ceiling gypsum</t>
    </r>
    <r>
      <rPr>
        <sz val="11"/>
        <rFont val="Arial"/>
        <family val="2"/>
      </rPr>
      <t xml:space="preserve"> to the mnister's office, Deputy minister office, DG office and main meeting room. The ceiling decoration gypsum consist: Two layers. The first layer called flat layer in which cover the whole ceiling area. The second layer is called cornice in which is 600mm width and 70mm thick attached at the surrounding edge of the room with 4 special decorated circle with pendula lights with. Provide also stage with two gypsum columns and special ceiling cornice.
</t>
    </r>
    <r>
      <rPr>
        <b/>
        <sz val="11"/>
        <rFont val="Arial"/>
        <family val="2"/>
      </rPr>
      <t>N.B.</t>
    </r>
    <r>
      <rPr>
        <sz val="11"/>
        <rFont val="Arial"/>
        <family val="2"/>
      </rPr>
      <t xml:space="preserve">                                                                                                        </t>
    </r>
    <r>
      <rPr>
        <i/>
        <sz val="11"/>
        <rFont val="Arial"/>
        <family val="2"/>
      </rPr>
      <t>The decoration should be same type and quality to decor of the office of MoJ Minister, Deputy  (See attached photos). Also, the ceiling gypsum should be got approval from UNDP engineer before supplying to the site.</t>
    </r>
  </si>
  <si>
    <t xml:space="preserve">DOORS WINDOWS </t>
  </si>
  <si>
    <t xml:space="preserve">ROOF REPAIRING </t>
  </si>
  <si>
    <t>Supply and install water piping system for the MoJ to first floor building, Confirm to install water system to all latrines &amp; kitchen in order to ensure good sanitation.</t>
  </si>
  <si>
    <t>Supply and fix new wall hang Wash Hand Basin 450X300mm with overflow and one Tap Hole. Wall bolted and plastic bottle trap with 75 mm seal chrome plated Pillar Tap. Including to replace the old WHB and reconnections</t>
  </si>
  <si>
    <r>
      <t xml:space="preserve">Provide and fix new PVC framed windows (1.5mx2.20m) with  6mm ordinary glasses and good quality anti-mosquito nylon netting including all fittings, fixtures etc.  The PVC frame should be not less than 10mm thick and the ordinary glasses should covered by first class BRF (Blast Resistant Films) with all required fixing and fittings.                                 </t>
    </r>
    <r>
      <rPr>
        <b/>
        <sz val="11"/>
        <rFont val="Arial"/>
        <family val="2"/>
      </rPr>
      <t>N.B.</t>
    </r>
    <r>
      <rPr>
        <sz val="11"/>
        <rFont val="Arial"/>
        <family val="2"/>
      </rPr>
      <t xml:space="preserve">                                                                                                    </t>
    </r>
    <r>
      <rPr>
        <i/>
        <sz val="11"/>
        <rFont val="Arial"/>
        <family val="2"/>
      </rPr>
      <t>Contractor should provide the same quality and design of the existing windows in the conference hall</t>
    </r>
    <r>
      <rPr>
        <sz val="11"/>
        <rFont val="Arial"/>
        <family val="2"/>
      </rPr>
      <t xml:space="preserve">                              </t>
    </r>
  </si>
  <si>
    <t xml:space="preserve">SUMMARY of the Ministry of Justice Improvement _Engineering BOQ Amount                            </t>
  </si>
  <si>
    <r>
      <t xml:space="preserve">Remove carefully the good condition aluminum </t>
    </r>
    <r>
      <rPr>
        <b/>
        <sz val="11"/>
        <rFont val="Arial"/>
        <family val="2"/>
      </rPr>
      <t xml:space="preserve">partition walling </t>
    </r>
    <r>
      <rPr>
        <sz val="11"/>
        <rFont val="Arial"/>
        <family val="2"/>
      </rPr>
      <t>in the middle of the corridor, after when finishes the implementation of the building re - fix. Note the price should include, covering with BRF and all fittings such as very strong holding system and water sealing system.</t>
    </r>
  </si>
  <si>
    <r>
      <t>Remove carefully the good condition</t>
    </r>
    <r>
      <rPr>
        <b/>
        <sz val="11"/>
        <rFont val="Arial"/>
        <family val="2"/>
      </rPr>
      <t xml:space="preserve"> aluminum windows</t>
    </r>
    <r>
      <rPr>
        <sz val="11"/>
        <rFont val="Arial"/>
        <family val="2"/>
      </rPr>
      <t xml:space="preserve"> at the front side of the corridor, after when finishes the implementation of the building re - fix. Note the price should include new anti-mosquito net, covering with BRF and all fittings such as very strong holding system and water sealing system.</t>
    </r>
  </si>
  <si>
    <t xml:space="preserve">Opening carefully 5 partition block walls 25cm thick (two at East and three at West side) of the first floor of the building. The demolished materials should removed and dumped at least 1km from the site with rule and regolation of district municipality. </t>
  </si>
  <si>
    <t>Construction of new partition block wall (15cm thick) for the kitchen at the North-West side of the building. The wall should be used by hallow cement blocks of 40cmx15cmx20cm laid and jointed with cement sand mortar of 1:6 mixing ratio.</t>
  </si>
  <si>
    <t>Sealing of existing 7 (seven) doors ,one ventilation hallow block of the ministry wash room and 64 halls for IPN. The wall should be used by hallow cement blocks of 40cmx20cmx20cm laid and jointed with cement sand mortar of 1:6 mixing ratio.</t>
  </si>
  <si>
    <t>Provide and fix good quality wood flooring tiles with all required fitting and fixer such as adhesive and edging etc. The price should be included adjusting of existing floor surfaces by knocking down the depressed or raised area after it remodel with cement sand mortar of 1:4 mixing ratio.</t>
  </si>
  <si>
    <t xml:space="preserve">ELECTRICAL SYSTEM - REPAIRING </t>
  </si>
  <si>
    <t xml:space="preserve">25mm (1:3) bastard mortar screed on top of roof  1 in 25 slope from west to east, contineous roof slab, wrap around the inverted beams allowing no air bubbles inside as per the detail of installing provided to the manufacturer’s instructions. </t>
  </si>
  <si>
    <t>Drilling carefully of 6 halls of diameter Ø 26mm to the top level of 10 reinforced concrete columns at the external four spans of South-East and South-West side of the building. Note that the prize will be include rectification of the edges of the columns if they broken during the drilling process.</t>
  </si>
  <si>
    <r>
      <t xml:space="preserve">Providing of UE 200mm x 80mm x 6mm beam in between two reinforced concrete columns at the external four spans of South-East and South-West side of the building. The price must be included cutting and with adequate cutter machine applying of three coats of first quality anti - rust paint.                                                                                                         </t>
    </r>
    <r>
      <rPr>
        <b/>
        <sz val="11"/>
        <rFont val="Arial"/>
        <family val="2"/>
      </rPr>
      <t>N.B.</t>
    </r>
    <r>
      <rPr>
        <sz val="11"/>
        <rFont val="Arial"/>
        <family val="2"/>
      </rPr>
      <t xml:space="preserve">                                                                                                            </t>
    </r>
    <r>
      <rPr>
        <i/>
        <sz val="9"/>
        <rFont val="Arial"/>
        <family val="2"/>
      </rPr>
      <t>Since the working place is very close to see, the vendor should use one rod per each span means he/she must use 4,000mm of the 6,000mm length of the UE beam. In this regard there is no need to weld the remainig pieces to avoide weekness of the beam at the midd point causing by the welding.</t>
    </r>
    <r>
      <rPr>
        <sz val="9"/>
        <rFont val="Arial"/>
        <family val="2"/>
      </rPr>
      <t xml:space="preserve"> </t>
    </r>
  </si>
  <si>
    <r>
      <t xml:space="preserve">Providing of Transversal ITN 140mm x 60mm x 6mm beam in between two UE 200 mm to stregthen the week strecture and hang the protection plywood and avoid injury if may some loose concrete falls from the slab. The price must be included: a. Drilling of 4 holes of each ITN for the bolts to joint the two beams; b.  cutting of unneccesary part of the beam; c. Labors to fix the ITN beam to the external UE beam and d. Applying of three coats of first quality anti - rust paint.                       </t>
    </r>
    <r>
      <rPr>
        <b/>
        <sz val="11"/>
        <rFont val="Arial"/>
        <family val="2"/>
      </rPr>
      <t xml:space="preserve">N.B. </t>
    </r>
    <r>
      <rPr>
        <sz val="11"/>
        <rFont val="Arial"/>
        <family val="2"/>
      </rPr>
      <t xml:space="preserve">                                                                                    </t>
    </r>
    <r>
      <rPr>
        <i/>
        <sz val="9"/>
        <rFont val="Arial"/>
        <family val="2"/>
      </rPr>
      <t xml:space="preserve">Note that this price is not included providing of the two steel plate to joint every two ITN beam. </t>
    </r>
  </si>
  <si>
    <t xml:space="preserve"> Provide four (4) pieces of GI steel plate of 400mm length, 240mm width and 10mm thicness. The price must be include: a) Cutting in pieces of the steel plate. b) Drilling of 8 numbers of diameter Ø 26mm for 8 bolts. c) Apply three coats of first quality anti - rust paint.</t>
  </si>
  <si>
    <t xml:space="preserve"> Provide and weld to the two edges of UE beam with two pieces of GI steel plate of 400mm length, 240mm width and 10mm thicness. The price must be include: a) Cutting in pieces of the steel plate. b) Drilling of 6 numbers of diameter Ø 26mm for 6 bolts. c) Welding with continue to the edge of the UE to stainless steel contact surfaces. d) Apply three coats of first quality anti - rust paint.</t>
  </si>
  <si>
    <r>
      <t xml:space="preserve">Providing and fixing for every joint two (2) of 600mm length, 100mm width and 10mm thick galvanized steel plate for the joints of the two  ITN beam. The price must be include: a) Cutting of the GI steel; b) Drilling of 8 numbers of diameter Ø 12mm for 8 bolts. c) Providing of 8 GI steel bolts M10x50 with 16 numbers of washers. d) Labor for fixing the joints and e) Apply three coats of first quality anti - rust paint.       </t>
    </r>
    <r>
      <rPr>
        <b/>
        <sz val="11"/>
        <color rgb="FF000000"/>
        <rFont val="Arial"/>
        <family val="2"/>
      </rPr>
      <t>N.B.</t>
    </r>
    <r>
      <rPr>
        <sz val="11"/>
        <color indexed="8"/>
        <rFont val="Arial"/>
        <family val="2"/>
      </rPr>
      <t xml:space="preserve">                                                                                      </t>
    </r>
    <r>
      <rPr>
        <i/>
        <sz val="9"/>
        <color rgb="FF000000"/>
        <rFont val="Arial"/>
        <family val="2"/>
      </rPr>
      <t xml:space="preserve">Note that the one item of every every joint should be considerd two pieces of steel plate  </t>
    </r>
  </si>
  <si>
    <t xml:space="preserve"> Provide and weld to the two edges of ITN beam with two pieces of GI steel plate of 180mm length, 120mm width and 10mm thicness. The price must be include: a) Cutting in pieces of the steel plate. b) Drilling of 6 numbers of diameter Ø 16mm for 6 bolts. c) Welding with continue to the edge of the ITN to GI steel contact surfaces. d) Providing and fixing of 6 numbers of good yeld and quality bolts M14 x 50 for each edges of every beam and e) Apply three coats of first quality anti - rust paint.</t>
  </si>
  <si>
    <t xml:space="preserve">Wooden battens made by timber of cross section 160mm x 80mm bolted transversally over the IPN. Note that the price should be include three coats of gloss paint </t>
  </si>
  <si>
    <r>
      <t>m</t>
    </r>
    <r>
      <rPr>
        <sz val="11"/>
        <rFont val="Calibri Light"/>
        <family val="2"/>
      </rPr>
      <t>²</t>
    </r>
  </si>
  <si>
    <t>Provide and fixing of plywood of 2,400mm length, 1,200mm width and 20mm thick over the transversal wooden beams.</t>
  </si>
  <si>
    <t>DEMOLISHING AND CLEARANCE WORKS</t>
  </si>
  <si>
    <t>DEMOLISHING CONSTRUCTION AND REPAIRING OF RCC AND WALL STRUCTURES</t>
  </si>
  <si>
    <t>STRENGTHEN OF WEAK STRUCTURE ACTIVITIES</t>
  </si>
  <si>
    <t>WALL DECORATION AND FINISHING ACTIVITIES</t>
  </si>
  <si>
    <t>FLOOR REPAIRING WORKS</t>
  </si>
  <si>
    <t>DOORS, WINDOWS, STAIRCASE, HANDRAIL, AND KITCHEN EQUIPMENTS</t>
  </si>
  <si>
    <t>SUB - 1</t>
  </si>
  <si>
    <t>SUB - 2</t>
  </si>
  <si>
    <t>SUB - 3</t>
  </si>
  <si>
    <t>SUB - 4</t>
  </si>
  <si>
    <t>SUB - 5</t>
  </si>
  <si>
    <t>SUB - 6</t>
  </si>
  <si>
    <t>SUB - 7</t>
  </si>
  <si>
    <t>SUB - 8</t>
  </si>
  <si>
    <t>SUB - 9</t>
  </si>
  <si>
    <t>SUB - 10</t>
  </si>
  <si>
    <t>SUB - 11</t>
  </si>
  <si>
    <t>SUB - 12</t>
  </si>
  <si>
    <t>SUB - 13</t>
  </si>
  <si>
    <t>STAIRCASE REPAIRING AND FINISHES</t>
  </si>
  <si>
    <t>CEILING FINISHES</t>
  </si>
  <si>
    <t>SANITRY SYSTEM</t>
  </si>
  <si>
    <r>
      <t xml:space="preserve">Knocking down carefully at least the top 5cm of cracked portion  from all internal RCC slab structures of the first floor of  building,  including damaged parts of columns, beams and window sills.  All the loose concrete to be chipped off and removed carefully without damaging the structures. The demolished materials should be dumped at least 1km from the site under the rule and regulation of the Municipality of the District.                                                                                           </t>
    </r>
    <r>
      <rPr>
        <b/>
        <sz val="11"/>
        <color rgb="FF000000"/>
        <rFont val="Arial"/>
        <family val="2"/>
      </rPr>
      <t>N.B.</t>
    </r>
    <r>
      <rPr>
        <sz val="11"/>
        <color indexed="8"/>
        <rFont val="Arial"/>
        <family val="2"/>
      </rPr>
      <t xml:space="preserve">                                                                                             </t>
    </r>
    <r>
      <rPr>
        <i/>
        <sz val="10"/>
        <color rgb="FF000000"/>
        <rFont val="Arial"/>
        <family val="2"/>
      </rPr>
      <t xml:space="preserve">Estimated damage is 50% of total structure          </t>
    </r>
    <r>
      <rPr>
        <sz val="10"/>
        <color rgb="FF000000"/>
        <rFont val="Arial"/>
        <family val="2"/>
      </rPr>
      <t xml:space="preserve">  </t>
    </r>
    <r>
      <rPr>
        <sz val="11"/>
        <color indexed="8"/>
        <rFont val="Arial"/>
        <family val="2"/>
      </rPr>
      <t xml:space="preserve"> </t>
    </r>
  </si>
  <si>
    <r>
      <t xml:space="preserve">Knocking down carefully at least the top 5cm of cracked portion  from all external RCC structures of the external wall building, such as: 1. Columns (particularly the lowest 150cm height columns, 2. beams and 3. Window silles.  All the loose concrete to be chipped off and removed carefully without damaging the structures. The demolished materials should be dumped at least 1km from the site under the rule and regulation of the Municipality of the District.                                                                                                               </t>
    </r>
    <r>
      <rPr>
        <b/>
        <sz val="11"/>
        <color indexed="8"/>
        <rFont val="Arial"/>
        <family val="2"/>
      </rPr>
      <t>N.B.</t>
    </r>
    <r>
      <rPr>
        <sz val="11"/>
        <color indexed="8"/>
        <rFont val="Arial"/>
        <family val="2"/>
      </rPr>
      <t xml:space="preserve">                                                                                            </t>
    </r>
    <r>
      <rPr>
        <i/>
        <sz val="10"/>
        <color rgb="FF000000"/>
        <rFont val="Arial"/>
        <family val="2"/>
      </rPr>
      <t>Estimated damage is 50% of total structure</t>
    </r>
    <r>
      <rPr>
        <sz val="10"/>
        <color rgb="FF000000"/>
        <rFont val="Arial"/>
        <family val="2"/>
      </rPr>
      <t xml:space="preserve"> </t>
    </r>
    <r>
      <rPr>
        <sz val="11"/>
        <color rgb="FF000000"/>
        <rFont val="Arial"/>
        <family val="2"/>
      </rPr>
      <t xml:space="preserve">  </t>
    </r>
    <r>
      <rPr>
        <sz val="11"/>
        <color indexed="8"/>
        <rFont val="Arial"/>
        <family val="2"/>
      </rPr>
      <t xml:space="preserve">          </t>
    </r>
  </si>
  <si>
    <t>5.1.1</t>
  </si>
  <si>
    <t>5.1.2</t>
  </si>
  <si>
    <t>5.1.3</t>
  </si>
  <si>
    <t>5.1.4</t>
  </si>
  <si>
    <t>5.2.1</t>
  </si>
  <si>
    <t>5.2.</t>
  </si>
  <si>
    <t>5.2.2</t>
  </si>
  <si>
    <t>5.2.3</t>
  </si>
  <si>
    <t>5.2.4</t>
  </si>
  <si>
    <t>5.2.5</t>
  </si>
  <si>
    <t>5.2.6</t>
  </si>
  <si>
    <t>5.2.7</t>
  </si>
  <si>
    <t>5.2.8</t>
  </si>
  <si>
    <t>Sub total - 6</t>
  </si>
  <si>
    <t>Sub total - 7</t>
  </si>
  <si>
    <t>Sub total - 9</t>
  </si>
  <si>
    <t>Sub total - 8</t>
  </si>
  <si>
    <t>PEPAIRING OF EXISTING ALUMINUM WINDOWS</t>
  </si>
  <si>
    <t>10.1.1</t>
  </si>
  <si>
    <t>10.1.2</t>
  </si>
  <si>
    <t>10.1.3</t>
  </si>
  <si>
    <t>10.1.4</t>
  </si>
  <si>
    <t>10.1.5</t>
  </si>
  <si>
    <t>NEW DOORS AND WINDOWS</t>
  </si>
  <si>
    <t>10.2.1</t>
  </si>
  <si>
    <t>Sub total - 10</t>
  </si>
  <si>
    <t>Sub-Total - 11</t>
  </si>
  <si>
    <t>Sub-total - 12</t>
  </si>
  <si>
    <t>GENERAL ELECTRICAL SYSTEM</t>
  </si>
  <si>
    <t>INTERNAL ELECTRICAL WORKS</t>
  </si>
  <si>
    <t>13.1.1</t>
  </si>
  <si>
    <t>13.1.2</t>
  </si>
  <si>
    <t>13.1.3</t>
  </si>
  <si>
    <t>13.2.1</t>
  </si>
  <si>
    <t>13.2.2</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</si>
  <si>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</si>
  <si>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</si>
  <si>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</si>
  <si>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</si>
  <si>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</si>
  <si>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</si>
  <si>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</si>
  <si>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</si>
  <si>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</si>
  <si>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</si>
  <si>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</si>
  <si>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</si>
  <si>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</si>
  <si>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</si>
  <si>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</si>
  <si>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</si>
  <si>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</si>
  <si>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</si>
  <si>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</si>
  <si>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</si>
  <si>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</si>
  <si>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</si>
  <si>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Sub-total - 13</t>
  </si>
  <si>
    <t>DOORS WINDOWS</t>
  </si>
  <si>
    <t>Sub total - 4</t>
  </si>
  <si>
    <t>Sub total - 3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</si>
</sst>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0_-;\-* #,##0.00_-;_-* &quot;-&quot;??_-;_-@_-"/>
    <numFmt numFmtId="165"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Arial"/>
      <family val="2"/>
    </font>
    <font>
      <b/>
      <sz val="10"/>
      <color rgb="FF000000"/>
      <name val="Calibri Light"/>
      <family val="2"/>
      <scheme val="major"/>
    </font>
    <font>
      <sz val="11"/>
      <color theme="1"/>
      <name val="Calibri Light"/>
      <family val="2"/>
      <scheme val="major"/>
    </font>
    <font>
      <b/>
      <sz val="10"/>
      <name val="Calibri Light"/>
      <family val="2"/>
      <scheme val="major"/>
    </font>
    <font>
      <b/>
      <sz val="11"/>
      <color theme="1"/>
      <name val="Calibri Light"/>
      <family val="2"/>
      <scheme val="major"/>
    </font>
    <font>
      <b/>
      <sz val="12"/>
      <color rgb="FFFF0000"/>
      <name val="Calibri Light"/>
      <family val="2"/>
      <scheme val="major"/>
    </font>
    <font>
      <b/>
      <sz val="11"/>
      <name val="Calibri Light"/>
      <family val="2"/>
      <scheme val="major"/>
    </font>
    <font>
      <b/>
      <sz val="14"/>
      <name val="Calibri Light"/>
      <family val="2"/>
      <scheme val="major"/>
    </font>
    <font>
      <sz val="14"/>
      <name val="Calibri Light"/>
      <family val="2"/>
      <scheme val="major"/>
    </font>
    <font>
      <b/>
      <sz val="11"/>
      <color rgb="FF0000FF"/>
      <name val="Calibri Light"/>
      <family val="2"/>
      <scheme val="major"/>
    </font>
    <font>
      <b/>
      <sz val="12"/>
      <color rgb="FF000000"/>
      <name val="Calibri Light"/>
      <family val="2"/>
      <scheme val="major"/>
    </font>
    <font>
      <b/>
      <u/>
      <sz val="11"/>
      <name val="Times New Roman"/>
      <family val="1"/>
    </font>
    <font>
      <b/>
      <sz val="12"/>
      <color theme="1"/>
      <name val="Arial"/>
      <family val="2"/>
    </font>
    <font>
      <sz val="11"/>
      <name val="Arial"/>
      <family val="2"/>
    </font>
    <font>
      <b/>
      <sz val="11"/>
      <color theme="1"/>
      <name val="Arial"/>
      <family val="2"/>
    </font>
    <font>
      <b/>
      <sz val="11"/>
      <name val="Arial"/>
      <family val="2"/>
    </font>
    <font>
      <sz val="11"/>
      <color indexed="8"/>
      <name val="Arial"/>
      <family val="2"/>
    </font>
    <font>
      <b/>
      <sz val="12"/>
      <color theme="1"/>
      <name val="Calibri Light"/>
      <family val="2"/>
      <scheme val="major"/>
    </font>
    <font>
      <b/>
      <sz val="11"/>
      <color rgb="FF0070C0"/>
      <name val="Arial"/>
      <family val="2"/>
    </font>
    <font>
      <sz val="8"/>
      <name val="Calibri"/>
      <family val="2"/>
      <scheme val="minor"/>
    </font>
    <font>
      <i/>
      <sz val="11"/>
      <name val="Arial"/>
      <family val="2"/>
    </font>
    <font>
      <b/>
      <sz val="11"/>
      <color rgb="FF000000"/>
      <name val="Arial"/>
      <family val="2"/>
    </font>
    <font>
      <b/>
      <sz val="12"/>
      <color rgb="FF000000"/>
      <name val="Arial"/>
      <family val="2"/>
    </font>
    <font>
      <b/>
      <sz val="11"/>
      <color indexed="8"/>
      <name val="Arial"/>
      <family val="2"/>
    </font>
    <font>
      <i/>
      <sz val="11"/>
      <color rgb="FF000000"/>
      <name val="Arial"/>
      <family val="2"/>
    </font>
    <font>
      <sz val="11"/>
      <color rgb="FFFF0000"/>
      <name val="Arial"/>
      <family val="2"/>
    </font>
    <font>
      <b/>
      <sz val="11"/>
      <color rgb="FF9C0006"/>
      <name val="Arial"/>
      <family val="2"/>
    </font>
    <font>
      <i/>
      <u/>
      <sz val="11"/>
      <color indexed="8"/>
      <name val="Arial"/>
      <family val="2"/>
    </font>
    <font>
      <sz val="11"/>
      <color rgb="FF000000"/>
      <name val="Arial"/>
      <family val="2"/>
    </font>
    <font>
      <b/>
      <sz val="11"/>
      <color rgb="FF0000FF"/>
      <name val="Arial"/>
      <family val="2"/>
    </font>
    <font>
      <i/>
      <sz val="11"/>
      <color indexed="8"/>
      <name val="Arial"/>
      <family val="2"/>
    </font>
    <font>
      <b/>
      <sz val="12"/>
      <color rgb="FF0000FF"/>
      <name val="Calibri Light"/>
      <family val="2"/>
      <scheme val="major"/>
    </font>
    <font>
      <b/>
      <sz val="12"/>
      <color indexed="8"/>
      <name val="Arial"/>
      <family val="2"/>
    </font>
    <font>
      <b/>
      <sz val="12"/>
      <color rgb="FF0000FF"/>
      <name val="Arial"/>
      <family val="2"/>
    </font>
    <font>
      <b/>
      <u/>
      <sz val="12"/>
      <name val="Arial"/>
      <family val="2"/>
    </font>
    <font>
      <b/>
      <sz val="12"/>
      <name val="Arial"/>
      <family val="2"/>
    </font>
    <font>
      <sz val="12"/>
      <name val="Arial"/>
      <family val="2"/>
    </font>
    <font>
      <sz val="12"/>
      <color theme="1"/>
      <name val="Calibri"/>
      <family val="2"/>
      <scheme val="minor"/>
    </font>
    <font>
      <sz val="12"/>
      <color indexed="8"/>
      <name val="Arial"/>
      <family val="2"/>
    </font>
    <font>
      <b/>
      <sz val="12"/>
      <color rgb="FF9C0006"/>
      <name val="Arial"/>
      <family val="2"/>
    </font>
    <font>
      <sz val="12"/>
      <color theme="1"/>
      <name val="Arial"/>
      <family val="2"/>
    </font>
    <font>
      <i/>
      <sz val="9"/>
      <name val="Arial"/>
      <family val="2"/>
    </font>
    <font>
      <sz val="9"/>
      <name val="Arial"/>
      <family val="2"/>
    </font>
    <font>
      <i/>
      <sz val="9"/>
      <color rgb="FF000000"/>
      <name val="Arial"/>
      <family val="2"/>
    </font>
    <font>
      <sz val="11"/>
      <name val="Calibri Light"/>
      <family val="2"/>
    </font>
    <font>
      <i/>
      <sz val="10"/>
      <color rgb="FF000000"/>
      <name val="Arial"/>
      <family val="2"/>
    </font>
    <font>
      <sz val="10"/>
      <color rgb="FF000000"/>
      <name val="Arial"/>
      <family val="2"/>
    </font>
  </fonts>
  <fills count="16">
    <fill>
      <patternFill patternType="none"/>
    </fill>
    <fill>
      <patternFill patternType="gray125"/>
    </fill>
    <fill>
      <patternFill patternType="solid">
        <fgColor rgb="FFCCCCFF"/>
        <bgColor indexed="64"/>
      </patternFill>
    </fill>
    <fill>
      <patternFill patternType="solid">
        <fgColor rgb="FFFFFF66"/>
        <bgColor indexed="64"/>
      </patternFill>
    </fill>
    <fill>
      <patternFill patternType="solid">
        <fgColor rgb="FFDBEEF3"/>
        <bgColor indexed="64"/>
      </patternFill>
    </fill>
    <fill>
      <patternFill patternType="solid">
        <fgColor rgb="FFF2DDDC"/>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
      <patternFill patternType="solid">
        <fgColor rgb="FFB8CCE4"/>
        <bgColor indexed="64"/>
      </patternFill>
    </fill>
    <fill>
      <patternFill patternType="solid">
        <fgColor rgb="FFCCFF99"/>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
      <patternFill patternType="solid">
        <fgColor rgb="FFC6E0B4"/>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style="double">
        <color indexed="8"/>
      </top>
      <bottom style="double">
        <color indexed="8"/>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8"/>
      </left>
      <right style="thin">
        <color indexed="8"/>
      </right>
      <top style="double">
        <color indexed="8"/>
      </top>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8"/>
      </left>
      <right/>
      <top style="double">
        <color indexed="8"/>
      </top>
      <bottom style="double">
        <color indexed="8"/>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0" fontId="1" fillId="0" borderId="0"/>
    <xf numFmtId="0" fontId="3" fillId="0" borderId="0"/>
    <xf numFmtId="0" fontId="3" fillId="0" borderId="0"/>
    <xf numFmtId="43" fontId="1" fillId="0" borderId="0" applyFont="0" applyFill="0" applyBorder="0" applyAlignment="0" applyProtection="0"/>
    <xf numFmtId="0" fontId="1" fillId="0" borderId="0"/>
    <xf numFmtId="0" fontId="1" fillId="0" borderId="0"/>
    <xf numFmtId="0" fontId="3" fillId="0" borderId="0"/>
    <xf numFmtId="164"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cellStyleXfs>
  <cellXfs count="277">
    <xf numFmtId="0" fontId="0" fillId="0" borderId="0" xfId="0"/>
    <xf numFmtId="0" fontId="2" fillId="0" borderId="0" xfId="0" applyFont="1"/>
    <xf numFmtId="0" fontId="4" fillId="0" borderId="0" xfId="0" applyFont="1"/>
    <xf numFmtId="2" fontId="2" fillId="0" borderId="0" xfId="0" applyNumberFormat="1" applyFont="1"/>
    <xf numFmtId="0" fontId="6" fillId="0" borderId="0" xfId="0" applyFont="1"/>
    <xf numFmtId="0" fontId="8" fillId="0" borderId="0" xfId="0" applyFont="1"/>
    <xf numFmtId="0" fontId="6" fillId="0" borderId="0" xfId="0" applyFont="1" applyFill="1"/>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2" fontId="10" fillId="6" borderId="11" xfId="0" applyNumberFormat="1" applyFont="1" applyFill="1" applyBorder="1" applyAlignment="1">
      <alignment horizontal="center" vertical="center" wrapText="1"/>
    </xf>
    <xf numFmtId="2" fontId="8" fillId="0" borderId="0" xfId="0" applyNumberFormat="1" applyFont="1"/>
    <xf numFmtId="0" fontId="13" fillId="7" borderId="19" xfId="0" applyFont="1" applyFill="1" applyBorder="1" applyAlignment="1">
      <alignment horizontal="center" vertical="center" wrapText="1"/>
    </xf>
    <xf numFmtId="2" fontId="13" fillId="11" borderId="20" xfId="0" applyNumberFormat="1" applyFont="1" applyFill="1" applyBorder="1" applyAlignment="1">
      <alignment horizontal="center" vertical="center" wrapText="1"/>
    </xf>
    <xf numFmtId="0" fontId="6" fillId="0" borderId="2" xfId="0" applyFont="1" applyBorder="1"/>
    <xf numFmtId="2" fontId="8" fillId="0" borderId="3" xfId="0" applyNumberFormat="1" applyFont="1" applyBorder="1"/>
    <xf numFmtId="0" fontId="4" fillId="0" borderId="8" xfId="0" applyFont="1" applyBorder="1" applyAlignment="1">
      <alignment horizontal="center" vertical="center"/>
    </xf>
    <xf numFmtId="0" fontId="18" fillId="0" borderId="1" xfId="0" applyFont="1" applyBorder="1" applyAlignment="1">
      <alignment horizontal="center" wrapText="1"/>
    </xf>
    <xf numFmtId="2" fontId="19" fillId="10" borderId="1" xfId="0" applyNumberFormat="1" applyFont="1" applyFill="1" applyBorder="1" applyAlignment="1">
      <alignment horizontal="right" wrapText="1"/>
    </xf>
    <xf numFmtId="0" fontId="17" fillId="0" borderId="1" xfId="7" applyFont="1" applyBorder="1" applyAlignment="1" applyProtection="1">
      <alignment vertical="top" wrapText="1"/>
      <protection locked="0"/>
    </xf>
    <xf numFmtId="0" fontId="20" fillId="0" borderId="1" xfId="4" applyFont="1" applyBorder="1" applyAlignment="1">
      <alignment horizontal="left" vertical="top" wrapText="1"/>
    </xf>
    <xf numFmtId="0" fontId="8" fillId="0" borderId="1" xfId="0" applyFont="1" applyBorder="1" applyAlignment="1">
      <alignment horizontal="center"/>
    </xf>
    <xf numFmtId="0" fontId="8" fillId="6" borderId="33" xfId="0"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Font="1" applyBorder="1" applyAlignment="1">
      <alignment wrapText="1"/>
    </xf>
    <xf numFmtId="0" fontId="4" fillId="0" borderId="1" xfId="0" applyFont="1" applyFill="1" applyBorder="1" applyAlignment="1">
      <alignment wrapText="1"/>
    </xf>
    <xf numFmtId="0" fontId="17" fillId="0" borderId="1" xfId="4" applyFont="1" applyFill="1" applyBorder="1" applyAlignment="1">
      <alignment horizontal="left" vertical="top" wrapText="1"/>
    </xf>
    <xf numFmtId="43" fontId="8" fillId="6" borderId="35" xfId="1" applyFont="1" applyFill="1" applyBorder="1" applyAlignment="1">
      <alignment horizontal="center" vertical="center" wrapText="1"/>
    </xf>
    <xf numFmtId="0" fontId="0" fillId="0" borderId="1" xfId="0" applyBorder="1"/>
    <xf numFmtId="0" fontId="17" fillId="0" borderId="1" xfId="17" applyFont="1" applyBorder="1" applyAlignment="1">
      <alignment horizontal="left" vertical="top" wrapText="1"/>
    </xf>
    <xf numFmtId="0" fontId="20" fillId="0" borderId="1" xfId="4" applyFont="1" applyBorder="1" applyAlignment="1">
      <alignment horizontal="justify" vertical="center"/>
    </xf>
    <xf numFmtId="0" fontId="20" fillId="0" borderId="1" xfId="4" applyFont="1" applyBorder="1" applyAlignment="1">
      <alignment horizontal="center" vertical="center"/>
    </xf>
    <xf numFmtId="0" fontId="27" fillId="13" borderId="1" xfId="4" applyFont="1" applyFill="1" applyBorder="1" applyAlignment="1">
      <alignment horizontal="left" vertical="top" wrapText="1"/>
    </xf>
    <xf numFmtId="4" fontId="27" fillId="13" borderId="1" xfId="4" applyNumberFormat="1" applyFont="1" applyFill="1" applyBorder="1" applyAlignment="1">
      <alignment vertical="top" wrapText="1"/>
    </xf>
    <xf numFmtId="0" fontId="17" fillId="0" borderId="1" xfId="11" applyFont="1" applyFill="1" applyBorder="1" applyAlignment="1" applyProtection="1">
      <alignment horizontal="left" vertical="top" wrapText="1"/>
    </xf>
    <xf numFmtId="0" fontId="20" fillId="0" borderId="1" xfId="4" applyFont="1" applyBorder="1" applyAlignment="1">
      <alignment horizontal="center" vertical="top" wrapText="1"/>
    </xf>
    <xf numFmtId="0" fontId="27" fillId="0" borderId="1" xfId="4" applyFont="1" applyBorder="1" applyAlignment="1">
      <alignment horizontal="left" vertical="top" wrapText="1"/>
    </xf>
    <xf numFmtId="0" fontId="22" fillId="0" borderId="1" xfId="4" applyFont="1" applyBorder="1" applyAlignment="1">
      <alignment horizontal="center" vertical="top" wrapText="1"/>
    </xf>
    <xf numFmtId="0" fontId="17" fillId="0" borderId="1" xfId="4" applyFont="1" applyFill="1" applyBorder="1" applyAlignment="1">
      <alignment horizontal="center" vertical="center"/>
    </xf>
    <xf numFmtId="0" fontId="17" fillId="0" borderId="1" xfId="2" applyFont="1" applyBorder="1" applyAlignment="1" applyProtection="1">
      <alignment vertical="top" wrapText="1"/>
      <protection locked="0"/>
    </xf>
    <xf numFmtId="2" fontId="17"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wrapText="1" readingOrder="1"/>
    </xf>
    <xf numFmtId="0" fontId="17" fillId="0" borderId="1" xfId="0" applyFont="1" applyFill="1" applyBorder="1" applyAlignment="1">
      <alignment horizontal="left" vertical="top" wrapText="1"/>
    </xf>
    <xf numFmtId="0" fontId="17" fillId="0" borderId="1" xfId="4" applyFont="1" applyBorder="1" applyAlignment="1">
      <alignment horizontal="center" vertical="center"/>
    </xf>
    <xf numFmtId="2" fontId="17" fillId="0" borderId="1" xfId="0" applyNumberFormat="1" applyFont="1" applyFill="1" applyBorder="1" applyAlignment="1">
      <alignment horizontal="center" vertical="center" wrapText="1"/>
    </xf>
    <xf numFmtId="0" fontId="19" fillId="0" borderId="8" xfId="2" applyFont="1" applyBorder="1" applyAlignment="1" applyProtection="1">
      <alignment horizontal="center" vertical="top" wrapText="1"/>
      <protection locked="0"/>
    </xf>
    <xf numFmtId="0" fontId="17" fillId="0" borderId="1" xfId="2" applyFont="1" applyBorder="1" applyAlignment="1" applyProtection="1">
      <alignment horizontal="center" vertical="top" wrapText="1"/>
      <protection locked="0"/>
    </xf>
    <xf numFmtId="0" fontId="17" fillId="0" borderId="1" xfId="2" applyFont="1" applyBorder="1" applyAlignment="1">
      <alignment horizontal="center" vertical="top" wrapText="1"/>
    </xf>
    <xf numFmtId="0" fontId="24" fillId="0" borderId="1" xfId="2" applyFont="1" applyBorder="1" applyAlignment="1" applyProtection="1">
      <alignment vertical="top" wrapText="1"/>
      <protection locked="0"/>
    </xf>
    <xf numFmtId="0" fontId="17" fillId="0" borderId="8" xfId="2" applyFont="1" applyBorder="1" applyAlignment="1" applyProtection="1">
      <alignment horizontal="center" vertical="top" wrapText="1"/>
      <protection locked="0"/>
    </xf>
    <xf numFmtId="0" fontId="17" fillId="0" borderId="1" xfId="2" applyFont="1" applyBorder="1" applyAlignment="1">
      <alignment vertical="top" wrapText="1"/>
    </xf>
    <xf numFmtId="0" fontId="17" fillId="0" borderId="8" xfId="7" applyFont="1" applyBorder="1" applyAlignment="1" applyProtection="1">
      <alignment horizontal="center" vertical="top" wrapText="1"/>
      <protection locked="0"/>
    </xf>
    <xf numFmtId="0" fontId="17" fillId="0" borderId="1" xfId="13" applyFont="1" applyFill="1" applyBorder="1" applyAlignment="1" applyProtection="1">
      <alignment vertical="top" wrapText="1"/>
    </xf>
    <xf numFmtId="0" fontId="17" fillId="0" borderId="1" xfId="7" applyFont="1" applyBorder="1" applyAlignment="1" applyProtection="1">
      <alignment horizontal="center" vertical="top" wrapText="1"/>
      <protection locked="0"/>
    </xf>
    <xf numFmtId="0" fontId="17" fillId="0" borderId="1" xfId="4" applyFont="1" applyFill="1" applyBorder="1" applyAlignment="1" applyProtection="1">
      <alignment vertical="top" wrapText="1"/>
    </xf>
    <xf numFmtId="0" fontId="19" fillId="0" borderId="1" xfId="7" applyFont="1" applyBorder="1" applyAlignment="1" applyProtection="1">
      <alignment horizontal="center" vertical="top" wrapText="1"/>
      <protection locked="0"/>
    </xf>
    <xf numFmtId="0" fontId="17" fillId="0" borderId="8" xfId="2" applyFont="1" applyFill="1" applyBorder="1" applyAlignment="1" applyProtection="1">
      <alignment horizontal="center" vertical="top" wrapText="1"/>
      <protection locked="0"/>
    </xf>
    <xf numFmtId="0" fontId="20" fillId="0" borderId="1" xfId="4" applyFont="1" applyFill="1" applyBorder="1" applyAlignment="1">
      <alignment horizontal="left" vertical="top" wrapText="1"/>
    </xf>
    <xf numFmtId="0" fontId="4" fillId="0" borderId="1" xfId="0" applyFont="1" applyBorder="1" applyAlignment="1">
      <alignment horizontal="center" vertical="center"/>
    </xf>
    <xf numFmtId="0" fontId="17" fillId="0" borderId="1" xfId="14" applyFont="1" applyFill="1" applyBorder="1" applyAlignment="1" applyProtection="1">
      <alignment vertical="top" wrapText="1"/>
    </xf>
    <xf numFmtId="0" fontId="17" fillId="0" borderId="1" xfId="10" applyFont="1" applyFill="1" applyBorder="1" applyAlignment="1" applyProtection="1">
      <alignment vertical="top" wrapText="1"/>
      <protection locked="0"/>
    </xf>
    <xf numFmtId="0" fontId="17" fillId="0" borderId="1" xfId="0" applyFont="1" applyBorder="1" applyAlignment="1">
      <alignment horizontal="center" vertical="top"/>
    </xf>
    <xf numFmtId="0" fontId="17" fillId="8" borderId="1" xfId="14" applyFont="1" applyFill="1" applyBorder="1" applyAlignment="1" applyProtection="1">
      <alignment vertical="center" wrapText="1"/>
    </xf>
    <xf numFmtId="0" fontId="17" fillId="0" borderId="1" xfId="15" applyFont="1" applyFill="1" applyBorder="1" applyAlignment="1" applyProtection="1">
      <alignment vertical="top" wrapText="1"/>
      <protection locked="0"/>
    </xf>
    <xf numFmtId="0" fontId="17" fillId="0" borderId="1" xfId="3"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xf numFmtId="0" fontId="4" fillId="0" borderId="1" xfId="0" applyFont="1" applyBorder="1" applyAlignment="1">
      <alignment vertical="top" wrapText="1"/>
    </xf>
    <xf numFmtId="0" fontId="17" fillId="0" borderId="1" xfId="3" applyFont="1" applyBorder="1" applyAlignment="1" applyProtection="1">
      <alignment horizontal="center" vertical="top" wrapText="1"/>
      <protection locked="0"/>
    </xf>
    <xf numFmtId="0" fontId="4" fillId="0" borderId="1" xfId="0" applyFont="1" applyFill="1" applyBorder="1"/>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17" fillId="0" borderId="1" xfId="4" applyFont="1" applyBorder="1" applyAlignment="1">
      <alignment horizontal="left" vertical="top" wrapText="1"/>
    </xf>
    <xf numFmtId="0" fontId="17" fillId="0" borderId="1" xfId="17" applyFont="1" applyBorder="1" applyAlignment="1">
      <alignment horizontal="center" vertical="center" wrapText="1"/>
    </xf>
    <xf numFmtId="0" fontId="20" fillId="0" borderId="1" xfId="4" applyFont="1" applyBorder="1" applyAlignment="1">
      <alignment horizontal="center" vertical="center" wrapText="1"/>
    </xf>
    <xf numFmtId="43" fontId="13" fillId="11" borderId="38" xfId="1" applyFont="1" applyFill="1" applyBorder="1" applyAlignment="1">
      <alignment horizontal="right" vertical="center" wrapText="1"/>
    </xf>
    <xf numFmtId="0" fontId="8" fillId="0" borderId="3" xfId="0" applyFont="1" applyBorder="1"/>
    <xf numFmtId="2" fontId="4" fillId="0" borderId="1" xfId="0" applyNumberFormat="1" applyFont="1" applyBorder="1" applyAlignment="1">
      <alignment horizontal="center" vertical="top"/>
    </xf>
    <xf numFmtId="0" fontId="17" fillId="15" borderId="14" xfId="6" applyFont="1" applyFill="1" applyBorder="1" applyAlignment="1" applyProtection="1">
      <alignment horizontal="center" vertical="top" wrapText="1"/>
      <protection locked="0"/>
    </xf>
    <xf numFmtId="0" fontId="18" fillId="15" borderId="15" xfId="0" applyFont="1" applyFill="1" applyBorder="1" applyAlignment="1">
      <alignment vertical="center" wrapText="1"/>
    </xf>
    <xf numFmtId="2" fontId="33" fillId="15" borderId="15" xfId="0" applyNumberFormat="1" applyFont="1" applyFill="1" applyBorder="1" applyAlignment="1">
      <alignment horizontal="center" vertical="center" wrapText="1"/>
    </xf>
    <xf numFmtId="0" fontId="17" fillId="0" borderId="1" xfId="17" applyFont="1" applyBorder="1" applyAlignment="1">
      <alignment horizontal="justify" vertical="top" wrapText="1"/>
    </xf>
    <xf numFmtId="0" fontId="17" fillId="0" borderId="1" xfId="4" applyFont="1" applyBorder="1" applyAlignment="1">
      <alignment horizontal="justify" vertical="center"/>
    </xf>
    <xf numFmtId="0" fontId="17" fillId="0" borderId="1" xfId="1" applyNumberFormat="1" applyFont="1" applyFill="1" applyBorder="1" applyAlignment="1">
      <alignment horizontal="center" vertical="center"/>
    </xf>
    <xf numFmtId="2" fontId="17" fillId="0" borderId="1" xfId="4" applyNumberFormat="1" applyFont="1" applyFill="1" applyBorder="1" applyAlignment="1">
      <alignment horizontal="center" vertical="center" wrapText="1"/>
    </xf>
    <xf numFmtId="2" fontId="20" fillId="0" borderId="1" xfId="4"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2" fontId="4" fillId="0" borderId="1" xfId="0" applyNumberFormat="1" applyFont="1" applyFill="1" applyBorder="1" applyAlignment="1">
      <alignment wrapText="1"/>
    </xf>
    <xf numFmtId="0" fontId="20" fillId="0" borderId="1" xfId="4" applyFont="1" applyFill="1" applyBorder="1" applyAlignment="1">
      <alignment horizontal="center" vertical="center" wrapText="1"/>
    </xf>
    <xf numFmtId="0" fontId="17" fillId="0" borderId="1" xfId="7" applyFont="1" applyFill="1" applyBorder="1" applyAlignment="1">
      <alignment horizontal="center" vertical="top" wrapText="1"/>
    </xf>
    <xf numFmtId="0" fontId="20" fillId="0" borderId="1" xfId="4" applyFont="1" applyFill="1" applyBorder="1" applyAlignment="1">
      <alignment horizontal="center" vertical="top" wrapText="1"/>
    </xf>
    <xf numFmtId="0" fontId="17" fillId="0" borderId="1" xfId="2" applyFont="1" applyFill="1" applyBorder="1" applyAlignment="1">
      <alignment horizontal="center" vertical="top" wrapText="1"/>
    </xf>
    <xf numFmtId="2" fontId="35" fillId="12" borderId="22" xfId="0" applyNumberFormat="1" applyFont="1" applyFill="1" applyBorder="1" applyAlignment="1">
      <alignment horizontal="center" vertical="center" wrapText="1"/>
    </xf>
    <xf numFmtId="43" fontId="35" fillId="12" borderId="39" xfId="1" applyFont="1" applyFill="1" applyBorder="1" applyAlignment="1">
      <alignment vertical="center"/>
    </xf>
    <xf numFmtId="0" fontId="17" fillId="0" borderId="1" xfId="0" applyFont="1" applyFill="1" applyBorder="1" applyAlignment="1">
      <alignment horizontal="center" vertical="center" wrapText="1"/>
    </xf>
    <xf numFmtId="0" fontId="17" fillId="0" borderId="1" xfId="3" applyFont="1" applyFill="1" applyBorder="1" applyAlignment="1">
      <alignment horizontal="center" vertical="center" wrapText="1"/>
    </xf>
    <xf numFmtId="2" fontId="17" fillId="0" borderId="1" xfId="4" applyNumberFormat="1" applyFont="1" applyFill="1" applyBorder="1" applyAlignment="1">
      <alignment horizontal="center" vertical="center"/>
    </xf>
    <xf numFmtId="0" fontId="33" fillId="10" borderId="1" xfId="0" applyFont="1" applyFill="1" applyBorder="1" applyAlignment="1">
      <alignment horizontal="center" vertical="center"/>
    </xf>
    <xf numFmtId="0" fontId="33" fillId="10" borderId="1" xfId="4" applyFont="1" applyFill="1" applyBorder="1" applyAlignment="1">
      <alignment horizontal="center" vertical="center"/>
    </xf>
    <xf numFmtId="2" fontId="33" fillId="10" borderId="1" xfId="0" applyNumberFormat="1" applyFont="1" applyFill="1" applyBorder="1" applyAlignment="1">
      <alignment horizontal="center" wrapText="1"/>
    </xf>
    <xf numFmtId="2" fontId="33" fillId="10" borderId="1" xfId="4" applyNumberFormat="1" applyFont="1" applyFill="1" applyBorder="1" applyAlignment="1">
      <alignment horizontal="center" vertical="center"/>
    </xf>
    <xf numFmtId="2" fontId="33" fillId="10" borderId="1" xfId="4"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1" fontId="17" fillId="0" borderId="1" xfId="4" applyNumberFormat="1" applyFont="1" applyFill="1" applyBorder="1" applyAlignment="1">
      <alignment horizontal="center" vertical="center"/>
    </xf>
    <xf numFmtId="0" fontId="5" fillId="0" borderId="42" xfId="0" applyFont="1" applyFill="1" applyBorder="1" applyAlignment="1">
      <alignment horizontal="center" vertical="center"/>
    </xf>
    <xf numFmtId="0" fontId="0" fillId="0" borderId="42" xfId="0" applyBorder="1"/>
    <xf numFmtId="0" fontId="0" fillId="0" borderId="2" xfId="0" applyBorder="1"/>
    <xf numFmtId="0" fontId="25" fillId="13" borderId="6" xfId="0" applyFont="1" applyFill="1" applyBorder="1" applyAlignment="1">
      <alignment horizontal="center" vertical="center"/>
    </xf>
    <xf numFmtId="0" fontId="25" fillId="13" borderId="7" xfId="0" applyFont="1" applyFill="1" applyBorder="1" applyAlignment="1">
      <alignment horizontal="left" vertical="center" wrapText="1"/>
    </xf>
    <xf numFmtId="0" fontId="25" fillId="13" borderId="7" xfId="0" applyFont="1" applyFill="1" applyBorder="1" applyAlignment="1">
      <alignment horizontal="center" vertical="center" wrapText="1"/>
    </xf>
    <xf numFmtId="0" fontId="0" fillId="0" borderId="12" xfId="0" applyBorder="1"/>
    <xf numFmtId="0" fontId="32" fillId="0" borderId="8" xfId="0" applyFont="1" applyFill="1" applyBorder="1" applyAlignment="1">
      <alignment horizontal="center" vertical="center"/>
    </xf>
    <xf numFmtId="43" fontId="30" fillId="5" borderId="1" xfId="1" applyFont="1" applyFill="1" applyBorder="1" applyAlignment="1">
      <alignment horizontal="right" vertical="center"/>
    </xf>
    <xf numFmtId="0" fontId="0" fillId="0" borderId="13" xfId="0" applyBorder="1"/>
    <xf numFmtId="43" fontId="30" fillId="5" borderId="1" xfId="1" applyFont="1" applyFill="1" applyBorder="1" applyAlignment="1">
      <alignment horizontal="center" vertical="center" wrapText="1"/>
    </xf>
    <xf numFmtId="0" fontId="20" fillId="7" borderId="8" xfId="4" applyFont="1" applyFill="1" applyBorder="1" applyAlignment="1">
      <alignment horizontal="center" vertical="center"/>
    </xf>
    <xf numFmtId="4" fontId="33" fillId="7" borderId="1" xfId="4" applyNumberFormat="1" applyFont="1" applyFill="1" applyBorder="1" applyAlignment="1">
      <alignment vertical="top" wrapText="1"/>
    </xf>
    <xf numFmtId="0" fontId="20" fillId="13" borderId="8" xfId="4" applyFont="1" applyFill="1" applyBorder="1" applyAlignment="1">
      <alignment horizontal="center" vertical="center"/>
    </xf>
    <xf numFmtId="0" fontId="20" fillId="0" borderId="8" xfId="4" applyFont="1" applyFill="1" applyBorder="1" applyAlignment="1">
      <alignment horizontal="center" vertical="center"/>
    </xf>
    <xf numFmtId="0" fontId="4" fillId="0" borderId="1" xfId="0" applyFont="1" applyFill="1" applyBorder="1" applyAlignment="1">
      <alignment horizontal="center" vertical="center" wrapText="1"/>
    </xf>
    <xf numFmtId="0" fontId="20" fillId="0" borderId="8" xfId="4" applyFont="1" applyBorder="1" applyAlignment="1">
      <alignment horizontal="center" vertical="center"/>
    </xf>
    <xf numFmtId="2" fontId="20" fillId="0" borderId="8" xfId="4" applyNumberFormat="1" applyFont="1" applyBorder="1" applyAlignment="1">
      <alignment horizontal="center" vertical="center"/>
    </xf>
    <xf numFmtId="4" fontId="37" fillId="7" borderId="1" xfId="4" applyNumberFormat="1" applyFont="1" applyFill="1" applyBorder="1" applyAlignment="1">
      <alignment vertical="top" wrapText="1"/>
    </xf>
    <xf numFmtId="0" fontId="0" fillId="0" borderId="13" xfId="0" applyBorder="1" applyAlignment="1">
      <alignment horizontal="left" wrapText="1"/>
    </xf>
    <xf numFmtId="43" fontId="0" fillId="0" borderId="13" xfId="0" applyNumberFormat="1" applyBorder="1"/>
    <xf numFmtId="43" fontId="30" fillId="5" borderId="1" xfId="1" applyFont="1" applyFill="1" applyBorder="1" applyAlignment="1">
      <alignment horizontal="right" vertical="center" wrapText="1"/>
    </xf>
    <xf numFmtId="44" fontId="33" fillId="7" borderId="1" xfId="16" applyFont="1" applyFill="1" applyBorder="1" applyAlignment="1">
      <alignment vertical="top" wrapText="1"/>
    </xf>
    <xf numFmtId="43" fontId="30" fillId="5" borderId="1" xfId="1" applyFont="1" applyFill="1" applyBorder="1"/>
    <xf numFmtId="0" fontId="0" fillId="0" borderId="13" xfId="0" applyFill="1" applyBorder="1"/>
    <xf numFmtId="43" fontId="33" fillId="15" borderId="15" xfId="1" applyFont="1" applyFill="1" applyBorder="1" applyAlignment="1">
      <alignment horizontal="center" vertical="center" wrapText="1"/>
    </xf>
    <xf numFmtId="0" fontId="0" fillId="0" borderId="16" xfId="0" applyBorder="1"/>
    <xf numFmtId="0" fontId="27" fillId="13" borderId="23" xfId="4" applyFont="1" applyFill="1" applyBorder="1" applyAlignment="1">
      <alignment horizontal="center" vertical="center"/>
    </xf>
    <xf numFmtId="0" fontId="0" fillId="0" borderId="24" xfId="0" applyBorder="1"/>
    <xf numFmtId="0" fontId="16" fillId="4" borderId="46" xfId="0" applyFont="1" applyFill="1" applyBorder="1" applyAlignment="1">
      <alignment vertical="center"/>
    </xf>
    <xf numFmtId="0" fontId="41" fillId="0" borderId="47" xfId="0" applyFont="1" applyBorder="1"/>
    <xf numFmtId="0" fontId="42" fillId="7" borderId="8" xfId="4" applyFont="1" applyFill="1" applyBorder="1" applyAlignment="1">
      <alignment horizontal="center" vertical="center"/>
    </xf>
    <xf numFmtId="0" fontId="41" fillId="0" borderId="13" xfId="0" applyFont="1" applyBorder="1"/>
    <xf numFmtId="0" fontId="36" fillId="14" borderId="8" xfId="4" applyFont="1" applyFill="1" applyBorder="1" applyAlignment="1">
      <alignment horizontal="center" vertical="center"/>
    </xf>
    <xf numFmtId="0" fontId="39" fillId="14" borderId="8" xfId="7" applyFont="1" applyFill="1" applyBorder="1" applyAlignment="1" applyProtection="1">
      <alignment horizontal="center" vertical="top" wrapText="1"/>
      <protection locked="0"/>
    </xf>
    <xf numFmtId="0" fontId="39" fillId="14" borderId="1" xfId="7" applyFont="1" applyFill="1" applyBorder="1" applyAlignment="1" applyProtection="1">
      <alignment vertical="top" wrapText="1"/>
      <protection locked="0"/>
    </xf>
    <xf numFmtId="0" fontId="39" fillId="14" borderId="1" xfId="6" applyFont="1" applyFill="1" applyBorder="1" applyAlignment="1" applyProtection="1">
      <alignment horizontal="center" vertical="top" wrapText="1"/>
      <protection locked="0"/>
    </xf>
    <xf numFmtId="0" fontId="40" fillId="14" borderId="1" xfId="6" applyFont="1" applyFill="1" applyBorder="1" applyAlignment="1" applyProtection="1">
      <alignment horizontal="center" vertical="top" wrapText="1"/>
      <protection locked="0"/>
    </xf>
    <xf numFmtId="2" fontId="39" fillId="14" borderId="1" xfId="0" applyNumberFormat="1" applyFont="1" applyFill="1" applyBorder="1" applyAlignment="1">
      <alignment horizontal="right" wrapText="1"/>
    </xf>
    <xf numFmtId="43" fontId="43" fillId="14" borderId="1" xfId="1" applyFont="1" applyFill="1" applyBorder="1"/>
    <xf numFmtId="0" fontId="36" fillId="15" borderId="8" xfId="4" applyFont="1" applyFill="1" applyBorder="1" applyAlignment="1">
      <alignment horizontal="center" vertical="center"/>
    </xf>
    <xf numFmtId="4" fontId="37" fillId="15" borderId="1" xfId="4" applyNumberFormat="1" applyFont="1" applyFill="1" applyBorder="1" applyAlignment="1">
      <alignment vertical="top" wrapText="1"/>
    </xf>
    <xf numFmtId="0" fontId="39" fillId="14" borderId="8" xfId="2" applyFont="1" applyFill="1" applyBorder="1" applyAlignment="1" applyProtection="1">
      <alignment horizontal="center" vertical="top" wrapText="1"/>
      <protection locked="0"/>
    </xf>
    <xf numFmtId="0" fontId="16" fillId="14" borderId="1" xfId="0" applyFont="1" applyFill="1" applyBorder="1"/>
    <xf numFmtId="0" fontId="40" fillId="14" borderId="1" xfId="2" applyFont="1" applyFill="1" applyBorder="1" applyAlignment="1">
      <alignment horizontal="center" vertical="top" wrapText="1"/>
    </xf>
    <xf numFmtId="0" fontId="44" fillId="15" borderId="8" xfId="0" applyFont="1" applyFill="1" applyBorder="1"/>
    <xf numFmtId="0" fontId="44" fillId="15" borderId="1" xfId="0" applyFont="1" applyFill="1" applyBorder="1" applyAlignment="1">
      <alignment vertical="center" wrapText="1"/>
    </xf>
    <xf numFmtId="2" fontId="37" fillId="15" borderId="1" xfId="0" applyNumberFormat="1" applyFont="1" applyFill="1" applyBorder="1" applyAlignment="1">
      <alignment horizontal="center" vertical="center" wrapText="1"/>
    </xf>
    <xf numFmtId="43" fontId="37" fillId="15" borderId="1" xfId="1" applyFont="1" applyFill="1" applyBorder="1" applyAlignment="1">
      <alignment horizontal="center" vertical="center" wrapText="1"/>
    </xf>
    <xf numFmtId="0" fontId="39" fillId="14" borderId="1" xfId="2" applyFont="1" applyFill="1" applyBorder="1" applyAlignment="1" applyProtection="1">
      <alignment vertical="top" wrapText="1"/>
      <protection locked="0"/>
    </xf>
    <xf numFmtId="0" fontId="40" fillId="14" borderId="1" xfId="7" applyFont="1" applyFill="1" applyBorder="1" applyAlignment="1" applyProtection="1">
      <alignment horizontal="center" vertical="top" wrapText="1"/>
      <protection locked="0"/>
    </xf>
    <xf numFmtId="0" fontId="40" fillId="14" borderId="1" xfId="0" applyFont="1" applyFill="1" applyBorder="1" applyAlignment="1">
      <alignment horizontal="center" vertical="top"/>
    </xf>
    <xf numFmtId="0" fontId="39" fillId="14" borderId="1" xfId="3" applyFont="1" applyFill="1" applyBorder="1" applyAlignment="1" applyProtection="1">
      <alignment horizontal="left" vertical="center" wrapText="1"/>
      <protection locked="0"/>
    </xf>
    <xf numFmtId="0" fontId="39" fillId="14" borderId="1" xfId="3" applyFont="1" applyFill="1" applyBorder="1" applyAlignment="1">
      <alignment horizontal="center" vertical="top" wrapText="1"/>
    </xf>
    <xf numFmtId="2" fontId="39" fillId="14" borderId="1" xfId="1" applyNumberFormat="1" applyFont="1" applyFill="1" applyBorder="1" applyAlignment="1" applyProtection="1">
      <alignment vertical="top" wrapText="1"/>
      <protection locked="0"/>
    </xf>
    <xf numFmtId="0" fontId="16" fillId="15" borderId="8" xfId="0" applyFont="1" applyFill="1" applyBorder="1" applyAlignment="1">
      <alignment horizontal="center" vertical="center"/>
    </xf>
    <xf numFmtId="0" fontId="16" fillId="15" borderId="1" xfId="0" applyFont="1" applyFill="1" applyBorder="1" applyAlignment="1">
      <alignment vertical="center" wrapText="1"/>
    </xf>
    <xf numFmtId="165" fontId="17" fillId="0" borderId="8" xfId="4" quotePrefix="1" applyNumberFormat="1" applyFont="1" applyFill="1" applyBorder="1" applyAlignment="1">
      <alignment horizontal="center" vertical="center"/>
    </xf>
    <xf numFmtId="2" fontId="17" fillId="0" borderId="1" xfId="1" applyNumberFormat="1" applyFont="1" applyFill="1" applyBorder="1" applyAlignment="1">
      <alignment horizontal="center" vertical="center"/>
    </xf>
    <xf numFmtId="0" fontId="17" fillId="0" borderId="1" xfId="4" applyNumberFormat="1" applyFont="1" applyFill="1" applyBorder="1" applyAlignment="1">
      <alignment horizontal="center" vertical="center" wrapText="1"/>
    </xf>
    <xf numFmtId="165" fontId="17" fillId="0" borderId="8" xfId="4" applyNumberFormat="1" applyFont="1" applyFill="1" applyBorder="1" applyAlignment="1">
      <alignment horizontal="center" vertical="center"/>
    </xf>
    <xf numFmtId="0" fontId="40" fillId="7" borderId="8" xfId="4" applyFont="1" applyFill="1" applyBorder="1" applyAlignment="1">
      <alignment horizontal="center" vertical="center"/>
    </xf>
    <xf numFmtId="0" fontId="19" fillId="14" borderId="8" xfId="4" applyFont="1" applyFill="1" applyBorder="1" applyAlignment="1">
      <alignment horizontal="center" vertical="center"/>
    </xf>
    <xf numFmtId="0" fontId="17" fillId="0" borderId="8" xfId="4" applyFont="1" applyFill="1" applyBorder="1" applyAlignment="1">
      <alignment horizontal="center" vertical="center"/>
    </xf>
    <xf numFmtId="0" fontId="17" fillId="7" borderId="8" xfId="4" applyFont="1" applyFill="1" applyBorder="1" applyAlignment="1">
      <alignment horizontal="center" vertical="center"/>
    </xf>
    <xf numFmtId="0" fontId="39" fillId="14" borderId="8" xfId="4" applyFont="1" applyFill="1" applyBorder="1" applyAlignment="1">
      <alignment horizontal="center" vertical="center"/>
    </xf>
    <xf numFmtId="0" fontId="20" fillId="0" borderId="1" xfId="4" applyFont="1" applyFill="1" applyBorder="1" applyAlignment="1">
      <alignment horizontal="center" vertical="center"/>
    </xf>
    <xf numFmtId="43" fontId="33" fillId="10" borderId="1" xfId="1" applyFont="1" applyFill="1" applyBorder="1" applyAlignment="1">
      <alignment horizontal="center" vertical="center"/>
    </xf>
    <xf numFmtId="2" fontId="17" fillId="0" borderId="8" xfId="4" applyNumberFormat="1" applyFont="1" applyFill="1" applyBorder="1" applyAlignment="1">
      <alignment horizontal="center" vertical="center"/>
    </xf>
    <xf numFmtId="44" fontId="8" fillId="0" borderId="0" xfId="0" applyNumberFormat="1" applyFont="1"/>
    <xf numFmtId="0" fontId="15" fillId="4" borderId="6" xfId="3" applyFont="1" applyFill="1" applyBorder="1" applyAlignment="1" applyProtection="1">
      <alignment horizontal="center" vertical="top" wrapText="1"/>
      <protection locked="0"/>
    </xf>
    <xf numFmtId="2" fontId="8" fillId="4" borderId="7" xfId="0" applyNumberFormat="1" applyFont="1" applyFill="1" applyBorder="1" applyAlignment="1">
      <alignment horizontal="center" vertical="center" wrapText="1"/>
    </xf>
    <xf numFmtId="43" fontId="10" fillId="4" borderId="36" xfId="1" applyFont="1" applyFill="1" applyBorder="1" applyAlignment="1" applyProtection="1">
      <alignment horizontal="center" vertical="top" wrapText="1"/>
      <protection locked="0"/>
    </xf>
    <xf numFmtId="0" fontId="38" fillId="4" borderId="45" xfId="3" applyFont="1" applyFill="1" applyBorder="1" applyAlignment="1" applyProtection="1">
      <alignment horizontal="center" vertical="top" wrapText="1"/>
      <protection locked="0"/>
    </xf>
    <xf numFmtId="0" fontId="39" fillId="4" borderId="46" xfId="3" applyFont="1" applyFill="1" applyBorder="1" applyAlignment="1" applyProtection="1">
      <alignment horizontal="center" vertical="top" wrapText="1"/>
      <protection locked="0"/>
    </xf>
    <xf numFmtId="0" fontId="40" fillId="4" borderId="46" xfId="3" applyFont="1" applyFill="1" applyBorder="1" applyAlignment="1">
      <alignment horizontal="center" vertical="top" wrapText="1"/>
    </xf>
    <xf numFmtId="2" fontId="16" fillId="4" borderId="46" xfId="0" applyNumberFormat="1" applyFont="1" applyFill="1" applyBorder="1" applyAlignment="1">
      <alignment horizontal="center" vertical="center" wrapText="1"/>
    </xf>
    <xf numFmtId="43" fontId="39" fillId="4" borderId="46" xfId="1" applyFont="1" applyFill="1" applyBorder="1" applyAlignment="1" applyProtection="1">
      <alignment horizontal="center" vertical="top" wrapText="1"/>
      <protection locked="0"/>
    </xf>
    <xf numFmtId="0" fontId="38" fillId="4" borderId="8" xfId="3" applyFont="1" applyFill="1" applyBorder="1" applyAlignment="1" applyProtection="1">
      <alignment horizontal="center" vertical="top" wrapText="1"/>
      <protection locked="0"/>
    </xf>
    <xf numFmtId="0" fontId="39" fillId="4" borderId="1" xfId="3" applyFont="1" applyFill="1" applyBorder="1" applyAlignment="1" applyProtection="1">
      <alignment horizontal="left" vertical="center" wrapText="1"/>
      <protection locked="0"/>
    </xf>
    <xf numFmtId="0" fontId="39" fillId="4" borderId="1" xfId="3" applyFont="1" applyFill="1" applyBorder="1" applyAlignment="1">
      <alignment horizontal="center" vertical="top" wrapText="1"/>
    </xf>
    <xf numFmtId="2" fontId="39" fillId="4" borderId="1" xfId="1" applyNumberFormat="1" applyFont="1" applyFill="1" applyBorder="1" applyAlignment="1" applyProtection="1">
      <alignment vertical="top" wrapText="1"/>
      <protection locked="0"/>
    </xf>
    <xf numFmtId="43" fontId="43" fillId="4" borderId="1" xfId="1" applyFont="1" applyFill="1" applyBorder="1"/>
    <xf numFmtId="0" fontId="19" fillId="13" borderId="8" xfId="2" applyFont="1" applyFill="1" applyBorder="1" applyAlignment="1" applyProtection="1">
      <alignment horizontal="center" vertical="top" wrapText="1"/>
      <protection locked="0"/>
    </xf>
    <xf numFmtId="0" fontId="19" fillId="13" borderId="1" xfId="2" applyFont="1" applyFill="1" applyBorder="1" applyAlignment="1" applyProtection="1">
      <alignment vertical="top" wrapText="1"/>
      <protection locked="0"/>
    </xf>
    <xf numFmtId="0" fontId="17" fillId="13" borderId="1" xfId="2" applyFont="1" applyFill="1" applyBorder="1" applyAlignment="1" applyProtection="1">
      <alignment horizontal="center" vertical="top" wrapText="1"/>
      <protection locked="0"/>
    </xf>
    <xf numFmtId="0" fontId="17" fillId="13" borderId="1" xfId="2" applyFont="1" applyFill="1" applyBorder="1" applyAlignment="1">
      <alignment horizontal="center" vertical="top" wrapText="1"/>
    </xf>
    <xf numFmtId="2" fontId="19" fillId="13" borderId="1" xfId="0" applyNumberFormat="1" applyFont="1" applyFill="1" applyBorder="1" applyAlignment="1">
      <alignment horizontal="right" wrapText="1"/>
    </xf>
    <xf numFmtId="43" fontId="30" fillId="13" borderId="1" xfId="1" applyFont="1" applyFill="1" applyBorder="1"/>
    <xf numFmtId="0" fontId="39" fillId="13" borderId="1" xfId="3" applyFont="1" applyFill="1" applyBorder="1" applyAlignment="1" applyProtection="1">
      <alignment horizontal="left" vertical="center" wrapText="1"/>
      <protection locked="0"/>
    </xf>
    <xf numFmtId="0" fontId="39" fillId="13" borderId="1" xfId="3" applyFont="1" applyFill="1" applyBorder="1" applyAlignment="1">
      <alignment horizontal="center" vertical="top" wrapText="1"/>
    </xf>
    <xf numFmtId="2" fontId="39" fillId="13" borderId="1" xfId="1" applyNumberFormat="1" applyFont="1" applyFill="1" applyBorder="1" applyAlignment="1" applyProtection="1">
      <alignment vertical="top" wrapText="1"/>
      <protection locked="0"/>
    </xf>
    <xf numFmtId="43" fontId="43" fillId="13" borderId="1" xfId="1" applyFont="1" applyFill="1" applyBorder="1"/>
    <xf numFmtId="0" fontId="39" fillId="13" borderId="8" xfId="3" applyFont="1" applyFill="1" applyBorder="1" applyAlignment="1" applyProtection="1">
      <alignment horizontal="center" vertical="top" wrapText="1"/>
      <protection locked="0"/>
    </xf>
    <xf numFmtId="2" fontId="17" fillId="0" borderId="8" xfId="2" applyNumberFormat="1" applyFont="1" applyBorder="1" applyAlignment="1" applyProtection="1">
      <alignment horizontal="center" vertical="top" wrapText="1"/>
      <protection locked="0"/>
    </xf>
    <xf numFmtId="43" fontId="8" fillId="0" borderId="1" xfId="1" applyFont="1" applyFill="1" applyBorder="1" applyAlignment="1">
      <alignment horizontal="center" vertical="center" wrapText="1"/>
    </xf>
    <xf numFmtId="0" fontId="27" fillId="13" borderId="8" xfId="4" applyFont="1" applyFill="1" applyBorder="1" applyAlignment="1">
      <alignment horizontal="center" vertical="center"/>
    </xf>
    <xf numFmtId="0" fontId="27" fillId="0" borderId="8" xfId="4" applyFont="1" applyBorder="1" applyAlignment="1">
      <alignment horizontal="center" vertical="center"/>
    </xf>
    <xf numFmtId="165" fontId="19" fillId="0" borderId="8" xfId="4" applyNumberFormat="1" applyFont="1" applyFill="1" applyBorder="1" applyAlignment="1">
      <alignment horizontal="center" vertical="center"/>
    </xf>
    <xf numFmtId="2" fontId="29" fillId="0" borderId="1" xfId="4" applyNumberFormat="1" applyFont="1" applyFill="1" applyBorder="1" applyAlignment="1">
      <alignment horizontal="center" vertical="center"/>
    </xf>
    <xf numFmtId="43" fontId="30" fillId="0" borderId="1" xfId="1" applyFont="1" applyFill="1" applyBorder="1" applyAlignment="1">
      <alignment horizontal="center" vertical="center" wrapText="1"/>
    </xf>
    <xf numFmtId="165" fontId="20" fillId="0" borderId="8" xfId="4" applyNumberFormat="1" applyFont="1" applyFill="1" applyBorder="1" applyAlignment="1">
      <alignment horizontal="center" vertical="center"/>
    </xf>
    <xf numFmtId="0" fontId="39" fillId="0" borderId="8" xfId="2" applyFont="1" applyFill="1" applyBorder="1" applyAlignment="1" applyProtection="1">
      <alignment horizontal="center" vertical="top" wrapText="1"/>
      <protection locked="0"/>
    </xf>
    <xf numFmtId="0" fontId="16" fillId="0" borderId="1" xfId="0" applyFont="1" applyFill="1" applyBorder="1"/>
    <xf numFmtId="0" fontId="40" fillId="0" borderId="1" xfId="2" applyFont="1" applyFill="1" applyBorder="1" applyAlignment="1">
      <alignment horizontal="center" vertical="top" wrapText="1"/>
    </xf>
    <xf numFmtId="2" fontId="39" fillId="0" borderId="1" xfId="0" applyNumberFormat="1" applyFont="1" applyFill="1" applyBorder="1" applyAlignment="1">
      <alignment horizontal="right" wrapText="1"/>
    </xf>
    <xf numFmtId="43" fontId="43" fillId="0" borderId="1" xfId="1" applyFont="1" applyFill="1" applyBorder="1"/>
    <xf numFmtId="0" fontId="19" fillId="0" borderId="8" xfId="2" applyFont="1" applyFill="1" applyBorder="1" applyAlignment="1" applyProtection="1">
      <alignment horizontal="center" vertical="top" wrapText="1"/>
      <protection locked="0"/>
    </xf>
    <xf numFmtId="0" fontId="18" fillId="0" borderId="1" xfId="0" applyFont="1" applyFill="1" applyBorder="1"/>
    <xf numFmtId="0" fontId="17" fillId="0" borderId="1" xfId="2" applyFont="1" applyFill="1" applyBorder="1" applyAlignment="1" applyProtection="1">
      <alignment horizontal="center" vertical="top" wrapText="1"/>
      <protection locked="0"/>
    </xf>
    <xf numFmtId="0" fontId="17" fillId="0" borderId="1" xfId="0" applyFont="1" applyFill="1" applyBorder="1" applyAlignment="1">
      <alignment horizontal="center" vertical="top"/>
    </xf>
    <xf numFmtId="43" fontId="30" fillId="0" borderId="1" xfId="1" applyFont="1" applyFill="1" applyBorder="1"/>
    <xf numFmtId="0" fontId="39" fillId="14" borderId="8" xfId="3" applyFont="1" applyFill="1" applyBorder="1" applyAlignment="1" applyProtection="1">
      <alignment horizontal="center" vertical="top" wrapText="1"/>
      <protection locked="0"/>
    </xf>
    <xf numFmtId="0" fontId="16" fillId="0" borderId="8" xfId="0" applyFont="1" applyFill="1" applyBorder="1" applyAlignment="1">
      <alignment horizontal="center" vertical="center"/>
    </xf>
    <xf numFmtId="0" fontId="39" fillId="0" borderId="1" xfId="3" applyFont="1" applyFill="1" applyBorder="1" applyAlignment="1" applyProtection="1">
      <alignment horizontal="left" vertical="center" wrapText="1"/>
      <protection locked="0"/>
    </xf>
    <xf numFmtId="0" fontId="39" fillId="0" borderId="1" xfId="3" applyFont="1" applyFill="1" applyBorder="1" applyAlignment="1">
      <alignment horizontal="center" vertical="top" wrapText="1"/>
    </xf>
    <xf numFmtId="2" fontId="39" fillId="0" borderId="1" xfId="1" applyNumberFormat="1" applyFont="1" applyFill="1" applyBorder="1" applyAlignment="1" applyProtection="1">
      <alignment vertical="top" wrapText="1"/>
      <protection locked="0"/>
    </xf>
    <xf numFmtId="0" fontId="17" fillId="0" borderId="8" xfId="7" applyFont="1" applyBorder="1" applyAlignment="1" applyProtection="1">
      <alignment horizontal="center" vertical="center" wrapText="1"/>
      <protection locked="0"/>
    </xf>
    <xf numFmtId="0" fontId="19" fillId="0" borderId="8" xfId="3" applyFont="1" applyFill="1" applyBorder="1" applyAlignment="1" applyProtection="1">
      <alignment horizontal="center" vertical="top" wrapText="1"/>
      <protection locked="0"/>
    </xf>
    <xf numFmtId="0" fontId="18" fillId="0" borderId="1" xfId="0" applyFont="1" applyFill="1" applyBorder="1" applyAlignment="1">
      <alignment wrapText="1"/>
    </xf>
    <xf numFmtId="0" fontId="4" fillId="0" borderId="1" xfId="0" applyFont="1" applyFill="1" applyBorder="1" applyAlignment="1">
      <alignment horizontal="center" vertical="top"/>
    </xf>
    <xf numFmtId="0" fontId="17" fillId="0" borderId="8" xfId="2" applyFont="1" applyBorder="1" applyAlignment="1" applyProtection="1">
      <alignment horizontal="center" vertical="center" wrapText="1"/>
      <protection locked="0"/>
    </xf>
    <xf numFmtId="2" fontId="33" fillId="10" borderId="1" xfId="0" applyNumberFormat="1" applyFont="1" applyFill="1" applyBorder="1" applyAlignment="1">
      <alignment horizontal="center" vertical="center" wrapText="1"/>
    </xf>
    <xf numFmtId="2" fontId="33" fillId="0" borderId="1" xfId="0" applyNumberFormat="1" applyFont="1" applyFill="1" applyBorder="1" applyAlignment="1">
      <alignment horizontal="center" vertical="center" wrapText="1"/>
    </xf>
    <xf numFmtId="2" fontId="37" fillId="14" borderId="1" xfId="0" applyNumberFormat="1" applyFont="1" applyFill="1" applyBorder="1" applyAlignment="1">
      <alignment horizontal="center" vertical="center" wrapText="1"/>
    </xf>
    <xf numFmtId="2" fontId="33" fillId="10" borderId="1" xfId="0" applyNumberFormat="1" applyFont="1" applyFill="1" applyBorder="1" applyAlignment="1">
      <alignment horizontal="center" vertical="center"/>
    </xf>
    <xf numFmtId="2" fontId="33" fillId="10" borderId="1" xfId="1" applyNumberFormat="1" applyFont="1" applyFill="1" applyBorder="1" applyAlignment="1" applyProtection="1">
      <alignment horizontal="center" vertical="center" wrapText="1"/>
      <protection locked="0"/>
    </xf>
    <xf numFmtId="2" fontId="33" fillId="0" borderId="1" xfId="1" applyNumberFormat="1" applyFont="1" applyFill="1" applyBorder="1" applyAlignment="1" applyProtection="1">
      <alignment horizontal="center" vertical="center" wrapText="1"/>
      <protection locked="0"/>
    </xf>
    <xf numFmtId="2" fontId="33" fillId="0" borderId="1" xfId="0" applyNumberFormat="1" applyFont="1" applyFill="1" applyBorder="1" applyAlignment="1">
      <alignment horizontal="center" vertical="center"/>
    </xf>
    <xf numFmtId="0" fontId="33" fillId="0" borderId="1" xfId="4" applyFont="1" applyFill="1" applyBorder="1" applyAlignment="1">
      <alignment vertical="top" wrapText="1"/>
    </xf>
    <xf numFmtId="0" fontId="33" fillId="10" borderId="1" xfId="4" applyFont="1" applyFill="1" applyBorder="1" applyAlignment="1">
      <alignment horizontal="center" vertical="center" wrapText="1"/>
    </xf>
    <xf numFmtId="0" fontId="37" fillId="15" borderId="1" xfId="4"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7" fillId="0" borderId="30" xfId="4" applyFont="1" applyFill="1" applyBorder="1" applyAlignment="1">
      <alignment horizontal="left" vertical="top" wrapText="1"/>
    </xf>
    <xf numFmtId="0" fontId="27" fillId="0" borderId="32" xfId="4" applyFont="1" applyFill="1" applyBorder="1" applyAlignment="1">
      <alignment horizontal="left" vertical="top" wrapText="1"/>
    </xf>
    <xf numFmtId="0" fontId="27" fillId="7" borderId="1" xfId="4" applyFont="1" applyFill="1" applyBorder="1" applyAlignment="1">
      <alignment horizontal="left" vertical="top" wrapText="1"/>
    </xf>
    <xf numFmtId="0" fontId="25" fillId="14" borderId="2" xfId="0" applyFont="1" applyFill="1" applyBorder="1" applyAlignment="1">
      <alignment horizontal="center" vertical="center" wrapText="1"/>
    </xf>
    <xf numFmtId="0" fontId="27" fillId="13" borderId="30" xfId="4" applyFont="1" applyFill="1" applyBorder="1" applyAlignment="1">
      <alignment horizontal="left" vertical="top" wrapText="1"/>
    </xf>
    <xf numFmtId="0" fontId="27" fillId="13" borderId="32" xfId="4" applyFont="1" applyFill="1" applyBorder="1" applyAlignment="1">
      <alignment horizontal="left" vertical="top" wrapText="1"/>
    </xf>
    <xf numFmtId="0" fontId="36" fillId="7" borderId="1" xfId="4" applyFont="1" applyFill="1" applyBorder="1" applyAlignment="1">
      <alignment horizontal="left" vertical="top" wrapText="1"/>
    </xf>
    <xf numFmtId="0" fontId="36" fillId="15" borderId="1" xfId="4" applyFont="1" applyFill="1" applyBorder="1" applyAlignment="1">
      <alignment horizontal="left" vertical="top" wrapText="1"/>
    </xf>
    <xf numFmtId="0" fontId="8" fillId="7" borderId="20" xfId="0" applyFont="1" applyFill="1" applyBorder="1" applyAlignment="1">
      <alignment horizontal="left" vertical="center" wrapText="1"/>
    </xf>
    <xf numFmtId="0" fontId="36" fillId="14" borderId="1" xfId="4" applyFont="1" applyFill="1" applyBorder="1" applyAlignment="1">
      <alignment horizontal="center" vertical="top" wrapText="1"/>
    </xf>
    <xf numFmtId="0" fontId="16" fillId="15" borderId="1" xfId="0" applyFont="1" applyFill="1" applyBorder="1" applyAlignment="1">
      <alignment horizontal="left" vertical="center" wrapText="1"/>
    </xf>
    <xf numFmtId="0" fontId="21" fillId="9" borderId="1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37" xfId="0" applyFont="1" applyFill="1" applyBorder="1" applyAlignment="1">
      <alignment horizontal="center" vertical="center" wrapText="1"/>
    </xf>
    <xf numFmtId="0" fontId="27" fillId="13" borderId="1" xfId="4" applyFont="1" applyFill="1" applyBorder="1" applyAlignment="1">
      <alignment horizontal="center" vertical="top" wrapText="1"/>
    </xf>
    <xf numFmtId="0" fontId="16" fillId="4" borderId="36" xfId="0" applyFont="1" applyFill="1" applyBorder="1" applyAlignment="1">
      <alignment horizontal="left" vertical="center"/>
    </xf>
    <xf numFmtId="0" fontId="16" fillId="4" borderId="40" xfId="0" applyFont="1" applyFill="1" applyBorder="1" applyAlignment="1">
      <alignment horizontal="left" vertical="center"/>
    </xf>
    <xf numFmtId="0" fontId="16" fillId="4" borderId="41" xfId="0" applyFont="1" applyFill="1" applyBorder="1" applyAlignment="1">
      <alignment horizontal="left" vertical="center"/>
    </xf>
    <xf numFmtId="0" fontId="11" fillId="2" borderId="9" xfId="3" applyFont="1" applyFill="1" applyBorder="1" applyAlignment="1" applyProtection="1">
      <alignment horizontal="center" vertical="top" wrapText="1"/>
      <protection locked="0"/>
    </xf>
    <xf numFmtId="0" fontId="12" fillId="2" borderId="25" xfId="2" applyFont="1" applyFill="1" applyBorder="1" applyAlignment="1" applyProtection="1">
      <alignment horizontal="center" vertical="top" wrapText="1"/>
      <protection locked="0"/>
    </xf>
    <xf numFmtId="0" fontId="12" fillId="2" borderId="34" xfId="2" applyFont="1" applyFill="1" applyBorder="1" applyAlignment="1" applyProtection="1">
      <alignment horizontal="center" vertical="top" wrapText="1"/>
      <protection locked="0"/>
    </xf>
    <xf numFmtId="0" fontId="21" fillId="0" borderId="30"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15" fontId="9" fillId="3" borderId="28" xfId="0" applyNumberFormat="1" applyFont="1" applyFill="1" applyBorder="1" applyAlignment="1">
      <alignment horizontal="center" vertical="center" wrapText="1"/>
    </xf>
    <xf numFmtId="15" fontId="9" fillId="3" borderId="29" xfId="0" applyNumberFormat="1" applyFont="1" applyFill="1" applyBorder="1" applyAlignment="1">
      <alignment horizontal="center" vertical="center" wrapText="1"/>
    </xf>
    <xf numFmtId="15" fontId="9" fillId="3" borderId="4"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15" fontId="7" fillId="0" borderId="26" xfId="0" applyNumberFormat="1" applyFont="1" applyFill="1" applyBorder="1" applyAlignment="1">
      <alignment horizontal="center" vertical="center" wrapText="1"/>
    </xf>
    <xf numFmtId="15" fontId="7" fillId="0" borderId="27" xfId="0" applyNumberFormat="1" applyFont="1" applyFill="1" applyBorder="1" applyAlignment="1">
      <alignment horizontal="center" vertical="center" wrapText="1"/>
    </xf>
    <xf numFmtId="15" fontId="7" fillId="0" borderId="29" xfId="0" applyNumberFormat="1" applyFont="1" applyFill="1" applyBorder="1" applyAlignment="1">
      <alignment horizontal="center" vertical="center"/>
    </xf>
    <xf numFmtId="15" fontId="7" fillId="0" borderId="5" xfId="0" applyNumberFormat="1" applyFont="1" applyFill="1" applyBorder="1" applyAlignment="1">
      <alignment horizontal="center" vertical="center"/>
    </xf>
    <xf numFmtId="0" fontId="0" fillId="0" borderId="44" xfId="0" applyBorder="1" applyAlignment="1">
      <alignment horizontal="center" wrapText="1"/>
    </xf>
    <xf numFmtId="0" fontId="0" fillId="0" borderId="24" xfId="0" applyBorder="1" applyAlignment="1">
      <alignment horizontal="center" wrapText="1"/>
    </xf>
    <xf numFmtId="0" fontId="21" fillId="12" borderId="21" xfId="0" applyFont="1" applyFill="1" applyBorder="1" applyAlignment="1">
      <alignment horizontal="center" vertical="center" wrapText="1"/>
    </xf>
    <xf numFmtId="0" fontId="21" fillId="12" borderId="22" xfId="0" applyFont="1" applyFill="1" applyBorder="1" applyAlignment="1">
      <alignment horizontal="center" vertical="center" wrapText="1"/>
    </xf>
    <xf numFmtId="0" fontId="8" fillId="7" borderId="3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27" fillId="14" borderId="1" xfId="4" applyFont="1" applyFill="1" applyBorder="1" applyAlignment="1">
      <alignment horizontal="center" vertical="top" wrapText="1"/>
    </xf>
  </cellXfs>
  <cellStyles count="18">
    <cellStyle name="Comma" xfId="1" builtinId="3"/>
    <cellStyle name="Comma 10" xfId="9"/>
    <cellStyle name="Comma 10 4" xfId="5"/>
    <cellStyle name="Currency" xfId="16" builtinId="4"/>
    <cellStyle name="Legal 8½ x 14 in_Bill 03 Building Civil Works" xfId="8"/>
    <cellStyle name="Legal 8½ x 14 in_BOQ Bill No 01 Preliminaries 2" xfId="3"/>
    <cellStyle name="Normal" xfId="0" builtinId="0"/>
    <cellStyle name="Normal 2" xfId="4"/>
    <cellStyle name="Normal 2 2" xfId="17"/>
    <cellStyle name="Normal 3" xfId="11"/>
    <cellStyle name="Normal 6 3 6" xfId="2"/>
    <cellStyle name="Normal 6 3 8 2 7" xfId="14"/>
    <cellStyle name="Normal 6 5" xfId="6"/>
    <cellStyle name="Normal 6 5 10" xfId="10"/>
    <cellStyle name="Normal 6 5 6" xfId="7"/>
    <cellStyle name="Normal 6 5 6 4" xfId="12"/>
    <cellStyle name="Normal 6 5 6 8" xfId="15"/>
    <cellStyle name="Normal 6 5 6 9" xfId="13"/>
  </cellStyles>
  <dxfs count="0"/>
  <tableStyles count="0" defaultTableStyle="TableStyleMedium2" defaultPivotStyle="PivotStyleLight16"/>
  <colors>
    <mruColors>
      <color rgb="FF0000FF"/>
      <color rgb="FFFFF2CC"/>
      <color rgb="FFDBEEF3"/>
      <color rgb="FFCCFF99"/>
      <color rgb="FF9C0006"/>
      <color rgb="FFF2DDDC"/>
      <color rgb="FFC6E0B4"/>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1238250</xdr:colOff>
      <xdr:row>157</xdr:row>
      <xdr:rowOff>0</xdr:rowOff>
    </xdr:from>
    <xdr:to>
      <xdr:col>1</xdr:col>
      <xdr:colOff>1238250</xdr:colOff>
      <xdr:row>160</xdr:row>
      <xdr:rowOff>9315</xdr:rowOff>
    </xdr:to>
    <xdr:pic>
      <xdr:nvPicPr>
        <xdr:cNvPr id="2" name="Picture 1" descr="ALMASHRI_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3" name="Picture 1" descr="ALMASHRI_0">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4" name="Picture 1" descr="ALMASHRI_0">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 name="Picture 1" descr="ALMASHRI_0">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 name="Picture 1" descr="ALMASHRI_0">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7" name="Picture 1" descr="ALMASHRI_0">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8" name="Picture 1" descr="ALMASHRI_0">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9" name="Picture 1" descr="ALMASHRI_0">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0" name="Picture 1" descr="ALMASHRI_0">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1" name="Picture 1" descr="ALMASHRI_0">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2" name="Picture 1" descr="ALMASHRI_0">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3" name="Picture 1" descr="ALMASHRI_0">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4" name="Picture 1" descr="ALMASHRI_0">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5" name="Picture 1" descr="ALMASHRI_0">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6" name="Picture 1" descr="ALMASHRI_0">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17" name="Picture 1" descr="ALMASHRI_0">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18" name="Picture 1" descr="ALMASHRI_0">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19" name="Picture 1" descr="ALMASHRI_0">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0" name="Picture 1" descr="ALMASHRI_0">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1" name="Picture 1" descr="ALMASHRI_0">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2" name="Picture 1" descr="ALMASHRI_0">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3" name="Picture 1" descr="ALMASHRI_0">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4" name="Picture 1" descr="ALMASHRI_0">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5" name="Picture 1" descr="ALMASHRI_0">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6" name="Picture 1" descr="ALMASHRI_0">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7" name="Picture 1" descr="ALMASHRI_0">
          <a:extLst>
            <a:ext uri="{FF2B5EF4-FFF2-40B4-BE49-F238E27FC236}">
              <a16:creationId xmlns:a16="http://schemas.microsoft.com/office/drawing/2014/main" xmlns=""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8" name="Picture 1" descr="ALMASHRI_0">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29" name="Picture 1" descr="ALMASHRI_0">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30" name="Picture 1" descr="ALMASHRI_0">
          <a:extLst>
            <a:ext uri="{FF2B5EF4-FFF2-40B4-BE49-F238E27FC236}">
              <a16:creationId xmlns:a16="http://schemas.microsoft.com/office/drawing/2014/main" xmlns=""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31" name="Picture 1" descr="ALMASHRI_0">
          <a:extLst>
            <a:ext uri="{FF2B5EF4-FFF2-40B4-BE49-F238E27FC236}">
              <a16:creationId xmlns:a16="http://schemas.microsoft.com/office/drawing/2014/main" xmlns=""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32" name="Picture 1" descr="ALMASHRI_0">
          <a:extLst>
            <a:ext uri="{FF2B5EF4-FFF2-40B4-BE49-F238E27FC236}">
              <a16:creationId xmlns:a16="http://schemas.microsoft.com/office/drawing/2014/main" xmlns=""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182143</xdr:rowOff>
    </xdr:to>
    <xdr:pic>
      <xdr:nvPicPr>
        <xdr:cNvPr id="33" name="Picture 1" descr="ALMASHRI_0">
          <a:extLst>
            <a:ext uri="{FF2B5EF4-FFF2-40B4-BE49-F238E27FC236}">
              <a16:creationId xmlns:a16="http://schemas.microsoft.com/office/drawing/2014/main" xmlns=""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4" name="Picture 1" descr="ALMASHRI_0">
          <a:extLst>
            <a:ext uri="{FF2B5EF4-FFF2-40B4-BE49-F238E27FC236}">
              <a16:creationId xmlns:a16="http://schemas.microsoft.com/office/drawing/2014/main" xmlns=""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5" name="Picture 1" descr="ALMASHRI_0">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6" name="Picture 1" descr="ALMASHRI_0">
          <a:extLst>
            <a:ext uri="{FF2B5EF4-FFF2-40B4-BE49-F238E27FC236}">
              <a16:creationId xmlns:a16="http://schemas.microsoft.com/office/drawing/2014/main" xmlns=""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7" name="Picture 1" descr="ALMASHRI_0">
          <a:extLst>
            <a:ext uri="{FF2B5EF4-FFF2-40B4-BE49-F238E27FC236}">
              <a16:creationId xmlns:a16="http://schemas.microsoft.com/office/drawing/2014/main" xmlns=""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8" name="Picture 1" descr="ALMASHRI_0">
          <a:extLst>
            <a:ext uri="{FF2B5EF4-FFF2-40B4-BE49-F238E27FC236}">
              <a16:creationId xmlns:a16="http://schemas.microsoft.com/office/drawing/2014/main" xmlns=""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39" name="Picture 1" descr="ALMASHRI_0">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0" name="Picture 1" descr="ALMASHRI_0">
          <a:extLst>
            <a:ext uri="{FF2B5EF4-FFF2-40B4-BE49-F238E27FC236}">
              <a16:creationId xmlns:a16="http://schemas.microsoft.com/office/drawing/2014/main" xmlns=""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1" name="Picture 1" descr="ALMASHRI_0">
          <a:extLst>
            <a:ext uri="{FF2B5EF4-FFF2-40B4-BE49-F238E27FC236}">
              <a16:creationId xmlns:a16="http://schemas.microsoft.com/office/drawing/2014/main" xmlns=""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2" name="Picture 1" descr="ALMASHRI_0">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3" name="Picture 1" descr="ALMASHRI_0">
          <a:extLst>
            <a:ext uri="{FF2B5EF4-FFF2-40B4-BE49-F238E27FC236}">
              <a16:creationId xmlns:a16="http://schemas.microsoft.com/office/drawing/2014/main" xmlns=""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4" name="Picture 1" descr="ALMASHRI_0">
          <a:extLst>
            <a:ext uri="{FF2B5EF4-FFF2-40B4-BE49-F238E27FC236}">
              <a16:creationId xmlns:a16="http://schemas.microsoft.com/office/drawing/2014/main" xmlns=""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5" name="Picture 1" descr="ALMASHRI_0">
          <a:extLst>
            <a:ext uri="{FF2B5EF4-FFF2-40B4-BE49-F238E27FC236}">
              <a16:creationId xmlns:a16="http://schemas.microsoft.com/office/drawing/2014/main" xmlns=""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6" name="Picture 1" descr="ALMASHRI_0">
          <a:extLst>
            <a:ext uri="{FF2B5EF4-FFF2-40B4-BE49-F238E27FC236}">
              <a16:creationId xmlns:a16="http://schemas.microsoft.com/office/drawing/2014/main" xmlns=""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7" name="Picture 1" descr="ALMASHRI_0">
          <a:extLst>
            <a:ext uri="{FF2B5EF4-FFF2-40B4-BE49-F238E27FC236}">
              <a16:creationId xmlns:a16="http://schemas.microsoft.com/office/drawing/2014/main" xmlns=""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8" name="Picture 1" descr="ALMASHRI_0">
          <a:extLst>
            <a:ext uri="{FF2B5EF4-FFF2-40B4-BE49-F238E27FC236}">
              <a16:creationId xmlns:a16="http://schemas.microsoft.com/office/drawing/2014/main" xmlns=""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159918</xdr:rowOff>
    </xdr:to>
    <xdr:pic>
      <xdr:nvPicPr>
        <xdr:cNvPr id="49" name="Picture 1" descr="ALMASHRI_0">
          <a:extLst>
            <a:ext uri="{FF2B5EF4-FFF2-40B4-BE49-F238E27FC236}">
              <a16:creationId xmlns:a16="http://schemas.microsoft.com/office/drawing/2014/main" xmlns=""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0" name="Picture 1" descr="ALMASHRI_0">
          <a:extLst>
            <a:ext uri="{FF2B5EF4-FFF2-40B4-BE49-F238E27FC236}">
              <a16:creationId xmlns:a16="http://schemas.microsoft.com/office/drawing/2014/main" xmlns=""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1" name="Picture 1" descr="ALMASHRI_0">
          <a:extLst>
            <a:ext uri="{FF2B5EF4-FFF2-40B4-BE49-F238E27FC236}">
              <a16:creationId xmlns:a16="http://schemas.microsoft.com/office/drawing/2014/main" xmlns=""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2" name="Picture 1" descr="ALMASHRI_0">
          <a:extLst>
            <a:ext uri="{FF2B5EF4-FFF2-40B4-BE49-F238E27FC236}">
              <a16:creationId xmlns:a16="http://schemas.microsoft.com/office/drawing/2014/main" xmlns=""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3" name="Picture 1" descr="ALMASHRI_0">
          <a:extLst>
            <a:ext uri="{FF2B5EF4-FFF2-40B4-BE49-F238E27FC236}">
              <a16:creationId xmlns:a16="http://schemas.microsoft.com/office/drawing/2014/main" xmlns=""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4" name="Picture 1" descr="ALMASHRI_0">
          <a:extLst>
            <a:ext uri="{FF2B5EF4-FFF2-40B4-BE49-F238E27FC236}">
              <a16:creationId xmlns:a16="http://schemas.microsoft.com/office/drawing/2014/main" xmlns=""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5" name="Picture 1" descr="ALMASHRI_0">
          <a:extLst>
            <a:ext uri="{FF2B5EF4-FFF2-40B4-BE49-F238E27FC236}">
              <a16:creationId xmlns:a16="http://schemas.microsoft.com/office/drawing/2014/main" xmlns=""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6" name="Picture 1" descr="ALMASHRI_0">
          <a:extLst>
            <a:ext uri="{FF2B5EF4-FFF2-40B4-BE49-F238E27FC236}">
              <a16:creationId xmlns:a16="http://schemas.microsoft.com/office/drawing/2014/main" xmlns=""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7" name="Picture 1" descr="ALMASHRI_0">
          <a:extLst>
            <a:ext uri="{FF2B5EF4-FFF2-40B4-BE49-F238E27FC236}">
              <a16:creationId xmlns:a16="http://schemas.microsoft.com/office/drawing/2014/main" xmlns=""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8" name="Picture 1" descr="ALMASHRI_0">
          <a:extLst>
            <a:ext uri="{FF2B5EF4-FFF2-40B4-BE49-F238E27FC236}">
              <a16:creationId xmlns:a16="http://schemas.microsoft.com/office/drawing/2014/main" xmlns=""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59" name="Picture 1" descr="ALMASHRI_0">
          <a:extLst>
            <a:ext uri="{FF2B5EF4-FFF2-40B4-BE49-F238E27FC236}">
              <a16:creationId xmlns:a16="http://schemas.microsoft.com/office/drawing/2014/main" xmlns=""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0" name="Picture 1" descr="ALMASHRI_0">
          <a:extLst>
            <a:ext uri="{FF2B5EF4-FFF2-40B4-BE49-F238E27FC236}">
              <a16:creationId xmlns:a16="http://schemas.microsoft.com/office/drawing/2014/main" xmlns=""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1" name="Picture 1" descr="ALMASHRI_0">
          <a:extLst>
            <a:ext uri="{FF2B5EF4-FFF2-40B4-BE49-F238E27FC236}">
              <a16:creationId xmlns:a16="http://schemas.microsoft.com/office/drawing/2014/main" xmlns=""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2" name="Picture 1" descr="ALMASHRI_0">
          <a:extLst>
            <a:ext uri="{FF2B5EF4-FFF2-40B4-BE49-F238E27FC236}">
              <a16:creationId xmlns:a16="http://schemas.microsoft.com/office/drawing/2014/main" xmlns=""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3" name="Picture 1" descr="ALMASHRI_0">
          <a:extLst>
            <a:ext uri="{FF2B5EF4-FFF2-40B4-BE49-F238E27FC236}">
              <a16:creationId xmlns:a16="http://schemas.microsoft.com/office/drawing/2014/main" xmlns=""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4" name="Picture 1" descr="ALMASHRI_0">
          <a:extLst>
            <a:ext uri="{FF2B5EF4-FFF2-40B4-BE49-F238E27FC236}">
              <a16:creationId xmlns:a16="http://schemas.microsoft.com/office/drawing/2014/main" xmlns=""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9315</xdr:rowOff>
    </xdr:to>
    <xdr:pic>
      <xdr:nvPicPr>
        <xdr:cNvPr id="65" name="Picture 1" descr="ALMASHRI_0">
          <a:extLst>
            <a:ext uri="{FF2B5EF4-FFF2-40B4-BE49-F238E27FC236}">
              <a16:creationId xmlns:a16="http://schemas.microsoft.com/office/drawing/2014/main" xmlns=""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66" name="Picture 1" descr="ALMASHRI_0">
          <a:extLst>
            <a:ext uri="{FF2B5EF4-FFF2-40B4-BE49-F238E27FC236}">
              <a16:creationId xmlns:a16="http://schemas.microsoft.com/office/drawing/2014/main" xmlns=""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67" name="Picture 1" descr="ALMASHRI_0">
          <a:extLst>
            <a:ext uri="{FF2B5EF4-FFF2-40B4-BE49-F238E27FC236}">
              <a16:creationId xmlns:a16="http://schemas.microsoft.com/office/drawing/2014/main" xmlns=""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68" name="Picture 1" descr="ALMASHRI_0">
          <a:extLst>
            <a:ext uri="{FF2B5EF4-FFF2-40B4-BE49-F238E27FC236}">
              <a16:creationId xmlns:a16="http://schemas.microsoft.com/office/drawing/2014/main" xmlns=""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69" name="Picture 1" descr="ALMASHRI_0">
          <a:extLst>
            <a:ext uri="{FF2B5EF4-FFF2-40B4-BE49-F238E27FC236}">
              <a16:creationId xmlns:a16="http://schemas.microsoft.com/office/drawing/2014/main" xmlns=""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0" name="Picture 1" descr="ALMASHRI_0">
          <a:extLst>
            <a:ext uri="{FF2B5EF4-FFF2-40B4-BE49-F238E27FC236}">
              <a16:creationId xmlns:a16="http://schemas.microsoft.com/office/drawing/2014/main" xmlns=""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1" name="Picture 1" descr="ALMASHRI_0">
          <a:extLst>
            <a:ext uri="{FF2B5EF4-FFF2-40B4-BE49-F238E27FC236}">
              <a16:creationId xmlns:a16="http://schemas.microsoft.com/office/drawing/2014/main" xmlns=""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2" name="Picture 1" descr="ALMASHRI_0">
          <a:extLst>
            <a:ext uri="{FF2B5EF4-FFF2-40B4-BE49-F238E27FC236}">
              <a16:creationId xmlns:a16="http://schemas.microsoft.com/office/drawing/2014/main" xmlns=""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3" name="Picture 1" descr="ALMASHRI_0">
          <a:extLst>
            <a:ext uri="{FF2B5EF4-FFF2-40B4-BE49-F238E27FC236}">
              <a16:creationId xmlns:a16="http://schemas.microsoft.com/office/drawing/2014/main" xmlns=""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4" name="Picture 1" descr="ALMASHRI_0">
          <a:extLst>
            <a:ext uri="{FF2B5EF4-FFF2-40B4-BE49-F238E27FC236}">
              <a16:creationId xmlns:a16="http://schemas.microsoft.com/office/drawing/2014/main" xmlns=""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5" name="Picture 1" descr="ALMASHRI_0">
          <a:extLst>
            <a:ext uri="{FF2B5EF4-FFF2-40B4-BE49-F238E27FC236}">
              <a16:creationId xmlns:a16="http://schemas.microsoft.com/office/drawing/2014/main" xmlns=""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6" name="Picture 1" descr="ALMASHRI_0">
          <a:extLst>
            <a:ext uri="{FF2B5EF4-FFF2-40B4-BE49-F238E27FC236}">
              <a16:creationId xmlns:a16="http://schemas.microsoft.com/office/drawing/2014/main" xmlns=""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7" name="Picture 1" descr="ALMASHRI_0">
          <a:extLst>
            <a:ext uri="{FF2B5EF4-FFF2-40B4-BE49-F238E27FC236}">
              <a16:creationId xmlns:a16="http://schemas.microsoft.com/office/drawing/2014/main" xmlns=""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8" name="Picture 1" descr="ALMASHRI_0">
          <a:extLst>
            <a:ext uri="{FF2B5EF4-FFF2-40B4-BE49-F238E27FC236}">
              <a16:creationId xmlns:a16="http://schemas.microsoft.com/office/drawing/2014/main" xmlns=""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79" name="Picture 1" descr="ALMASHRI_0">
          <a:extLst>
            <a:ext uri="{FF2B5EF4-FFF2-40B4-BE49-F238E27FC236}">
              <a16:creationId xmlns:a16="http://schemas.microsoft.com/office/drawing/2014/main" xmlns=""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0" name="Picture 1" descr="ALMASHRI_0">
          <a:extLst>
            <a:ext uri="{FF2B5EF4-FFF2-40B4-BE49-F238E27FC236}">
              <a16:creationId xmlns:a16="http://schemas.microsoft.com/office/drawing/2014/main" xmlns=""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1" name="Picture 1" descr="ALMASHRI_0">
          <a:extLst>
            <a:ext uri="{FF2B5EF4-FFF2-40B4-BE49-F238E27FC236}">
              <a16:creationId xmlns:a16="http://schemas.microsoft.com/office/drawing/2014/main" xmlns=""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2" name="Picture 1" descr="ALMASHRI_0">
          <a:extLst>
            <a:ext uri="{FF2B5EF4-FFF2-40B4-BE49-F238E27FC236}">
              <a16:creationId xmlns:a16="http://schemas.microsoft.com/office/drawing/2014/main" xmlns=""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3" name="Picture 1" descr="ALMASHRI_0">
          <a:extLst>
            <a:ext uri="{FF2B5EF4-FFF2-40B4-BE49-F238E27FC236}">
              <a16:creationId xmlns:a16="http://schemas.microsoft.com/office/drawing/2014/main" xmlns=""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4" name="Picture 1" descr="ALMASHRI_0">
          <a:extLst>
            <a:ext uri="{FF2B5EF4-FFF2-40B4-BE49-F238E27FC236}">
              <a16:creationId xmlns:a16="http://schemas.microsoft.com/office/drawing/2014/main" xmlns=""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5" name="Picture 1" descr="ALMASHRI_0">
          <a:extLst>
            <a:ext uri="{FF2B5EF4-FFF2-40B4-BE49-F238E27FC236}">
              <a16:creationId xmlns:a16="http://schemas.microsoft.com/office/drawing/2014/main" xmlns=""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6" name="Picture 1" descr="ALMASHRI_0">
          <a:extLst>
            <a:ext uri="{FF2B5EF4-FFF2-40B4-BE49-F238E27FC236}">
              <a16:creationId xmlns:a16="http://schemas.microsoft.com/office/drawing/2014/main" xmlns=""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7" name="Picture 1" descr="ALMASHRI_0">
          <a:extLst>
            <a:ext uri="{FF2B5EF4-FFF2-40B4-BE49-F238E27FC236}">
              <a16:creationId xmlns:a16="http://schemas.microsoft.com/office/drawing/2014/main" xmlns=""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8" name="Picture 1" descr="ALMASHRI_0">
          <a:extLst>
            <a:ext uri="{FF2B5EF4-FFF2-40B4-BE49-F238E27FC236}">
              <a16:creationId xmlns:a16="http://schemas.microsoft.com/office/drawing/2014/main" xmlns=""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89" name="Picture 1" descr="ALMASHRI_0">
          <a:extLst>
            <a:ext uri="{FF2B5EF4-FFF2-40B4-BE49-F238E27FC236}">
              <a16:creationId xmlns:a16="http://schemas.microsoft.com/office/drawing/2014/main" xmlns=""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0" name="Picture 1" descr="ALMASHRI_0">
          <a:extLst>
            <a:ext uri="{FF2B5EF4-FFF2-40B4-BE49-F238E27FC236}">
              <a16:creationId xmlns:a16="http://schemas.microsoft.com/office/drawing/2014/main" xmlns=""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1" name="Picture 1" descr="ALMASHRI_0">
          <a:extLst>
            <a:ext uri="{FF2B5EF4-FFF2-40B4-BE49-F238E27FC236}">
              <a16:creationId xmlns:a16="http://schemas.microsoft.com/office/drawing/2014/main" xmlns=""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2" name="Picture 1" descr="ALMASHRI_0">
          <a:extLst>
            <a:ext uri="{FF2B5EF4-FFF2-40B4-BE49-F238E27FC236}">
              <a16:creationId xmlns:a16="http://schemas.microsoft.com/office/drawing/2014/main" xmlns=""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3" name="Picture 1" descr="ALMASHRI_0">
          <a:extLst>
            <a:ext uri="{FF2B5EF4-FFF2-40B4-BE49-F238E27FC236}">
              <a16:creationId xmlns:a16="http://schemas.microsoft.com/office/drawing/2014/main" xmlns=""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4" name="Picture 1" descr="ALMASHRI_0">
          <a:extLst>
            <a:ext uri="{FF2B5EF4-FFF2-40B4-BE49-F238E27FC236}">
              <a16:creationId xmlns:a16="http://schemas.microsoft.com/office/drawing/2014/main" xmlns=""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5" name="Picture 1" descr="ALMASHRI_0">
          <a:extLst>
            <a:ext uri="{FF2B5EF4-FFF2-40B4-BE49-F238E27FC236}">
              <a16:creationId xmlns:a16="http://schemas.microsoft.com/office/drawing/2014/main" xmlns=""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6" name="Picture 1" descr="ALMASHRI_0">
          <a:extLst>
            <a:ext uri="{FF2B5EF4-FFF2-40B4-BE49-F238E27FC236}">
              <a16:creationId xmlns:a16="http://schemas.microsoft.com/office/drawing/2014/main" xmlns=""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7" name="Picture 1" descr="ALMASHRI_0">
          <a:extLst>
            <a:ext uri="{FF2B5EF4-FFF2-40B4-BE49-F238E27FC236}">
              <a16:creationId xmlns:a16="http://schemas.microsoft.com/office/drawing/2014/main" xmlns=""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8" name="Picture 1" descr="ALMASHRI_0">
          <a:extLst>
            <a:ext uri="{FF2B5EF4-FFF2-40B4-BE49-F238E27FC236}">
              <a16:creationId xmlns:a16="http://schemas.microsoft.com/office/drawing/2014/main" xmlns=""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99" name="Picture 1" descr="ALMASHRI_0">
          <a:extLst>
            <a:ext uri="{FF2B5EF4-FFF2-40B4-BE49-F238E27FC236}">
              <a16:creationId xmlns:a16="http://schemas.microsoft.com/office/drawing/2014/main" xmlns=""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0" name="Picture 1" descr="ALMASHRI_0">
          <a:extLst>
            <a:ext uri="{FF2B5EF4-FFF2-40B4-BE49-F238E27FC236}">
              <a16:creationId xmlns:a16="http://schemas.microsoft.com/office/drawing/2014/main" xmlns=""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1" name="Picture 1" descr="ALMASHRI_0">
          <a:extLst>
            <a:ext uri="{FF2B5EF4-FFF2-40B4-BE49-F238E27FC236}">
              <a16:creationId xmlns:a16="http://schemas.microsoft.com/office/drawing/2014/main" xmlns=""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2" name="Picture 1" descr="ALMASHRI_0">
          <a:extLst>
            <a:ext uri="{FF2B5EF4-FFF2-40B4-BE49-F238E27FC236}">
              <a16:creationId xmlns:a16="http://schemas.microsoft.com/office/drawing/2014/main" xmlns=""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3" name="Picture 1" descr="ALMASHRI_0">
          <a:extLst>
            <a:ext uri="{FF2B5EF4-FFF2-40B4-BE49-F238E27FC236}">
              <a16:creationId xmlns:a16="http://schemas.microsoft.com/office/drawing/2014/main" xmlns=""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4" name="Picture 1" descr="ALMASHRI_0">
          <a:extLst>
            <a:ext uri="{FF2B5EF4-FFF2-40B4-BE49-F238E27FC236}">
              <a16:creationId xmlns:a16="http://schemas.microsoft.com/office/drawing/2014/main" xmlns=""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5" name="Picture 1" descr="ALMASHRI_0">
          <a:extLst>
            <a:ext uri="{FF2B5EF4-FFF2-40B4-BE49-F238E27FC236}">
              <a16:creationId xmlns:a16="http://schemas.microsoft.com/office/drawing/2014/main" xmlns=""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6" name="Picture 1" descr="ALMASHRI_0">
          <a:extLst>
            <a:ext uri="{FF2B5EF4-FFF2-40B4-BE49-F238E27FC236}">
              <a16:creationId xmlns:a16="http://schemas.microsoft.com/office/drawing/2014/main" xmlns=""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7" name="Picture 1" descr="ALMASHRI_0">
          <a:extLst>
            <a:ext uri="{FF2B5EF4-FFF2-40B4-BE49-F238E27FC236}">
              <a16:creationId xmlns:a16="http://schemas.microsoft.com/office/drawing/2014/main" xmlns=""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8" name="Picture 1" descr="ALMASHRI_0">
          <a:extLst>
            <a:ext uri="{FF2B5EF4-FFF2-40B4-BE49-F238E27FC236}">
              <a16:creationId xmlns:a16="http://schemas.microsoft.com/office/drawing/2014/main" xmlns=""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09" name="Picture 1" descr="ALMASHRI_0">
          <a:extLst>
            <a:ext uri="{FF2B5EF4-FFF2-40B4-BE49-F238E27FC236}">
              <a16:creationId xmlns:a16="http://schemas.microsoft.com/office/drawing/2014/main" xmlns=""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10" name="Picture 1" descr="ALMASHRI_0">
          <a:extLst>
            <a:ext uri="{FF2B5EF4-FFF2-40B4-BE49-F238E27FC236}">
              <a16:creationId xmlns:a16="http://schemas.microsoft.com/office/drawing/2014/main" xmlns=""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11" name="Picture 1" descr="ALMASHRI_0">
          <a:extLst>
            <a:ext uri="{FF2B5EF4-FFF2-40B4-BE49-F238E27FC236}">
              <a16:creationId xmlns:a16="http://schemas.microsoft.com/office/drawing/2014/main" xmlns=""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12" name="Picture 1" descr="ALMASHRI_0">
          <a:extLst>
            <a:ext uri="{FF2B5EF4-FFF2-40B4-BE49-F238E27FC236}">
              <a16:creationId xmlns:a16="http://schemas.microsoft.com/office/drawing/2014/main" xmlns=""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159</xdr:row>
      <xdr:rowOff>5964</xdr:rowOff>
    </xdr:to>
    <xdr:pic>
      <xdr:nvPicPr>
        <xdr:cNvPr id="113" name="Picture 1" descr="ALMASHRI_0">
          <a:extLst>
            <a:ext uri="{FF2B5EF4-FFF2-40B4-BE49-F238E27FC236}">
              <a16:creationId xmlns:a16="http://schemas.microsoft.com/office/drawing/2014/main" xmlns=""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6545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4" name="Picture 1" descr="ALMASHRI_0">
          <a:extLst>
            <a:ext uri="{FF2B5EF4-FFF2-40B4-BE49-F238E27FC236}">
              <a16:creationId xmlns:a16="http://schemas.microsoft.com/office/drawing/2014/main" xmlns=""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5" name="Picture 1" descr="ALMASHRI_0">
          <a:extLst>
            <a:ext uri="{FF2B5EF4-FFF2-40B4-BE49-F238E27FC236}">
              <a16:creationId xmlns:a16="http://schemas.microsoft.com/office/drawing/2014/main" xmlns=""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6" name="Picture 1" descr="ALMASHRI_0">
          <a:extLst>
            <a:ext uri="{FF2B5EF4-FFF2-40B4-BE49-F238E27FC236}">
              <a16:creationId xmlns:a16="http://schemas.microsoft.com/office/drawing/2014/main" xmlns=""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7" name="Picture 1" descr="ALMASHRI_0">
          <a:extLst>
            <a:ext uri="{FF2B5EF4-FFF2-40B4-BE49-F238E27FC236}">
              <a16:creationId xmlns:a16="http://schemas.microsoft.com/office/drawing/2014/main" xmlns=""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8" name="Picture 1" descr="ALMASHRI_0">
          <a:extLst>
            <a:ext uri="{FF2B5EF4-FFF2-40B4-BE49-F238E27FC236}">
              <a16:creationId xmlns:a16="http://schemas.microsoft.com/office/drawing/2014/main" xmlns=""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19" name="Picture 1" descr="ALMASHRI_0">
          <a:extLst>
            <a:ext uri="{FF2B5EF4-FFF2-40B4-BE49-F238E27FC236}">
              <a16:creationId xmlns:a16="http://schemas.microsoft.com/office/drawing/2014/main" xmlns=""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0" name="Picture 1" descr="ALMASHRI_0">
          <a:extLst>
            <a:ext uri="{FF2B5EF4-FFF2-40B4-BE49-F238E27FC236}">
              <a16:creationId xmlns:a16="http://schemas.microsoft.com/office/drawing/2014/main" xmlns=""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1" name="Picture 1" descr="ALMASHRI_0">
          <a:extLst>
            <a:ext uri="{FF2B5EF4-FFF2-40B4-BE49-F238E27FC236}">
              <a16:creationId xmlns:a16="http://schemas.microsoft.com/office/drawing/2014/main" xmlns=""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2" name="Picture 1" descr="ALMASHRI_0">
          <a:extLst>
            <a:ext uri="{FF2B5EF4-FFF2-40B4-BE49-F238E27FC236}">
              <a16:creationId xmlns:a16="http://schemas.microsoft.com/office/drawing/2014/main" xmlns=""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3" name="Picture 1" descr="ALMASHRI_0">
          <a:extLst>
            <a:ext uri="{FF2B5EF4-FFF2-40B4-BE49-F238E27FC236}">
              <a16:creationId xmlns:a16="http://schemas.microsoft.com/office/drawing/2014/main" xmlns=""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4" name="Picture 1" descr="ALMASHRI_0">
          <a:extLst>
            <a:ext uri="{FF2B5EF4-FFF2-40B4-BE49-F238E27FC236}">
              <a16:creationId xmlns:a16="http://schemas.microsoft.com/office/drawing/2014/main" xmlns=""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5" name="Picture 1" descr="ALMASHRI_0">
          <a:extLst>
            <a:ext uri="{FF2B5EF4-FFF2-40B4-BE49-F238E27FC236}">
              <a16:creationId xmlns:a16="http://schemas.microsoft.com/office/drawing/2014/main" xmlns=""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6" name="Picture 1" descr="ALMASHRI_0">
          <a:extLst>
            <a:ext uri="{FF2B5EF4-FFF2-40B4-BE49-F238E27FC236}">
              <a16:creationId xmlns:a16="http://schemas.microsoft.com/office/drawing/2014/main" xmlns=""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7" name="Picture 1" descr="ALMASHRI_0">
          <a:extLst>
            <a:ext uri="{FF2B5EF4-FFF2-40B4-BE49-F238E27FC236}">
              <a16:creationId xmlns:a16="http://schemas.microsoft.com/office/drawing/2014/main" xmlns=""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8" name="Picture 1" descr="ALMASHRI_0">
          <a:extLst>
            <a:ext uri="{FF2B5EF4-FFF2-40B4-BE49-F238E27FC236}">
              <a16:creationId xmlns:a16="http://schemas.microsoft.com/office/drawing/2014/main" xmlns=""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29" name="Picture 1" descr="ALMASHRI_0">
          <a:extLst>
            <a:ext uri="{FF2B5EF4-FFF2-40B4-BE49-F238E27FC236}">
              <a16:creationId xmlns:a16="http://schemas.microsoft.com/office/drawing/2014/main" xmlns=""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0" name="Picture 1" descr="ALMASHRI_0">
          <a:extLst>
            <a:ext uri="{FF2B5EF4-FFF2-40B4-BE49-F238E27FC236}">
              <a16:creationId xmlns:a16="http://schemas.microsoft.com/office/drawing/2014/main" xmlns=""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1" name="Picture 1" descr="ALMASHRI_0">
          <a:extLst>
            <a:ext uri="{FF2B5EF4-FFF2-40B4-BE49-F238E27FC236}">
              <a16:creationId xmlns:a16="http://schemas.microsoft.com/office/drawing/2014/main" xmlns=""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2" name="Picture 1" descr="ALMASHRI_0">
          <a:extLst>
            <a:ext uri="{FF2B5EF4-FFF2-40B4-BE49-F238E27FC236}">
              <a16:creationId xmlns:a16="http://schemas.microsoft.com/office/drawing/2014/main" xmlns=""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3" name="Picture 1" descr="ALMASHRI_0">
          <a:extLst>
            <a:ext uri="{FF2B5EF4-FFF2-40B4-BE49-F238E27FC236}">
              <a16:creationId xmlns:a16="http://schemas.microsoft.com/office/drawing/2014/main" xmlns=""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4" name="Picture 1" descr="ALMASHRI_0">
          <a:extLst>
            <a:ext uri="{FF2B5EF4-FFF2-40B4-BE49-F238E27FC236}">
              <a16:creationId xmlns:a16="http://schemas.microsoft.com/office/drawing/2014/main" xmlns=""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5" name="Picture 1" descr="ALMASHRI_0">
          <a:extLst>
            <a:ext uri="{FF2B5EF4-FFF2-40B4-BE49-F238E27FC236}">
              <a16:creationId xmlns:a16="http://schemas.microsoft.com/office/drawing/2014/main" xmlns=""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6" name="Picture 1" descr="ALMASHRI_0">
          <a:extLst>
            <a:ext uri="{FF2B5EF4-FFF2-40B4-BE49-F238E27FC236}">
              <a16:creationId xmlns:a16="http://schemas.microsoft.com/office/drawing/2014/main" xmlns=""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7" name="Picture 1" descr="ALMASHRI_0">
          <a:extLst>
            <a:ext uri="{FF2B5EF4-FFF2-40B4-BE49-F238E27FC236}">
              <a16:creationId xmlns:a16="http://schemas.microsoft.com/office/drawing/2014/main" xmlns=""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8" name="Picture 1" descr="ALMASHRI_0">
          <a:extLst>
            <a:ext uri="{FF2B5EF4-FFF2-40B4-BE49-F238E27FC236}">
              <a16:creationId xmlns:a16="http://schemas.microsoft.com/office/drawing/2014/main" xmlns=""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39" name="Picture 1" descr="ALMASHRI_0">
          <a:extLst>
            <a:ext uri="{FF2B5EF4-FFF2-40B4-BE49-F238E27FC236}">
              <a16:creationId xmlns:a16="http://schemas.microsoft.com/office/drawing/2014/main" xmlns=""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0" name="Picture 1" descr="ALMASHRI_0">
          <a:extLst>
            <a:ext uri="{FF2B5EF4-FFF2-40B4-BE49-F238E27FC236}">
              <a16:creationId xmlns:a16="http://schemas.microsoft.com/office/drawing/2014/main" xmlns=""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1" name="Picture 1" descr="ALMASHRI_0">
          <a:extLst>
            <a:ext uri="{FF2B5EF4-FFF2-40B4-BE49-F238E27FC236}">
              <a16:creationId xmlns:a16="http://schemas.microsoft.com/office/drawing/2014/main" xmlns=""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2" name="Picture 1" descr="ALMASHRI_0">
          <a:extLst>
            <a:ext uri="{FF2B5EF4-FFF2-40B4-BE49-F238E27FC236}">
              <a16:creationId xmlns:a16="http://schemas.microsoft.com/office/drawing/2014/main" xmlns=""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3" name="Picture 1" descr="ALMASHRI_0">
          <a:extLst>
            <a:ext uri="{FF2B5EF4-FFF2-40B4-BE49-F238E27FC236}">
              <a16:creationId xmlns:a16="http://schemas.microsoft.com/office/drawing/2014/main" xmlns=""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4" name="Picture 1" descr="ALMASHRI_0">
          <a:extLst>
            <a:ext uri="{FF2B5EF4-FFF2-40B4-BE49-F238E27FC236}">
              <a16:creationId xmlns:a16="http://schemas.microsoft.com/office/drawing/2014/main" xmlns=""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157</xdr:row>
      <xdr:rowOff>0</xdr:rowOff>
    </xdr:from>
    <xdr:to>
      <xdr:col>1</xdr:col>
      <xdr:colOff>1238250</xdr:colOff>
      <xdr:row>160</xdr:row>
      <xdr:rowOff>85515</xdr:rowOff>
    </xdr:to>
    <xdr:pic>
      <xdr:nvPicPr>
        <xdr:cNvPr id="145" name="Picture 1" descr="ALMASHRI_0">
          <a:extLst>
            <a:ext uri="{FF2B5EF4-FFF2-40B4-BE49-F238E27FC236}">
              <a16:creationId xmlns:a16="http://schemas.microsoft.com/office/drawing/2014/main" xmlns=""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5546407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83</xdr:row>
      <xdr:rowOff>0</xdr:rowOff>
    </xdr:from>
    <xdr:to>
      <xdr:col>6</xdr:col>
      <xdr:colOff>304800</xdr:colOff>
      <xdr:row>83</xdr:row>
      <xdr:rowOff>304800</xdr:rowOff>
    </xdr:to>
    <xdr:sp macro="" textlink="">
      <xdr:nvSpPr>
        <xdr:cNvPr id="1033" name="idLkMFo0V2xhuM:" descr="Image result for cooker for kitchen">
          <a:extLst>
            <a:ext uri="{FF2B5EF4-FFF2-40B4-BE49-F238E27FC236}">
              <a16:creationId xmlns:a16="http://schemas.microsoft.com/office/drawing/2014/main" xmlns="" id="{0DFA0548-0FFE-4734-81A1-2883CFFB0F55}"/>
            </a:ext>
          </a:extLst>
        </xdr:cNvPr>
        <xdr:cNvSpPr>
          <a:spLocks noChangeAspect="1" noChangeArrowheads="1"/>
        </xdr:cNvSpPr>
      </xdr:nvSpPr>
      <xdr:spPr bwMode="auto">
        <a:xfrm>
          <a:off x="7410450" y="7749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tabSelected="1" zoomScale="106" zoomScaleNormal="106" zoomScaleSheetLayoutView="130" workbookViewId="0">
      <selection activeCell="F9" sqref="F9"/>
    </sheetView>
  </sheetViews>
  <sheetFormatPr defaultRowHeight="14.4" x14ac:dyDescent="0.3"/>
  <cols>
    <col min="1" max="1" width="12.21875" customWidth="1"/>
    <col min="2" max="2" width="50.77734375" style="2" customWidth="1"/>
    <col min="3" max="3" width="11.44140625" customWidth="1"/>
    <col min="4" max="4" width="9.77734375" customWidth="1"/>
    <col min="5" max="5" width="11.44140625" style="3" customWidth="1"/>
    <col min="6" max="6" width="17" style="1" customWidth="1"/>
    <col min="7" max="7" width="34.44140625" customWidth="1"/>
  </cols>
  <sheetData>
    <row r="1" spans="1:7" ht="19.2" thickTop="1" thickBot="1" x14ac:dyDescent="0.35">
      <c r="A1" s="254" t="s">
        <v>71</v>
      </c>
      <c r="B1" s="255"/>
      <c r="C1" s="255"/>
      <c r="D1" s="255"/>
      <c r="E1" s="255"/>
      <c r="F1" s="256"/>
      <c r="G1" s="27"/>
    </row>
    <row r="2" spans="1:7" ht="16.8" thickTop="1" thickBot="1" x14ac:dyDescent="0.35">
      <c r="A2" s="4"/>
      <c r="B2" s="257" t="s">
        <v>42</v>
      </c>
      <c r="C2" s="258"/>
      <c r="D2" s="258"/>
      <c r="E2" s="259"/>
      <c r="F2" s="5"/>
      <c r="G2" s="27"/>
    </row>
    <row r="3" spans="1:7" ht="16.8" thickTop="1" thickBot="1" x14ac:dyDescent="0.35">
      <c r="A3" s="4"/>
      <c r="B3" s="20" t="s">
        <v>67</v>
      </c>
      <c r="C3" s="265" t="s">
        <v>82</v>
      </c>
      <c r="D3" s="266"/>
      <c r="E3" s="260">
        <v>43870</v>
      </c>
      <c r="F3" s="261"/>
      <c r="G3" s="27"/>
    </row>
    <row r="4" spans="1:7" ht="16.8" thickTop="1" thickBot="1" x14ac:dyDescent="0.35">
      <c r="A4" s="6"/>
      <c r="B4" s="22"/>
      <c r="C4" s="267" t="s">
        <v>81</v>
      </c>
      <c r="D4" s="268"/>
      <c r="E4" s="262">
        <v>43898</v>
      </c>
      <c r="F4" s="261"/>
      <c r="G4" s="27"/>
    </row>
    <row r="5" spans="1:7" ht="30" thickTop="1" thickBot="1" x14ac:dyDescent="0.35">
      <c r="A5" s="7" t="s">
        <v>0</v>
      </c>
      <c r="B5" s="21" t="s">
        <v>44</v>
      </c>
      <c r="C5" s="8" t="s">
        <v>45</v>
      </c>
      <c r="D5" s="8" t="s">
        <v>1</v>
      </c>
      <c r="E5" s="9" t="s">
        <v>72</v>
      </c>
      <c r="F5" s="26" t="s">
        <v>73</v>
      </c>
      <c r="G5" s="198" t="s">
        <v>110</v>
      </c>
    </row>
    <row r="6" spans="1:7" ht="16.2" thickTop="1" x14ac:dyDescent="0.3">
      <c r="A6" s="173" t="s">
        <v>63</v>
      </c>
      <c r="B6" s="251" t="s">
        <v>94</v>
      </c>
      <c r="C6" s="252"/>
      <c r="D6" s="253"/>
      <c r="E6" s="174"/>
      <c r="F6" s="175"/>
      <c r="G6" s="27"/>
    </row>
    <row r="7" spans="1:7" ht="16.2" thickBot="1" x14ac:dyDescent="0.35">
      <c r="A7" s="103"/>
      <c r="B7" s="263" t="s">
        <v>101</v>
      </c>
      <c r="C7" s="263"/>
      <c r="D7" s="263"/>
      <c r="E7" s="263"/>
      <c r="F7" s="264"/>
      <c r="G7" s="104"/>
    </row>
    <row r="8" spans="1:7" ht="15" thickTop="1" x14ac:dyDescent="0.3">
      <c r="A8" s="106">
        <v>1</v>
      </c>
      <c r="B8" s="107" t="s">
        <v>154</v>
      </c>
      <c r="C8" s="108"/>
      <c r="D8" s="108"/>
      <c r="E8" s="108"/>
      <c r="F8" s="108"/>
      <c r="G8" s="109"/>
    </row>
    <row r="9" spans="1:7" ht="55.2" x14ac:dyDescent="0.3">
      <c r="A9" s="110">
        <v>1.1000000000000001</v>
      </c>
      <c r="B9" s="69" t="s">
        <v>124</v>
      </c>
      <c r="C9" s="70" t="s">
        <v>65</v>
      </c>
      <c r="D9" s="93">
        <v>1</v>
      </c>
      <c r="E9" s="101"/>
      <c r="F9" s="111"/>
      <c r="G9" s="112"/>
    </row>
    <row r="10" spans="1:7" ht="151.19999999999999" x14ac:dyDescent="0.3">
      <c r="A10" s="110">
        <v>1.2</v>
      </c>
      <c r="B10" s="19" t="s">
        <v>177</v>
      </c>
      <c r="C10" s="30" t="s">
        <v>49</v>
      </c>
      <c r="D10" s="39">
        <f>(0.38*32+1.2*32+28*2*0.05*0.05)*7*0.05</f>
        <v>17.745000000000001</v>
      </c>
      <c r="E10" s="96"/>
      <c r="F10" s="111"/>
      <c r="G10" s="112"/>
    </row>
    <row r="11" spans="1:7" ht="135" customHeight="1" x14ac:dyDescent="0.3">
      <c r="A11" s="110">
        <v>1.3</v>
      </c>
      <c r="B11" s="19" t="s">
        <v>125</v>
      </c>
      <c r="C11" s="30" t="s">
        <v>49</v>
      </c>
      <c r="D11" s="39">
        <f>(0.38*32+1.2*32+9.8*2)*7*0.05</f>
        <v>24.556000000000001</v>
      </c>
      <c r="E11" s="97"/>
      <c r="F11" s="111"/>
      <c r="G11" s="112"/>
    </row>
    <row r="12" spans="1:7" ht="165.6" x14ac:dyDescent="0.3">
      <c r="A12" s="110">
        <v>1.4</v>
      </c>
      <c r="B12" s="19" t="s">
        <v>86</v>
      </c>
      <c r="C12" s="30" t="s">
        <v>75</v>
      </c>
      <c r="D12" s="94">
        <v>1</v>
      </c>
      <c r="E12" s="99"/>
      <c r="F12" s="113"/>
      <c r="G12" s="112"/>
    </row>
    <row r="13" spans="1:7" x14ac:dyDescent="0.3">
      <c r="A13" s="114"/>
      <c r="B13" s="238" t="s">
        <v>74</v>
      </c>
      <c r="C13" s="238"/>
      <c r="D13" s="238"/>
      <c r="E13" s="238"/>
      <c r="F13" s="115">
        <f>SUM(F9:F12)</f>
        <v>0</v>
      </c>
      <c r="G13" s="112"/>
    </row>
    <row r="14" spans="1:7" x14ac:dyDescent="0.3">
      <c r="A14" s="199">
        <v>2</v>
      </c>
      <c r="B14" s="240" t="s">
        <v>93</v>
      </c>
      <c r="C14" s="241"/>
      <c r="D14" s="31"/>
      <c r="E14" s="31"/>
      <c r="F14" s="32"/>
      <c r="G14" s="112"/>
    </row>
    <row r="15" spans="1:7" ht="41.4" x14ac:dyDescent="0.3">
      <c r="A15" s="117">
        <v>2.1</v>
      </c>
      <c r="B15" s="33" t="s">
        <v>47</v>
      </c>
      <c r="C15" s="16" t="s">
        <v>43</v>
      </c>
      <c r="D15" s="88">
        <f>(1.89+2.5)*3</f>
        <v>13.169999999999998</v>
      </c>
      <c r="E15" s="225"/>
      <c r="F15" s="111"/>
      <c r="G15" s="112"/>
    </row>
    <row r="16" spans="1:7" x14ac:dyDescent="0.3">
      <c r="A16" s="117">
        <v>2.2999999999999998</v>
      </c>
      <c r="B16" s="71" t="s">
        <v>48</v>
      </c>
      <c r="C16" s="16" t="s">
        <v>49</v>
      </c>
      <c r="D16" s="88">
        <f>(1.89+2.5)*0.15*0.2</f>
        <v>0.13170000000000001</v>
      </c>
      <c r="E16" s="225"/>
      <c r="F16" s="111"/>
      <c r="G16" s="112"/>
    </row>
    <row r="17" spans="1:7" ht="27.6" x14ac:dyDescent="0.3">
      <c r="A17" s="15">
        <v>2.4</v>
      </c>
      <c r="B17" s="18" t="s">
        <v>92</v>
      </c>
      <c r="C17" s="16" t="s">
        <v>43</v>
      </c>
      <c r="D17" s="88">
        <f>D15*2</f>
        <v>26.339999999999996</v>
      </c>
      <c r="E17" s="225"/>
      <c r="F17" s="111"/>
      <c r="G17" s="112"/>
    </row>
    <row r="18" spans="1:7" ht="69" x14ac:dyDescent="0.3">
      <c r="A18" s="117">
        <v>2.5</v>
      </c>
      <c r="B18" s="18" t="s">
        <v>96</v>
      </c>
      <c r="C18" s="16" t="s">
        <v>43</v>
      </c>
      <c r="D18" s="88">
        <f>D17+500</f>
        <v>526.34</v>
      </c>
      <c r="E18" s="225"/>
      <c r="F18" s="111"/>
      <c r="G18" s="112"/>
    </row>
    <row r="19" spans="1:7" ht="55.2" x14ac:dyDescent="0.3">
      <c r="A19" s="15">
        <v>2.6</v>
      </c>
      <c r="B19" s="19" t="s">
        <v>52</v>
      </c>
      <c r="C19" s="16" t="s">
        <v>3</v>
      </c>
      <c r="D19" s="88">
        <v>1</v>
      </c>
      <c r="E19" s="225"/>
      <c r="F19" s="111"/>
      <c r="G19" s="112"/>
    </row>
    <row r="20" spans="1:7" ht="138" x14ac:dyDescent="0.3">
      <c r="A20" s="117">
        <v>2.7</v>
      </c>
      <c r="B20" s="18" t="s">
        <v>97</v>
      </c>
      <c r="C20" s="118" t="s">
        <v>75</v>
      </c>
      <c r="D20" s="118">
        <v>1</v>
      </c>
      <c r="E20" s="225"/>
      <c r="F20" s="111"/>
      <c r="G20" s="112"/>
    </row>
    <row r="21" spans="1:7" ht="15" thickBot="1" x14ac:dyDescent="0.35">
      <c r="A21" s="114"/>
      <c r="B21" s="238" t="s">
        <v>78</v>
      </c>
      <c r="C21" s="238"/>
      <c r="D21" s="238"/>
      <c r="E21" s="238"/>
      <c r="F21" s="115">
        <f>SUM(F15:F20)</f>
        <v>0</v>
      </c>
      <c r="G21" s="112"/>
    </row>
    <row r="22" spans="1:7" ht="16.2" thickBot="1" x14ac:dyDescent="0.35">
      <c r="A22" s="176" t="s">
        <v>62</v>
      </c>
      <c r="B22" s="132" t="s">
        <v>95</v>
      </c>
      <c r="C22" s="177"/>
      <c r="D22" s="178"/>
      <c r="E22" s="179" t="s">
        <v>46</v>
      </c>
      <c r="F22" s="180"/>
      <c r="G22" s="133"/>
    </row>
    <row r="23" spans="1:7" x14ac:dyDescent="0.3">
      <c r="A23" s="130">
        <v>3</v>
      </c>
      <c r="B23" s="239" t="s">
        <v>155</v>
      </c>
      <c r="C23" s="239"/>
      <c r="D23" s="239"/>
      <c r="E23" s="239"/>
      <c r="F23" s="239"/>
      <c r="G23" s="131"/>
    </row>
    <row r="24" spans="1:7" ht="159" customHeight="1" x14ac:dyDescent="0.3">
      <c r="A24" s="119">
        <v>3.1</v>
      </c>
      <c r="B24" s="19" t="s">
        <v>176</v>
      </c>
      <c r="C24" s="30" t="s">
        <v>49</v>
      </c>
      <c r="D24" s="39">
        <f>0.5*(7.4*3.9+5*3.9+3.9*3.9+4*3.9+3.9*3.9+5*3.9+3.9*3.9+8.19*3.9+16.3*10.36+3.9*3.9*3+5*3.9+3.89*3.97+4.04*3.97+3.9*3.9+3.98*3.9+8.11*3.9+4.08*3.9)*0.05</f>
        <v>12.619602499999999</v>
      </c>
      <c r="E24" s="96"/>
      <c r="F24" s="111"/>
      <c r="G24" s="112"/>
    </row>
    <row r="25" spans="1:7" ht="120.75" customHeight="1" x14ac:dyDescent="0.3">
      <c r="A25" s="119">
        <v>3.2</v>
      </c>
      <c r="B25" s="19" t="s">
        <v>126</v>
      </c>
      <c r="C25" s="30" t="s">
        <v>49</v>
      </c>
      <c r="D25" s="39">
        <f>D24</f>
        <v>12.619602499999999</v>
      </c>
      <c r="E25" s="97"/>
      <c r="F25" s="111"/>
      <c r="G25" s="112"/>
    </row>
    <row r="26" spans="1:7" ht="69" x14ac:dyDescent="0.3">
      <c r="A26" s="119">
        <v>3.3</v>
      </c>
      <c r="B26" s="19" t="s">
        <v>138</v>
      </c>
      <c r="C26" s="30" t="s">
        <v>49</v>
      </c>
      <c r="D26" s="85">
        <f>0.25*5*4*3.31</f>
        <v>16.55</v>
      </c>
      <c r="E26" s="97"/>
      <c r="F26" s="111"/>
      <c r="G26" s="112"/>
    </row>
    <row r="27" spans="1:7" ht="69" x14ac:dyDescent="0.3">
      <c r="A27" s="119">
        <v>3.4</v>
      </c>
      <c r="B27" s="19" t="s">
        <v>139</v>
      </c>
      <c r="C27" s="30" t="s">
        <v>43</v>
      </c>
      <c r="D27" s="85">
        <f>3.31*4</f>
        <v>13.24</v>
      </c>
      <c r="E27" s="98"/>
      <c r="F27" s="111"/>
      <c r="G27" s="112"/>
    </row>
    <row r="28" spans="1:7" ht="55.2" x14ac:dyDescent="0.3">
      <c r="A28" s="119">
        <v>3.5</v>
      </c>
      <c r="B28" s="19" t="s">
        <v>87</v>
      </c>
      <c r="C28" s="30" t="s">
        <v>43</v>
      </c>
      <c r="D28" s="85">
        <f>3.31*2-(0.9*2.2)</f>
        <v>4.6399999999999997</v>
      </c>
      <c r="E28" s="98"/>
      <c r="F28" s="111"/>
      <c r="G28" s="112"/>
    </row>
    <row r="29" spans="1:7" ht="69" x14ac:dyDescent="0.3">
      <c r="A29" s="119">
        <v>3.6</v>
      </c>
      <c r="B29" s="19" t="s">
        <v>120</v>
      </c>
      <c r="C29" s="30" t="s">
        <v>49</v>
      </c>
      <c r="D29" s="85">
        <f>0.2*0.15*(4+2)</f>
        <v>0.18</v>
      </c>
      <c r="E29" s="97"/>
      <c r="F29" s="111"/>
      <c r="G29" s="112"/>
    </row>
    <row r="30" spans="1:7" ht="69" x14ac:dyDescent="0.3">
      <c r="A30" s="119">
        <v>3.7</v>
      </c>
      <c r="B30" s="19" t="s">
        <v>98</v>
      </c>
      <c r="C30" s="30" t="s">
        <v>75</v>
      </c>
      <c r="D30" s="85">
        <v>1</v>
      </c>
      <c r="E30" s="97"/>
      <c r="F30" s="111"/>
      <c r="G30" s="112"/>
    </row>
    <row r="31" spans="1:7" ht="55.2" x14ac:dyDescent="0.3">
      <c r="A31" s="119">
        <v>3.8</v>
      </c>
      <c r="B31" s="19" t="s">
        <v>121</v>
      </c>
      <c r="C31" s="30" t="s">
        <v>49</v>
      </c>
      <c r="D31" s="85">
        <f>0.15*0.8*0.8</f>
        <v>9.6000000000000002E-2</v>
      </c>
      <c r="E31" s="97"/>
      <c r="F31" s="111"/>
      <c r="G31" s="112"/>
    </row>
    <row r="32" spans="1:7" ht="96.6" x14ac:dyDescent="0.3">
      <c r="A32" s="119">
        <v>3.9</v>
      </c>
      <c r="B32" s="19" t="s">
        <v>99</v>
      </c>
      <c r="C32" s="30" t="s">
        <v>75</v>
      </c>
      <c r="D32" s="85">
        <v>3</v>
      </c>
      <c r="E32" s="97"/>
      <c r="F32" s="111"/>
      <c r="G32" s="112"/>
    </row>
    <row r="33" spans="1:7" ht="69" x14ac:dyDescent="0.3">
      <c r="A33" s="120">
        <v>3.1</v>
      </c>
      <c r="B33" s="19" t="s">
        <v>100</v>
      </c>
      <c r="C33" s="30" t="s">
        <v>49</v>
      </c>
      <c r="D33" s="85">
        <f>0.12*1.4*0.7</f>
        <v>0.11759999999999998</v>
      </c>
      <c r="E33" s="97"/>
      <c r="F33" s="111"/>
      <c r="G33" s="112"/>
    </row>
    <row r="34" spans="1:7" ht="41.4" x14ac:dyDescent="0.3">
      <c r="A34" s="119">
        <v>3.11</v>
      </c>
      <c r="B34" s="19" t="s">
        <v>89</v>
      </c>
      <c r="C34" s="30" t="s">
        <v>49</v>
      </c>
      <c r="D34" s="85">
        <f>64*0.25*(0.4*0.4)</f>
        <v>2.5600000000000005</v>
      </c>
      <c r="E34" s="97"/>
      <c r="F34" s="111"/>
      <c r="G34" s="112"/>
    </row>
    <row r="35" spans="1:7" ht="41.4" x14ac:dyDescent="0.3">
      <c r="A35" s="120">
        <v>3.12</v>
      </c>
      <c r="B35" s="19" t="s">
        <v>88</v>
      </c>
      <c r="C35" s="30" t="s">
        <v>49</v>
      </c>
      <c r="D35" s="85">
        <f>0.07*(0.25*(3.31*10+4*5)+0.25*(0.8*4)+0.25*(0.25*4))</f>
        <v>1.0027500000000003</v>
      </c>
      <c r="E35" s="97"/>
      <c r="F35" s="111"/>
      <c r="G35" s="112"/>
    </row>
    <row r="36" spans="1:7" ht="69" x14ac:dyDescent="0.3">
      <c r="A36" s="119">
        <v>3.13</v>
      </c>
      <c r="B36" s="19" t="s">
        <v>140</v>
      </c>
      <c r="C36" s="30" t="s">
        <v>43</v>
      </c>
      <c r="D36" s="85">
        <f>(7*2.2*0.9)+(1.4*7)+(64*0.4*0.4)</f>
        <v>33.900000000000006</v>
      </c>
      <c r="E36" s="97"/>
      <c r="F36" s="111"/>
      <c r="G36" s="112"/>
    </row>
    <row r="37" spans="1:7" ht="41.4" x14ac:dyDescent="0.3">
      <c r="A37" s="120">
        <v>3.14</v>
      </c>
      <c r="B37" s="19" t="s">
        <v>90</v>
      </c>
      <c r="C37" s="30" t="s">
        <v>43</v>
      </c>
      <c r="D37" s="85">
        <f>2*((7*2.2*0.9)+(1.4*7)+(64*0.4*0.4)+(3.31*4)+(3.31*2-(0.9*2.2)))</f>
        <v>103.56000000000002</v>
      </c>
      <c r="E37" s="97"/>
      <c r="F37" s="111"/>
      <c r="G37" s="112"/>
    </row>
    <row r="38" spans="1:7" ht="15.6" x14ac:dyDescent="0.3">
      <c r="A38" s="134"/>
      <c r="B38" s="242" t="s">
        <v>238</v>
      </c>
      <c r="C38" s="242"/>
      <c r="D38" s="242"/>
      <c r="E38" s="242"/>
      <c r="F38" s="121">
        <f>SUM(F24:F37)</f>
        <v>0</v>
      </c>
      <c r="G38" s="135"/>
    </row>
    <row r="39" spans="1:7" x14ac:dyDescent="0.3">
      <c r="A39" s="116">
        <v>4</v>
      </c>
      <c r="B39" s="250" t="s">
        <v>156</v>
      </c>
      <c r="C39" s="250"/>
      <c r="D39" s="250"/>
      <c r="E39" s="250"/>
      <c r="F39" s="250"/>
      <c r="G39" s="127"/>
    </row>
    <row r="40" spans="1:7" ht="163.5" customHeight="1" x14ac:dyDescent="0.3">
      <c r="A40" s="166">
        <v>4.0999999999999996</v>
      </c>
      <c r="B40" s="25" t="s">
        <v>145</v>
      </c>
      <c r="C40" s="37" t="s">
        <v>75</v>
      </c>
      <c r="D40" s="39">
        <v>8</v>
      </c>
      <c r="E40" s="170"/>
      <c r="F40" s="111"/>
      <c r="G40" s="269"/>
    </row>
    <row r="41" spans="1:7" ht="110.4" x14ac:dyDescent="0.3">
      <c r="A41" s="166">
        <v>4.2</v>
      </c>
      <c r="B41" s="25" t="s">
        <v>148</v>
      </c>
      <c r="C41" s="37" t="s">
        <v>75</v>
      </c>
      <c r="D41" s="39">
        <v>16</v>
      </c>
      <c r="E41" s="170"/>
      <c r="F41" s="111"/>
      <c r="G41" s="270"/>
    </row>
    <row r="42" spans="1:7" ht="82.8" x14ac:dyDescent="0.3">
      <c r="A42" s="166">
        <v>4.3</v>
      </c>
      <c r="B42" s="25" t="s">
        <v>147</v>
      </c>
      <c r="C42" s="37" t="s">
        <v>75</v>
      </c>
      <c r="D42" s="39">
        <v>4</v>
      </c>
      <c r="E42" s="97"/>
      <c r="F42" s="111"/>
      <c r="G42" s="112"/>
    </row>
    <row r="43" spans="1:7" ht="82.8" x14ac:dyDescent="0.3">
      <c r="A43" s="166">
        <v>4.4000000000000004</v>
      </c>
      <c r="B43" s="25" t="s">
        <v>144</v>
      </c>
      <c r="C43" s="37" t="s">
        <v>75</v>
      </c>
      <c r="D43" s="39">
        <f>10*6</f>
        <v>60</v>
      </c>
      <c r="E43" s="97"/>
      <c r="F43" s="111"/>
      <c r="G43" s="112"/>
    </row>
    <row r="44" spans="1:7" ht="55.2" x14ac:dyDescent="0.3">
      <c r="A44" s="166">
        <v>4.5</v>
      </c>
      <c r="B44" s="25" t="s">
        <v>91</v>
      </c>
      <c r="C44" s="37" t="s">
        <v>75</v>
      </c>
      <c r="D44" s="39">
        <f>10*6</f>
        <v>60</v>
      </c>
      <c r="E44" s="97"/>
      <c r="F44" s="111"/>
      <c r="G44" s="112"/>
    </row>
    <row r="45" spans="1:7" ht="182.25" customHeight="1" x14ac:dyDescent="0.3">
      <c r="A45" s="166">
        <v>4.5999999999999996</v>
      </c>
      <c r="B45" s="25" t="s">
        <v>146</v>
      </c>
      <c r="C45" s="37" t="s">
        <v>5</v>
      </c>
      <c r="D45" s="39">
        <f>16*12</f>
        <v>192</v>
      </c>
      <c r="E45" s="170"/>
      <c r="F45" s="111"/>
      <c r="G45" s="112"/>
    </row>
    <row r="46" spans="1:7" ht="133.19999999999999" x14ac:dyDescent="0.3">
      <c r="A46" s="166">
        <v>4.7</v>
      </c>
      <c r="B46" s="56" t="s">
        <v>149</v>
      </c>
      <c r="C46" s="169" t="s">
        <v>75</v>
      </c>
      <c r="D46" s="39">
        <f>16*2</f>
        <v>32</v>
      </c>
      <c r="E46" s="97"/>
      <c r="F46" s="111"/>
      <c r="G46" s="112"/>
    </row>
    <row r="47" spans="1:7" ht="138" x14ac:dyDescent="0.3">
      <c r="A47" s="166">
        <v>4.8</v>
      </c>
      <c r="B47" s="25" t="s">
        <v>150</v>
      </c>
      <c r="C47" s="37" t="s">
        <v>75</v>
      </c>
      <c r="D47" s="39">
        <f>16*2</f>
        <v>32</v>
      </c>
      <c r="E47" s="97"/>
      <c r="F47" s="111"/>
      <c r="G47" s="112"/>
    </row>
    <row r="48" spans="1:7" ht="55.2" x14ac:dyDescent="0.3">
      <c r="A48" s="166">
        <v>4.9000000000000004</v>
      </c>
      <c r="B48" s="25" t="s">
        <v>151</v>
      </c>
      <c r="C48" s="37" t="s">
        <v>5</v>
      </c>
      <c r="D48" s="39">
        <f>16*15</f>
        <v>240</v>
      </c>
      <c r="E48" s="97"/>
      <c r="F48" s="111"/>
      <c r="G48" s="112"/>
    </row>
    <row r="49" spans="1:7" ht="41.4" x14ac:dyDescent="0.3">
      <c r="A49" s="171">
        <v>4.0999999999999996</v>
      </c>
      <c r="B49" s="25" t="s">
        <v>153</v>
      </c>
      <c r="C49" s="37" t="s">
        <v>152</v>
      </c>
      <c r="D49" s="39">
        <f>16*12</f>
        <v>192</v>
      </c>
      <c r="E49" s="97"/>
      <c r="F49" s="111"/>
      <c r="G49" s="112"/>
    </row>
    <row r="50" spans="1:7" ht="15.6" x14ac:dyDescent="0.3">
      <c r="A50" s="134"/>
      <c r="B50" s="242" t="s">
        <v>237</v>
      </c>
      <c r="C50" s="242"/>
      <c r="D50" s="242"/>
      <c r="E50" s="242"/>
      <c r="F50" s="121">
        <f>SUM(F40:F49)</f>
        <v>0</v>
      </c>
      <c r="G50" s="135"/>
    </row>
    <row r="51" spans="1:7" ht="15.6" x14ac:dyDescent="0.3">
      <c r="A51" s="136">
        <v>5</v>
      </c>
      <c r="B51" s="235" t="s">
        <v>107</v>
      </c>
      <c r="C51" s="235"/>
      <c r="D51" s="235"/>
      <c r="E51" s="235"/>
      <c r="F51" s="235"/>
      <c r="G51" s="135"/>
    </row>
    <row r="52" spans="1:7" x14ac:dyDescent="0.3">
      <c r="A52" s="200">
        <v>5.0999999999999996</v>
      </c>
      <c r="B52" s="35" t="s">
        <v>105</v>
      </c>
      <c r="C52" s="34"/>
      <c r="D52" s="89"/>
      <c r="E52" s="36"/>
      <c r="F52" s="34"/>
      <c r="G52" s="112"/>
    </row>
    <row r="53" spans="1:7" ht="138" x14ac:dyDescent="0.3">
      <c r="A53" s="204" t="s">
        <v>178</v>
      </c>
      <c r="B53" s="19" t="s">
        <v>102</v>
      </c>
      <c r="C53" s="30" t="s">
        <v>75</v>
      </c>
      <c r="D53" s="95">
        <v>1</v>
      </c>
      <c r="E53" s="99"/>
      <c r="F53" s="113"/>
      <c r="G53" s="112"/>
    </row>
    <row r="54" spans="1:7" ht="55.2" x14ac:dyDescent="0.3">
      <c r="A54" s="160" t="s">
        <v>179</v>
      </c>
      <c r="B54" s="71" t="s">
        <v>76</v>
      </c>
      <c r="C54" s="42" t="s">
        <v>75</v>
      </c>
      <c r="D54" s="95">
        <v>1</v>
      </c>
      <c r="E54" s="99"/>
      <c r="F54" s="113"/>
      <c r="G54" s="112"/>
    </row>
    <row r="55" spans="1:7" ht="41.4" x14ac:dyDescent="0.3">
      <c r="A55" s="163" t="s">
        <v>180</v>
      </c>
      <c r="B55" s="71" t="s">
        <v>103</v>
      </c>
      <c r="C55" s="42" t="s">
        <v>109</v>
      </c>
      <c r="D55" s="95">
        <f>3.4*(7.4*2+5*2+3.9*2+4.04*2+3.89*2+5*2+3.97*2+8.19*2+16*5+3.97*20)-(2.1*0.9*9)+(4.14*2+3.97*2+3.97*2+5*2+3.89*2+4.04*2+3.9*2+3.98*2+8.11*2+4.08*2+3.97*14)-2.1*9*13+(64*2)-2.1*0.9*20+(7.4*3.9+5*3.9+3.9*3.9+4*3.9+3.9*3.9+5*3.9+3.9*3.9+8.19*3.9+16.3*10.36+3.9*3.9*3+5*3.9+3.89*3.97+4.04*3.97+3.9*3.9+3.98*3.9+8.11*3.9+4.08*3.9)</f>
        <v>1301.4261000000001</v>
      </c>
      <c r="E55" s="99"/>
      <c r="F55" s="113"/>
      <c r="G55" s="112"/>
    </row>
    <row r="56" spans="1:7" ht="55.2" x14ac:dyDescent="0.3">
      <c r="A56" s="204" t="s">
        <v>181</v>
      </c>
      <c r="B56" s="25" t="s">
        <v>104</v>
      </c>
      <c r="C56" s="42" t="s">
        <v>109</v>
      </c>
      <c r="D56" s="95">
        <f>D55</f>
        <v>1301.4261000000001</v>
      </c>
      <c r="E56" s="99"/>
      <c r="F56" s="113"/>
      <c r="G56" s="112"/>
    </row>
    <row r="57" spans="1:7" x14ac:dyDescent="0.3">
      <c r="A57" s="201" t="s">
        <v>183</v>
      </c>
      <c r="B57" s="236" t="s">
        <v>157</v>
      </c>
      <c r="C57" s="237"/>
      <c r="D57" s="202"/>
      <c r="E57" s="232"/>
      <c r="F57" s="203"/>
      <c r="G57" s="127"/>
    </row>
    <row r="58" spans="1:7" ht="166.8" x14ac:dyDescent="0.3">
      <c r="A58" s="163" t="s">
        <v>182</v>
      </c>
      <c r="B58" s="19" t="s">
        <v>127</v>
      </c>
      <c r="C58" s="30" t="s">
        <v>5</v>
      </c>
      <c r="D58" s="83">
        <v>250</v>
      </c>
      <c r="E58" s="233"/>
      <c r="F58" s="113"/>
      <c r="G58" s="112"/>
    </row>
    <row r="59" spans="1:7" ht="110.4" x14ac:dyDescent="0.3">
      <c r="A59" s="163" t="s">
        <v>184</v>
      </c>
      <c r="B59" s="19" t="s">
        <v>108</v>
      </c>
      <c r="C59" s="30" t="s">
        <v>77</v>
      </c>
      <c r="D59" s="84">
        <f>64*2*2.4-20*2.1*0.9</f>
        <v>269.39999999999998</v>
      </c>
      <c r="E59" s="233"/>
      <c r="F59" s="113"/>
      <c r="G59" s="112"/>
    </row>
    <row r="60" spans="1:7" ht="139.19999999999999" x14ac:dyDescent="0.3">
      <c r="A60" s="163" t="s">
        <v>185</v>
      </c>
      <c r="B60" s="19" t="s">
        <v>128</v>
      </c>
      <c r="C60" s="30" t="s">
        <v>5</v>
      </c>
      <c r="D60" s="84">
        <v>132</v>
      </c>
      <c r="E60" s="233"/>
      <c r="F60" s="113"/>
      <c r="G60" s="112"/>
    </row>
    <row r="61" spans="1:7" ht="223.8" x14ac:dyDescent="0.3">
      <c r="A61" s="163" t="s">
        <v>186</v>
      </c>
      <c r="B61" s="28" t="s">
        <v>129</v>
      </c>
      <c r="C61" s="72" t="s">
        <v>77</v>
      </c>
      <c r="D61" s="85">
        <f>12.41*3.97+8.35*3.97+7.4*3.97+8.19*3.97</f>
        <v>144.30950000000001</v>
      </c>
      <c r="E61" s="99"/>
      <c r="F61" s="113"/>
      <c r="G61" s="122"/>
    </row>
    <row r="62" spans="1:7" ht="111" x14ac:dyDescent="0.3">
      <c r="A62" s="163" t="s">
        <v>187</v>
      </c>
      <c r="B62" s="24" t="s">
        <v>111</v>
      </c>
      <c r="C62" s="37" t="s">
        <v>109</v>
      </c>
      <c r="D62" s="86">
        <f>3.46*(12.41*2+3.97*2+8.35*2+3.97*2+8.19*2+7.4*2+3.97*2)-(0.9*2.1+2*9)</f>
        <v>314.06919999999997</v>
      </c>
      <c r="E62" s="99"/>
      <c r="F62" s="113"/>
      <c r="G62" s="112"/>
    </row>
    <row r="63" spans="1:7" ht="82.8" x14ac:dyDescent="0.3">
      <c r="A63" s="163" t="s">
        <v>188</v>
      </c>
      <c r="B63" s="29" t="s">
        <v>119</v>
      </c>
      <c r="C63" s="37" t="s">
        <v>109</v>
      </c>
      <c r="D63" s="87">
        <f>5*2.1+4*2.1</f>
        <v>18.899999999999999</v>
      </c>
      <c r="E63" s="99"/>
      <c r="F63" s="113"/>
      <c r="G63" s="123"/>
    </row>
    <row r="64" spans="1:7" ht="82.8" x14ac:dyDescent="0.3">
      <c r="A64" s="163" t="s">
        <v>189</v>
      </c>
      <c r="B64" s="25" t="s">
        <v>117</v>
      </c>
      <c r="C64" s="37" t="s">
        <v>109</v>
      </c>
      <c r="D64" s="82">
        <f>3.97*3.4</f>
        <v>13.498000000000001</v>
      </c>
      <c r="E64" s="99"/>
      <c r="F64" s="113"/>
      <c r="G64" s="112"/>
    </row>
    <row r="65" spans="1:7" ht="69" x14ac:dyDescent="0.3">
      <c r="A65" s="163" t="s">
        <v>190</v>
      </c>
      <c r="B65" s="38" t="s">
        <v>123</v>
      </c>
      <c r="C65" s="16" t="s">
        <v>43</v>
      </c>
      <c r="D65" s="95">
        <f>3.4*((2.3*6+1.1*2*6+4*2+1.44*4)-(2.1*0.8*5))*2+(3.1*2*3.4+2*2*3.4)</f>
        <v>254.72800000000001</v>
      </c>
      <c r="E65" s="99"/>
      <c r="F65" s="111"/>
      <c r="G65" s="112"/>
    </row>
    <row r="66" spans="1:7" ht="15.6" x14ac:dyDescent="0.3">
      <c r="A66" s="164"/>
      <c r="B66" s="242" t="s">
        <v>106</v>
      </c>
      <c r="C66" s="242"/>
      <c r="D66" s="242"/>
      <c r="E66" s="242"/>
      <c r="F66" s="121">
        <f>SUM(F53:F65)</f>
        <v>0</v>
      </c>
      <c r="G66" s="135"/>
    </row>
    <row r="67" spans="1:7" x14ac:dyDescent="0.3">
      <c r="A67" s="165">
        <v>6</v>
      </c>
      <c r="B67" s="276" t="s">
        <v>158</v>
      </c>
      <c r="C67" s="276"/>
      <c r="D67" s="276"/>
      <c r="E67" s="276"/>
      <c r="F67" s="276"/>
      <c r="G67" s="112"/>
    </row>
    <row r="68" spans="1:7" ht="82.8" x14ac:dyDescent="0.3">
      <c r="A68" s="166">
        <v>6.1</v>
      </c>
      <c r="B68" s="19" t="s">
        <v>141</v>
      </c>
      <c r="C68" s="42" t="s">
        <v>77</v>
      </c>
      <c r="D68" s="39">
        <f>(7.4*3.9+5*3.9+3.9*3.9+4.04*3.9+3.89*3.9+5*3.9+3.9*3.97+8.19*3.9+(4*3.97+3.77*3.97+8.35*3.97+1.5*3.97)+3.9*3.9*3+5*3.9+3.89*3.97+4.04*3.97+3.9*3.9+3.98*3.9+8.11*3.9+4.08*3.9)+2*64</f>
        <v>534.25749999999994</v>
      </c>
      <c r="E68" s="99"/>
      <c r="F68" s="124">
        <f>D68*E68</f>
        <v>0</v>
      </c>
      <c r="G68" s="112"/>
    </row>
    <row r="69" spans="1:7" ht="69.599999999999994" x14ac:dyDescent="0.3">
      <c r="A69" s="166">
        <v>6.2</v>
      </c>
      <c r="B69" s="23" t="s">
        <v>112</v>
      </c>
      <c r="C69" s="42" t="s">
        <v>77</v>
      </c>
      <c r="D69" s="68">
        <f>(4*3.97*2-2*3)*1.1</f>
        <v>28.336000000000006</v>
      </c>
      <c r="E69" s="99"/>
      <c r="F69" s="124"/>
      <c r="G69" s="112"/>
    </row>
    <row r="70" spans="1:7" ht="125.4" x14ac:dyDescent="0.3">
      <c r="A70" s="166">
        <v>6.3</v>
      </c>
      <c r="B70" s="19" t="s">
        <v>122</v>
      </c>
      <c r="C70" s="30" t="s">
        <v>77</v>
      </c>
      <c r="D70" s="40">
        <f>3.14*3.5+4.16*3.4</f>
        <v>25.134</v>
      </c>
      <c r="E70" s="97"/>
      <c r="F70" s="124"/>
      <c r="G70" s="112"/>
    </row>
    <row r="71" spans="1:7" x14ac:dyDescent="0.3">
      <c r="A71" s="167"/>
      <c r="B71" s="238" t="s">
        <v>191</v>
      </c>
      <c r="C71" s="238"/>
      <c r="D71" s="238"/>
      <c r="E71" s="238"/>
      <c r="F71" s="125">
        <f>SUM(F68:F70)</f>
        <v>0</v>
      </c>
      <c r="G71" s="112"/>
    </row>
    <row r="72" spans="1:7" ht="15.6" x14ac:dyDescent="0.3">
      <c r="A72" s="168">
        <v>7</v>
      </c>
      <c r="B72" s="245" t="s">
        <v>159</v>
      </c>
      <c r="C72" s="245"/>
      <c r="D72" s="245"/>
      <c r="E72" s="245"/>
      <c r="F72" s="245"/>
      <c r="G72" s="135"/>
    </row>
    <row r="73" spans="1:7" ht="110.4" x14ac:dyDescent="0.3">
      <c r="A73" s="166">
        <v>7.1</v>
      </c>
      <c r="B73" s="80" t="s">
        <v>85</v>
      </c>
      <c r="C73" s="118" t="s">
        <v>75</v>
      </c>
      <c r="D73" s="118">
        <v>1</v>
      </c>
      <c r="E73" s="97"/>
      <c r="F73" s="124"/>
      <c r="G73" s="112"/>
    </row>
    <row r="74" spans="1:7" ht="88.5" customHeight="1" x14ac:dyDescent="0.3">
      <c r="A74" s="166">
        <v>7.2</v>
      </c>
      <c r="B74" s="25" t="s">
        <v>116</v>
      </c>
      <c r="C74" s="37" t="s">
        <v>75</v>
      </c>
      <c r="D74" s="102">
        <v>23</v>
      </c>
      <c r="E74" s="99"/>
      <c r="F74" s="111"/>
      <c r="G74" s="112"/>
    </row>
    <row r="75" spans="1:7" ht="55.2" x14ac:dyDescent="0.3">
      <c r="A75" s="166">
        <v>7.3</v>
      </c>
      <c r="B75" s="81" t="s">
        <v>114</v>
      </c>
      <c r="C75" s="30" t="s">
        <v>77</v>
      </c>
      <c r="D75" s="73">
        <f>2*1.1</f>
        <v>2.2000000000000002</v>
      </c>
      <c r="E75" s="100"/>
      <c r="F75" s="111"/>
      <c r="G75" s="112"/>
    </row>
    <row r="76" spans="1:7" ht="55.2" x14ac:dyDescent="0.3">
      <c r="A76" s="166">
        <v>7.4</v>
      </c>
      <c r="B76" s="81" t="s">
        <v>115</v>
      </c>
      <c r="C76" s="30" t="s">
        <v>77</v>
      </c>
      <c r="D76" s="73">
        <f>0.6*0.6*9</f>
        <v>3.2399999999999998</v>
      </c>
      <c r="E76" s="100"/>
      <c r="F76" s="111"/>
      <c r="G76" s="112"/>
    </row>
    <row r="77" spans="1:7" ht="82.8" x14ac:dyDescent="0.3">
      <c r="A77" s="166">
        <v>7.5</v>
      </c>
      <c r="B77" s="25" t="s">
        <v>137</v>
      </c>
      <c r="C77" s="37" t="s">
        <v>75</v>
      </c>
      <c r="D77" s="102">
        <v>24</v>
      </c>
      <c r="E77" s="99"/>
      <c r="F77" s="111"/>
      <c r="G77" s="112"/>
    </row>
    <row r="78" spans="1:7" ht="82.8" x14ac:dyDescent="0.3">
      <c r="A78" s="166">
        <v>7.6</v>
      </c>
      <c r="B78" s="25" t="s">
        <v>136</v>
      </c>
      <c r="C78" s="37" t="s">
        <v>75</v>
      </c>
      <c r="D78" s="102">
        <v>1</v>
      </c>
      <c r="E78" s="99"/>
      <c r="F78" s="111"/>
      <c r="G78" s="112"/>
    </row>
    <row r="79" spans="1:7" ht="82.8" x14ac:dyDescent="0.3">
      <c r="A79" s="166">
        <v>7.7</v>
      </c>
      <c r="B79" s="25" t="s">
        <v>79</v>
      </c>
      <c r="C79" s="37" t="s">
        <v>75</v>
      </c>
      <c r="D79" s="102">
        <v>1</v>
      </c>
      <c r="E79" s="99"/>
      <c r="F79" s="111"/>
      <c r="G79" s="112"/>
    </row>
    <row r="80" spans="1:7" ht="144" customHeight="1" x14ac:dyDescent="0.3">
      <c r="A80" s="166">
        <v>7.8</v>
      </c>
      <c r="B80" s="25" t="s">
        <v>134</v>
      </c>
      <c r="C80" s="37" t="s">
        <v>77</v>
      </c>
      <c r="D80" s="161">
        <f>1*2*1.1</f>
        <v>2.2000000000000002</v>
      </c>
      <c r="E80" s="99"/>
      <c r="F80" s="111"/>
      <c r="G80" s="112"/>
    </row>
    <row r="81" spans="1:7" ht="96.6" x14ac:dyDescent="0.3">
      <c r="A81" s="166">
        <v>7.9</v>
      </c>
      <c r="B81" s="25" t="s">
        <v>80</v>
      </c>
      <c r="C81" s="37" t="s">
        <v>75</v>
      </c>
      <c r="D81" s="82">
        <v>6</v>
      </c>
      <c r="E81" s="99"/>
      <c r="F81" s="111"/>
      <c r="G81" s="112"/>
    </row>
    <row r="82" spans="1:7" ht="110.4" x14ac:dyDescent="0.3">
      <c r="A82" s="171">
        <v>7.1</v>
      </c>
      <c r="B82" s="25" t="s">
        <v>83</v>
      </c>
      <c r="C82" s="37" t="s">
        <v>77</v>
      </c>
      <c r="D82" s="162">
        <f>6*1.5*1.2</f>
        <v>10.799999999999999</v>
      </c>
      <c r="E82" s="100"/>
      <c r="F82" s="111"/>
      <c r="G82" s="112"/>
    </row>
    <row r="83" spans="1:7" ht="138" x14ac:dyDescent="0.3">
      <c r="A83" s="166">
        <v>7.11</v>
      </c>
      <c r="B83" s="41" t="s">
        <v>84</v>
      </c>
      <c r="C83" s="42" t="s">
        <v>5</v>
      </c>
      <c r="D83" s="43">
        <v>10.92</v>
      </c>
      <c r="E83" s="101"/>
      <c r="F83" s="111"/>
      <c r="G83" s="112"/>
    </row>
    <row r="84" spans="1:7" ht="96.6" x14ac:dyDescent="0.3">
      <c r="A84" s="171">
        <v>7.12</v>
      </c>
      <c r="B84" s="25" t="s">
        <v>113</v>
      </c>
      <c r="C84" s="37" t="s">
        <v>75</v>
      </c>
      <c r="D84" s="82">
        <v>1</v>
      </c>
      <c r="E84" s="99"/>
      <c r="F84" s="111"/>
      <c r="G84" s="112"/>
    </row>
    <row r="85" spans="1:7" ht="15.6" x14ac:dyDescent="0.3">
      <c r="A85" s="134"/>
      <c r="B85" s="242" t="s">
        <v>192</v>
      </c>
      <c r="C85" s="242"/>
      <c r="D85" s="242"/>
      <c r="E85" s="242"/>
      <c r="F85" s="121">
        <f>SUM(F73:F84)</f>
        <v>0</v>
      </c>
      <c r="G85" s="112"/>
    </row>
    <row r="86" spans="1:7" x14ac:dyDescent="0.3">
      <c r="A86" s="186">
        <v>8</v>
      </c>
      <c r="B86" s="187" t="s">
        <v>173</v>
      </c>
      <c r="C86" s="188"/>
      <c r="D86" s="189"/>
      <c r="E86" s="190"/>
      <c r="F86" s="191"/>
      <c r="G86" s="112"/>
    </row>
    <row r="87" spans="1:7" ht="28.8" x14ac:dyDescent="0.3">
      <c r="A87" s="44"/>
      <c r="B87" s="47" t="s">
        <v>6</v>
      </c>
      <c r="C87" s="45"/>
      <c r="D87" s="90"/>
      <c r="E87" s="17"/>
      <c r="F87" s="126"/>
      <c r="G87" s="112"/>
    </row>
    <row r="88" spans="1:7" ht="27.6" x14ac:dyDescent="0.3">
      <c r="A88" s="48">
        <v>8.1</v>
      </c>
      <c r="B88" s="49" t="s">
        <v>56</v>
      </c>
      <c r="C88" s="45" t="s">
        <v>109</v>
      </c>
      <c r="D88" s="90">
        <v>17.2</v>
      </c>
      <c r="E88" s="225"/>
      <c r="F88" s="126"/>
      <c r="G88" s="112"/>
    </row>
    <row r="89" spans="1:7" x14ac:dyDescent="0.3">
      <c r="A89" s="48">
        <v>8.1999999999999993</v>
      </c>
      <c r="B89" s="38" t="s">
        <v>7</v>
      </c>
      <c r="C89" s="45" t="s">
        <v>109</v>
      </c>
      <c r="D89" s="90">
        <v>9.31</v>
      </c>
      <c r="E89" s="225"/>
      <c r="F89" s="126"/>
      <c r="G89" s="112"/>
    </row>
    <row r="90" spans="1:7" x14ac:dyDescent="0.3">
      <c r="A90" s="48">
        <v>8.3000000000000007</v>
      </c>
      <c r="B90" s="38" t="s">
        <v>8</v>
      </c>
      <c r="C90" s="45" t="s">
        <v>109</v>
      </c>
      <c r="D90" s="90">
        <v>8.67</v>
      </c>
      <c r="E90" s="225"/>
      <c r="F90" s="126"/>
      <c r="G90" s="112"/>
    </row>
    <row r="91" spans="1:7" ht="27.6" x14ac:dyDescent="0.3">
      <c r="A91" s="48">
        <v>8.4</v>
      </c>
      <c r="B91" s="49" t="s">
        <v>9</v>
      </c>
      <c r="C91" s="45"/>
      <c r="D91" s="90"/>
      <c r="E91" s="225"/>
      <c r="F91" s="126"/>
      <c r="G91" s="112"/>
    </row>
    <row r="92" spans="1:7" x14ac:dyDescent="0.3">
      <c r="A92" s="48">
        <v>8.5</v>
      </c>
      <c r="B92" s="38" t="s">
        <v>68</v>
      </c>
      <c r="C92" s="45" t="s">
        <v>2</v>
      </c>
      <c r="D92" s="90">
        <f>D88</f>
        <v>17.2</v>
      </c>
      <c r="E92" s="225"/>
      <c r="F92" s="126"/>
      <c r="G92" s="112"/>
    </row>
    <row r="93" spans="1:7" x14ac:dyDescent="0.3">
      <c r="A93" s="48">
        <v>8.6</v>
      </c>
      <c r="B93" s="38" t="s">
        <v>69</v>
      </c>
      <c r="C93" s="45" t="s">
        <v>2</v>
      </c>
      <c r="D93" s="90">
        <f>D90</f>
        <v>8.67</v>
      </c>
      <c r="E93" s="225"/>
      <c r="F93" s="126"/>
      <c r="G93" s="112"/>
    </row>
    <row r="94" spans="1:7" x14ac:dyDescent="0.3">
      <c r="A94" s="48">
        <v>8.6999999999999993</v>
      </c>
      <c r="B94" s="38" t="s">
        <v>4</v>
      </c>
      <c r="C94" s="45" t="s">
        <v>5</v>
      </c>
      <c r="D94" s="90">
        <v>26</v>
      </c>
      <c r="E94" s="225"/>
      <c r="F94" s="126"/>
      <c r="G94" s="112"/>
    </row>
    <row r="95" spans="1:7" ht="57.6" x14ac:dyDescent="0.3">
      <c r="A95" s="48">
        <v>8.8000000000000007</v>
      </c>
      <c r="B95" s="47" t="s">
        <v>10</v>
      </c>
      <c r="C95" s="45"/>
      <c r="D95" s="90"/>
      <c r="E95" s="225"/>
      <c r="F95" s="126">
        <f t="shared" ref="F95" si="0">D95*E95</f>
        <v>0</v>
      </c>
      <c r="G95" s="112"/>
    </row>
    <row r="96" spans="1:7" x14ac:dyDescent="0.3">
      <c r="A96" s="48">
        <v>8.9</v>
      </c>
      <c r="B96" s="38" t="s">
        <v>12</v>
      </c>
      <c r="C96" s="45" t="s">
        <v>2</v>
      </c>
      <c r="D96" s="90">
        <v>10.8</v>
      </c>
      <c r="E96" s="225"/>
      <c r="F96" s="126"/>
      <c r="G96" s="112"/>
    </row>
    <row r="97" spans="1:7" x14ac:dyDescent="0.3">
      <c r="A97" s="197">
        <v>8.1</v>
      </c>
      <c r="B97" s="38" t="s">
        <v>11</v>
      </c>
      <c r="C97" s="45" t="s">
        <v>2</v>
      </c>
      <c r="D97" s="90">
        <v>13.58</v>
      </c>
      <c r="E97" s="225"/>
      <c r="F97" s="126"/>
      <c r="G97" s="112"/>
    </row>
    <row r="98" spans="1:7" ht="15.6" x14ac:dyDescent="0.3">
      <c r="A98" s="134"/>
      <c r="B98" s="242" t="s">
        <v>194</v>
      </c>
      <c r="C98" s="242"/>
      <c r="D98" s="242"/>
      <c r="E98" s="242"/>
      <c r="F98" s="121">
        <f>SUM(F86:F97)</f>
        <v>0</v>
      </c>
      <c r="G98" s="112"/>
    </row>
    <row r="99" spans="1:7" ht="15.6" x14ac:dyDescent="0.3">
      <c r="A99" s="137">
        <v>9</v>
      </c>
      <c r="B99" s="138" t="s">
        <v>174</v>
      </c>
      <c r="C99" s="139"/>
      <c r="D99" s="140"/>
      <c r="E99" s="141"/>
      <c r="F99" s="142"/>
      <c r="G99" s="112"/>
    </row>
    <row r="100" spans="1:7" ht="55.2" x14ac:dyDescent="0.3">
      <c r="A100" s="50"/>
      <c r="B100" s="51" t="s">
        <v>50</v>
      </c>
      <c r="C100" s="52"/>
      <c r="D100" s="88"/>
      <c r="E100" s="17"/>
      <c r="F100" s="126">
        <f t="shared" ref="F100" si="1">D100*E100</f>
        <v>0</v>
      </c>
      <c r="G100" s="112"/>
    </row>
    <row r="101" spans="1:7" x14ac:dyDescent="0.3">
      <c r="A101" s="50">
        <v>9.1</v>
      </c>
      <c r="B101" s="53" t="s">
        <v>51</v>
      </c>
      <c r="C101" s="54" t="s">
        <v>43</v>
      </c>
      <c r="D101" s="39">
        <f>(7.4*3.9+5*3.9+3.9*3.9+4*3.9+3.9*3.9+5*3.9+3.9*3.9+8.19*3.9+16.3*10.36+3.9*3.9*3+5*3.9+3.89*3.97+4.04*3.97+3.9*3.9+3.98*3.9+8.11*3.9+4.08*3.9)*1.5</f>
        <v>757.17615000000001</v>
      </c>
      <c r="E101" s="98"/>
      <c r="F101" s="126"/>
      <c r="G101" s="112"/>
    </row>
    <row r="102" spans="1:7" ht="15.6" x14ac:dyDescent="0.3">
      <c r="A102" s="143"/>
      <c r="B102" s="243" t="s">
        <v>193</v>
      </c>
      <c r="C102" s="243"/>
      <c r="D102" s="243"/>
      <c r="E102" s="234" t="s">
        <v>46</v>
      </c>
      <c r="F102" s="144">
        <f>SUM(F100:F101)</f>
        <v>0</v>
      </c>
      <c r="G102" s="112"/>
    </row>
    <row r="103" spans="1:7" ht="15.6" x14ac:dyDescent="0.3">
      <c r="A103" s="145">
        <v>10</v>
      </c>
      <c r="B103" s="146" t="s">
        <v>130</v>
      </c>
      <c r="C103" s="147"/>
      <c r="D103" s="147"/>
      <c r="E103" s="141"/>
      <c r="F103" s="142"/>
      <c r="G103" s="127"/>
    </row>
    <row r="104" spans="1:7" ht="15.6" x14ac:dyDescent="0.3">
      <c r="A104" s="205">
        <v>10.1</v>
      </c>
      <c r="B104" s="206" t="s">
        <v>201</v>
      </c>
      <c r="C104" s="207"/>
      <c r="D104" s="207"/>
      <c r="E104" s="208"/>
      <c r="F104" s="209"/>
      <c r="G104" s="127"/>
    </row>
    <row r="105" spans="1:7" ht="55.2" x14ac:dyDescent="0.3">
      <c r="A105" s="55" t="s">
        <v>196</v>
      </c>
      <c r="B105" s="56" t="s">
        <v>52</v>
      </c>
      <c r="C105" s="57" t="s">
        <v>3</v>
      </c>
      <c r="D105" s="57">
        <v>4</v>
      </c>
      <c r="E105" s="225"/>
      <c r="F105" s="126"/>
      <c r="G105" s="112"/>
    </row>
    <row r="106" spans="1:7" ht="55.2" x14ac:dyDescent="0.3">
      <c r="A106" s="55" t="s">
        <v>197</v>
      </c>
      <c r="B106" s="56" t="s">
        <v>53</v>
      </c>
      <c r="C106" s="57" t="s">
        <v>3</v>
      </c>
      <c r="D106" s="57">
        <v>7</v>
      </c>
      <c r="E106" s="225"/>
      <c r="F106" s="126"/>
      <c r="G106" s="112"/>
    </row>
    <row r="107" spans="1:7" ht="69" x14ac:dyDescent="0.3">
      <c r="A107" s="55" t="s">
        <v>198</v>
      </c>
      <c r="B107" s="58" t="s">
        <v>66</v>
      </c>
      <c r="C107" s="57" t="s">
        <v>3</v>
      </c>
      <c r="D107" s="57">
        <v>2</v>
      </c>
      <c r="E107" s="225"/>
      <c r="F107" s="126"/>
      <c r="G107" s="112"/>
    </row>
    <row r="108" spans="1:7" ht="27.6" x14ac:dyDescent="0.3">
      <c r="A108" s="55" t="s">
        <v>199</v>
      </c>
      <c r="B108" s="59" t="s">
        <v>54</v>
      </c>
      <c r="C108" s="57" t="s">
        <v>3</v>
      </c>
      <c r="D108" s="57">
        <v>2</v>
      </c>
      <c r="E108" s="225"/>
      <c r="F108" s="126"/>
      <c r="G108" s="112"/>
    </row>
    <row r="109" spans="1:7" ht="27.6" x14ac:dyDescent="0.3">
      <c r="A109" s="55" t="s">
        <v>200</v>
      </c>
      <c r="B109" s="38" t="s">
        <v>57</v>
      </c>
      <c r="C109" s="45" t="s">
        <v>43</v>
      </c>
      <c r="D109" s="60">
        <f>0.9*2.1*52</f>
        <v>98.28</v>
      </c>
      <c r="E109" s="225"/>
      <c r="F109" s="126"/>
      <c r="G109" s="112"/>
    </row>
    <row r="110" spans="1:7" x14ac:dyDescent="0.3">
      <c r="A110" s="210">
        <v>10.199999999999999</v>
      </c>
      <c r="B110" s="211" t="s">
        <v>195</v>
      </c>
      <c r="C110" s="212"/>
      <c r="D110" s="213"/>
      <c r="E110" s="226"/>
      <c r="F110" s="214">
        <f t="shared" ref="F110" si="2">D110*E110</f>
        <v>0</v>
      </c>
      <c r="G110" s="112"/>
    </row>
    <row r="111" spans="1:7" ht="27.6" x14ac:dyDescent="0.3">
      <c r="A111" s="50" t="s">
        <v>202</v>
      </c>
      <c r="B111" s="18" t="s">
        <v>60</v>
      </c>
      <c r="C111" s="52" t="s">
        <v>3</v>
      </c>
      <c r="D111" s="60">
        <v>23</v>
      </c>
      <c r="E111" s="225"/>
      <c r="F111" s="126"/>
      <c r="G111" s="112"/>
    </row>
    <row r="112" spans="1:7" ht="15.6" x14ac:dyDescent="0.3">
      <c r="A112" s="148"/>
      <c r="B112" s="246" t="s">
        <v>203</v>
      </c>
      <c r="C112" s="246"/>
      <c r="D112" s="149"/>
      <c r="E112" s="150" t="s">
        <v>46</v>
      </c>
      <c r="F112" s="151">
        <f>SUM(F105:F111)</f>
        <v>0</v>
      </c>
      <c r="G112" s="112"/>
    </row>
    <row r="113" spans="1:7" ht="15.6" x14ac:dyDescent="0.3">
      <c r="A113" s="145">
        <v>11</v>
      </c>
      <c r="B113" s="152" t="s">
        <v>131</v>
      </c>
      <c r="C113" s="153"/>
      <c r="D113" s="154"/>
      <c r="E113" s="227"/>
      <c r="F113" s="142"/>
      <c r="G113" s="112"/>
    </row>
    <row r="114" spans="1:7" ht="69" x14ac:dyDescent="0.3">
      <c r="A114" s="50">
        <v>11.1</v>
      </c>
      <c r="B114" s="61" t="s">
        <v>143</v>
      </c>
      <c r="C114" s="45" t="s">
        <v>43</v>
      </c>
      <c r="D114" s="46">
        <f>64.4*10.9</f>
        <v>701.96</v>
      </c>
      <c r="E114" s="225"/>
      <c r="F114" s="126"/>
      <c r="G114" s="112"/>
    </row>
    <row r="115" spans="1:7" ht="55.2" x14ac:dyDescent="0.3">
      <c r="A115" s="50">
        <v>11.2</v>
      </c>
      <c r="B115" s="61" t="s">
        <v>64</v>
      </c>
      <c r="C115" s="45" t="s">
        <v>2</v>
      </c>
      <c r="D115" s="46">
        <f>64.4*10.9</f>
        <v>701.96</v>
      </c>
      <c r="E115" s="225"/>
      <c r="F115" s="126"/>
      <c r="G115" s="112"/>
    </row>
    <row r="116" spans="1:7" ht="27.6" x14ac:dyDescent="0.3">
      <c r="A116" s="50">
        <v>11.3</v>
      </c>
      <c r="B116" s="61" t="s">
        <v>70</v>
      </c>
      <c r="C116" s="45" t="s">
        <v>3</v>
      </c>
      <c r="D116" s="46">
        <v>20</v>
      </c>
      <c r="E116" s="225"/>
      <c r="F116" s="126"/>
      <c r="G116" s="112"/>
    </row>
    <row r="117" spans="1:7" ht="15.6" x14ac:dyDescent="0.3">
      <c r="A117" s="148"/>
      <c r="B117" s="246" t="s">
        <v>204</v>
      </c>
      <c r="C117" s="246"/>
      <c r="D117" s="149"/>
      <c r="E117" s="150" t="s">
        <v>46</v>
      </c>
      <c r="F117" s="151">
        <f>SUM(F114:F116)</f>
        <v>0</v>
      </c>
      <c r="G117" s="112"/>
    </row>
    <row r="118" spans="1:7" ht="15.6" x14ac:dyDescent="0.3">
      <c r="A118" s="181" t="s">
        <v>61</v>
      </c>
      <c r="B118" s="182" t="s">
        <v>58</v>
      </c>
      <c r="C118" s="183"/>
      <c r="D118" s="183"/>
      <c r="E118" s="184"/>
      <c r="F118" s="185"/>
      <c r="G118" s="112"/>
    </row>
    <row r="119" spans="1:7" ht="15.6" x14ac:dyDescent="0.3">
      <c r="A119" s="196">
        <v>12</v>
      </c>
      <c r="B119" s="192" t="s">
        <v>175</v>
      </c>
      <c r="C119" s="193"/>
      <c r="D119" s="193"/>
      <c r="E119" s="194"/>
      <c r="F119" s="195"/>
      <c r="G119" s="112"/>
    </row>
    <row r="120" spans="1:7" ht="41.4" x14ac:dyDescent="0.3">
      <c r="A120" s="15">
        <v>12.1</v>
      </c>
      <c r="B120" s="62" t="s">
        <v>132</v>
      </c>
      <c r="C120" s="57" t="s">
        <v>65</v>
      </c>
      <c r="D120" s="57">
        <v>1</v>
      </c>
      <c r="E120" s="228"/>
      <c r="F120" s="126"/>
      <c r="G120" s="112"/>
    </row>
    <row r="121" spans="1:7" ht="69.599999999999994" x14ac:dyDescent="0.3">
      <c r="A121" s="48">
        <v>12.2</v>
      </c>
      <c r="B121" s="23" t="s">
        <v>133</v>
      </c>
      <c r="C121" s="52" t="s">
        <v>3</v>
      </c>
      <c r="D121" s="63">
        <v>4</v>
      </c>
      <c r="E121" s="229"/>
      <c r="F121" s="126"/>
      <c r="G121" s="112"/>
    </row>
    <row r="122" spans="1:7" ht="93.75" customHeight="1" x14ac:dyDescent="0.3">
      <c r="A122" s="15">
        <v>12.3</v>
      </c>
      <c r="B122" s="23" t="s">
        <v>55</v>
      </c>
      <c r="C122" s="52" t="s">
        <v>3</v>
      </c>
      <c r="D122" s="63">
        <v>7</v>
      </c>
      <c r="E122" s="229"/>
      <c r="F122" s="126"/>
      <c r="G122" s="112"/>
    </row>
    <row r="123" spans="1:7" ht="16.5" customHeight="1" x14ac:dyDescent="0.3">
      <c r="A123" s="158"/>
      <c r="B123" s="159" t="s">
        <v>205</v>
      </c>
      <c r="C123" s="159"/>
      <c r="D123" s="159"/>
      <c r="E123" s="150" t="s">
        <v>46</v>
      </c>
      <c r="F123" s="151"/>
      <c r="G123" s="112"/>
    </row>
    <row r="124" spans="1:7" ht="15.6" x14ac:dyDescent="0.3">
      <c r="A124" s="181" t="s">
        <v>118</v>
      </c>
      <c r="B124" s="182" t="s">
        <v>142</v>
      </c>
      <c r="C124" s="183"/>
      <c r="D124" s="183"/>
      <c r="E124" s="184"/>
      <c r="F124" s="185"/>
      <c r="G124" s="112"/>
    </row>
    <row r="125" spans="1:7" ht="15.6" x14ac:dyDescent="0.3">
      <c r="A125" s="215">
        <v>13</v>
      </c>
      <c r="B125" s="155" t="s">
        <v>206</v>
      </c>
      <c r="C125" s="156"/>
      <c r="D125" s="156"/>
      <c r="E125" s="157"/>
      <c r="F125" s="142"/>
      <c r="G125" s="112"/>
    </row>
    <row r="126" spans="1:7" ht="15.6" x14ac:dyDescent="0.3">
      <c r="A126" s="216">
        <v>13.1</v>
      </c>
      <c r="B126" s="217" t="s">
        <v>207</v>
      </c>
      <c r="C126" s="218"/>
      <c r="D126" s="218"/>
      <c r="E126" s="219"/>
      <c r="F126" s="209"/>
      <c r="G126" s="127"/>
    </row>
    <row r="127" spans="1:7" ht="28.2" x14ac:dyDescent="0.3">
      <c r="A127" s="220" t="s">
        <v>208</v>
      </c>
      <c r="B127" s="23" t="s">
        <v>13</v>
      </c>
      <c r="C127" s="45" t="s">
        <v>2</v>
      </c>
      <c r="D127" s="76">
        <f>64.4*10.89</f>
        <v>701.31600000000014</v>
      </c>
      <c r="E127" s="229"/>
      <c r="F127" s="126"/>
      <c r="G127" s="127"/>
    </row>
    <row r="128" spans="1:7" ht="55.8" x14ac:dyDescent="0.3">
      <c r="A128" s="220" t="s">
        <v>209</v>
      </c>
      <c r="B128" s="23" t="s">
        <v>14</v>
      </c>
      <c r="C128" s="52" t="s">
        <v>3</v>
      </c>
      <c r="D128" s="64">
        <v>45</v>
      </c>
      <c r="E128" s="229"/>
      <c r="F128" s="126"/>
      <c r="G128" s="112"/>
    </row>
    <row r="129" spans="1:7" ht="42" x14ac:dyDescent="0.3">
      <c r="A129" s="220" t="s">
        <v>210</v>
      </c>
      <c r="B129" s="23" t="s">
        <v>37</v>
      </c>
      <c r="C129" s="64" t="s">
        <v>5</v>
      </c>
      <c r="D129" s="64">
        <v>150</v>
      </c>
      <c r="E129" s="229"/>
      <c r="F129" s="126"/>
      <c r="G129" s="112"/>
    </row>
    <row r="130" spans="1:7" x14ac:dyDescent="0.3">
      <c r="A130" s="221">
        <v>13.2</v>
      </c>
      <c r="B130" s="222" t="s">
        <v>15</v>
      </c>
      <c r="C130" s="223"/>
      <c r="D130" s="223"/>
      <c r="E130" s="230"/>
      <c r="F130" s="214"/>
      <c r="G130" s="112"/>
    </row>
    <row r="131" spans="1:7" ht="55.8" x14ac:dyDescent="0.3">
      <c r="A131" s="220" t="s">
        <v>211</v>
      </c>
      <c r="B131" s="23" t="s">
        <v>38</v>
      </c>
      <c r="C131" s="52" t="s">
        <v>3</v>
      </c>
      <c r="D131" s="64">
        <v>50</v>
      </c>
      <c r="E131" s="229"/>
      <c r="F131" s="126"/>
      <c r="G131" s="112"/>
    </row>
    <row r="132" spans="1:7" ht="55.8" x14ac:dyDescent="0.3">
      <c r="A132" s="220" t="s">
        <v>212</v>
      </c>
      <c r="B132" s="23" t="s">
        <v>16</v>
      </c>
      <c r="C132" s="52" t="s">
        <v>3</v>
      </c>
      <c r="D132" s="64">
        <v>24</v>
      </c>
      <c r="E132" s="229"/>
      <c r="F132" s="126"/>
      <c r="G132" s="112"/>
    </row>
    <row r="133" spans="1:7" x14ac:dyDescent="0.3">
      <c r="A133" s="221">
        <v>13.3</v>
      </c>
      <c r="B133" s="211" t="s">
        <v>17</v>
      </c>
      <c r="C133" s="68"/>
      <c r="D133" s="68"/>
      <c r="E133" s="231"/>
      <c r="F133" s="214"/>
      <c r="G133" s="112"/>
    </row>
    <row r="134" spans="1:7" ht="41.4" x14ac:dyDescent="0.3">
      <c r="A134" s="224" t="s">
        <v>213</v>
      </c>
      <c r="B134" s="66" t="s">
        <v>18</v>
      </c>
      <c r="C134" s="52" t="s">
        <v>3</v>
      </c>
      <c r="D134" s="64">
        <v>38</v>
      </c>
      <c r="E134" s="229"/>
      <c r="F134" s="126"/>
      <c r="G134" s="112"/>
    </row>
    <row r="135" spans="1:7" ht="42" x14ac:dyDescent="0.3">
      <c r="A135" s="224" t="s">
        <v>214</v>
      </c>
      <c r="B135" s="23" t="s">
        <v>19</v>
      </c>
      <c r="C135" s="52" t="s">
        <v>5</v>
      </c>
      <c r="D135" s="64">
        <v>898</v>
      </c>
      <c r="E135" s="229"/>
      <c r="F135" s="126"/>
      <c r="G135" s="112"/>
    </row>
    <row r="136" spans="1:7" ht="28.2" x14ac:dyDescent="0.3">
      <c r="A136" s="224" t="s">
        <v>215</v>
      </c>
      <c r="B136" s="23" t="s">
        <v>40</v>
      </c>
      <c r="C136" s="52" t="s">
        <v>3</v>
      </c>
      <c r="D136" s="64">
        <v>95</v>
      </c>
      <c r="E136" s="229"/>
      <c r="F136" s="126"/>
      <c r="G136" s="112"/>
    </row>
    <row r="137" spans="1:7" x14ac:dyDescent="0.3">
      <c r="A137" s="224" t="s">
        <v>216</v>
      </c>
      <c r="B137" s="65" t="s">
        <v>20</v>
      </c>
      <c r="C137" s="52" t="s">
        <v>3</v>
      </c>
      <c r="D137" s="64">
        <v>60</v>
      </c>
      <c r="E137" s="229"/>
      <c r="F137" s="126"/>
      <c r="G137" s="112"/>
    </row>
    <row r="138" spans="1:7" x14ac:dyDescent="0.3">
      <c r="A138" s="224" t="s">
        <v>217</v>
      </c>
      <c r="B138" s="65" t="s">
        <v>21</v>
      </c>
      <c r="C138" s="52" t="s">
        <v>3</v>
      </c>
      <c r="D138" s="64">
        <v>20</v>
      </c>
      <c r="E138" s="229"/>
      <c r="F138" s="126"/>
      <c r="G138" s="112"/>
    </row>
    <row r="139" spans="1:7" x14ac:dyDescent="0.3">
      <c r="A139" s="224" t="s">
        <v>218</v>
      </c>
      <c r="B139" s="65" t="s">
        <v>22</v>
      </c>
      <c r="C139" s="52" t="s">
        <v>3</v>
      </c>
      <c r="D139" s="64">
        <v>50</v>
      </c>
      <c r="E139" s="229"/>
      <c r="F139" s="126"/>
      <c r="G139" s="112"/>
    </row>
    <row r="140" spans="1:7" ht="42" x14ac:dyDescent="0.3">
      <c r="A140" s="224" t="s">
        <v>219</v>
      </c>
      <c r="B140" s="23" t="s">
        <v>23</v>
      </c>
      <c r="C140" s="52" t="s">
        <v>3</v>
      </c>
      <c r="D140" s="64">
        <v>20</v>
      </c>
      <c r="E140" s="229"/>
      <c r="F140" s="126"/>
      <c r="G140" s="112"/>
    </row>
    <row r="141" spans="1:7" ht="28.2" x14ac:dyDescent="0.3">
      <c r="A141" s="224" t="s">
        <v>220</v>
      </c>
      <c r="B141" s="23" t="s">
        <v>24</v>
      </c>
      <c r="C141" s="52" t="s">
        <v>3</v>
      </c>
      <c r="D141" s="64">
        <v>30</v>
      </c>
      <c r="E141" s="229"/>
      <c r="F141" s="126"/>
      <c r="G141" s="112"/>
    </row>
    <row r="142" spans="1:7" ht="28.2" x14ac:dyDescent="0.3">
      <c r="A142" s="224" t="s">
        <v>221</v>
      </c>
      <c r="B142" s="23" t="s">
        <v>41</v>
      </c>
      <c r="C142" s="67" t="s">
        <v>5</v>
      </c>
      <c r="D142" s="63">
        <v>150</v>
      </c>
      <c r="E142" s="229"/>
      <c r="F142" s="126"/>
      <c r="G142" s="112"/>
    </row>
    <row r="143" spans="1:7" x14ac:dyDescent="0.3">
      <c r="A143" s="224" t="s">
        <v>222</v>
      </c>
      <c r="B143" s="65" t="s">
        <v>25</v>
      </c>
      <c r="C143" s="52" t="s">
        <v>3</v>
      </c>
      <c r="D143" s="63">
        <v>40</v>
      </c>
      <c r="E143" s="229"/>
      <c r="F143" s="126"/>
      <c r="G143" s="112"/>
    </row>
    <row r="144" spans="1:7" x14ac:dyDescent="0.3">
      <c r="A144" s="224" t="s">
        <v>223</v>
      </c>
      <c r="B144" s="65" t="s">
        <v>39</v>
      </c>
      <c r="C144" s="52" t="s">
        <v>3</v>
      </c>
      <c r="D144" s="63">
        <v>80</v>
      </c>
      <c r="E144" s="229"/>
      <c r="F144" s="126"/>
      <c r="G144" s="112"/>
    </row>
    <row r="145" spans="1:7" x14ac:dyDescent="0.3">
      <c r="A145" s="224" t="s">
        <v>224</v>
      </c>
      <c r="B145" s="65" t="s">
        <v>26</v>
      </c>
      <c r="C145" s="52" t="s">
        <v>3</v>
      </c>
      <c r="D145" s="63">
        <v>100</v>
      </c>
      <c r="E145" s="229"/>
      <c r="F145" s="126"/>
      <c r="G145" s="112"/>
    </row>
    <row r="146" spans="1:7" x14ac:dyDescent="0.3">
      <c r="A146" s="224" t="s">
        <v>225</v>
      </c>
      <c r="B146" s="65" t="s">
        <v>27</v>
      </c>
      <c r="C146" s="52" t="s">
        <v>3</v>
      </c>
      <c r="D146" s="63">
        <v>75</v>
      </c>
      <c r="E146" s="229"/>
      <c r="F146" s="126"/>
      <c r="G146" s="112"/>
    </row>
    <row r="147" spans="1:7" x14ac:dyDescent="0.3">
      <c r="A147" s="224" t="s">
        <v>226</v>
      </c>
      <c r="B147" s="65" t="s">
        <v>28</v>
      </c>
      <c r="C147" s="52" t="s">
        <v>3</v>
      </c>
      <c r="D147" s="63">
        <v>2</v>
      </c>
      <c r="E147" s="229"/>
      <c r="F147" s="126"/>
      <c r="G147" s="112"/>
    </row>
    <row r="148" spans="1:7" x14ac:dyDescent="0.3">
      <c r="A148" s="224" t="s">
        <v>227</v>
      </c>
      <c r="B148" s="65" t="s">
        <v>29</v>
      </c>
      <c r="C148" s="52" t="s">
        <v>3</v>
      </c>
      <c r="D148" s="63">
        <v>4</v>
      </c>
      <c r="E148" s="229"/>
      <c r="F148" s="126"/>
      <c r="G148" s="112"/>
    </row>
    <row r="149" spans="1:7" x14ac:dyDescent="0.3">
      <c r="A149" s="224" t="s">
        <v>228</v>
      </c>
      <c r="B149" s="65" t="s">
        <v>30</v>
      </c>
      <c r="C149" s="52" t="s">
        <v>3</v>
      </c>
      <c r="D149" s="63">
        <v>4</v>
      </c>
      <c r="E149" s="229"/>
      <c r="F149" s="126"/>
      <c r="G149" s="112"/>
    </row>
    <row r="150" spans="1:7" x14ac:dyDescent="0.3">
      <c r="A150" s="224" t="s">
        <v>229</v>
      </c>
      <c r="B150" s="65" t="s">
        <v>31</v>
      </c>
      <c r="C150" s="52" t="s">
        <v>3</v>
      </c>
      <c r="D150" s="63">
        <v>2</v>
      </c>
      <c r="E150" s="229"/>
      <c r="F150" s="126"/>
      <c r="G150" s="112"/>
    </row>
    <row r="151" spans="1:7" x14ac:dyDescent="0.3">
      <c r="A151" s="224" t="s">
        <v>230</v>
      </c>
      <c r="B151" s="65" t="s">
        <v>32</v>
      </c>
      <c r="C151" s="52" t="s">
        <v>3</v>
      </c>
      <c r="D151" s="63">
        <v>4</v>
      </c>
      <c r="E151" s="229"/>
      <c r="F151" s="126"/>
      <c r="G151" s="112"/>
    </row>
    <row r="152" spans="1:7" x14ac:dyDescent="0.3">
      <c r="A152" s="224" t="s">
        <v>231</v>
      </c>
      <c r="B152" s="65" t="s">
        <v>33</v>
      </c>
      <c r="C152" s="52" t="s">
        <v>3</v>
      </c>
      <c r="D152" s="63">
        <v>1</v>
      </c>
      <c r="E152" s="229"/>
      <c r="F152" s="126"/>
      <c r="G152" s="112"/>
    </row>
    <row r="153" spans="1:7" ht="28.2" x14ac:dyDescent="0.3">
      <c r="A153" s="224" t="s">
        <v>232</v>
      </c>
      <c r="B153" s="23" t="s">
        <v>34</v>
      </c>
      <c r="C153" s="52" t="s">
        <v>3</v>
      </c>
      <c r="D153" s="63">
        <v>2</v>
      </c>
      <c r="E153" s="229"/>
      <c r="F153" s="126"/>
      <c r="G153" s="112"/>
    </row>
    <row r="154" spans="1:7" x14ac:dyDescent="0.3">
      <c r="A154" s="224" t="s">
        <v>233</v>
      </c>
      <c r="B154" s="66" t="s">
        <v>35</v>
      </c>
      <c r="C154" s="52" t="s">
        <v>5</v>
      </c>
      <c r="D154" s="63">
        <v>25</v>
      </c>
      <c r="E154" s="229"/>
      <c r="F154" s="126"/>
      <c r="G154" s="112"/>
    </row>
    <row r="155" spans="1:7" x14ac:dyDescent="0.3">
      <c r="A155" s="224" t="s">
        <v>234</v>
      </c>
      <c r="B155" s="65" t="s">
        <v>36</v>
      </c>
      <c r="C155" s="67" t="s">
        <v>5</v>
      </c>
      <c r="D155" s="63">
        <v>20</v>
      </c>
      <c r="E155" s="229"/>
      <c r="F155" s="126"/>
      <c r="G155" s="112"/>
    </row>
    <row r="156" spans="1:7" ht="15" thickBot="1" x14ac:dyDescent="0.35">
      <c r="A156" s="77"/>
      <c r="B156" s="78" t="s">
        <v>235</v>
      </c>
      <c r="C156" s="78"/>
      <c r="D156" s="78"/>
      <c r="E156" s="79" t="s">
        <v>46</v>
      </c>
      <c r="F156" s="128"/>
      <c r="G156" s="129"/>
    </row>
    <row r="157" spans="1:7" ht="15.6" thickTop="1" thickBot="1" x14ac:dyDescent="0.35">
      <c r="A157" s="4"/>
      <c r="B157" s="4"/>
      <c r="C157" s="4"/>
      <c r="D157" s="4"/>
      <c r="E157" s="10"/>
      <c r="F157" s="172"/>
      <c r="G157" s="105"/>
    </row>
    <row r="158" spans="1:7" ht="16.2" thickTop="1" x14ac:dyDescent="0.3">
      <c r="A158" s="247" t="s">
        <v>135</v>
      </c>
      <c r="B158" s="248"/>
      <c r="C158" s="248"/>
      <c r="D158" s="248"/>
      <c r="E158" s="248"/>
      <c r="F158" s="249"/>
      <c r="G158" s="27"/>
    </row>
    <row r="159" spans="1:7" x14ac:dyDescent="0.3">
      <c r="A159" s="11" t="s">
        <v>160</v>
      </c>
      <c r="B159" s="244" t="s">
        <v>154</v>
      </c>
      <c r="C159" s="244"/>
      <c r="D159" s="244"/>
      <c r="E159" s="12" t="s">
        <v>46</v>
      </c>
      <c r="F159" s="74">
        <f>F13</f>
        <v>0</v>
      </c>
      <c r="G159" s="27"/>
    </row>
    <row r="160" spans="1:7" x14ac:dyDescent="0.3">
      <c r="A160" s="11" t="s">
        <v>161</v>
      </c>
      <c r="B160" s="244" t="s">
        <v>93</v>
      </c>
      <c r="C160" s="244"/>
      <c r="D160" s="244"/>
      <c r="E160" s="12"/>
      <c r="F160" s="74">
        <f>F21</f>
        <v>0</v>
      </c>
      <c r="G160" s="27"/>
    </row>
    <row r="161" spans="1:7" x14ac:dyDescent="0.3">
      <c r="A161" s="11" t="s">
        <v>162</v>
      </c>
      <c r="B161" s="244" t="s">
        <v>155</v>
      </c>
      <c r="C161" s="244"/>
      <c r="D161" s="244"/>
      <c r="E161" s="12" t="s">
        <v>46</v>
      </c>
      <c r="F161" s="74">
        <f>F38</f>
        <v>0</v>
      </c>
      <c r="G161" s="27"/>
    </row>
    <row r="162" spans="1:7" x14ac:dyDescent="0.3">
      <c r="A162" s="11" t="s">
        <v>163</v>
      </c>
      <c r="B162" s="244" t="s">
        <v>156</v>
      </c>
      <c r="C162" s="244"/>
      <c r="D162" s="244"/>
      <c r="E162" s="12"/>
      <c r="F162" s="74">
        <f>F50</f>
        <v>0</v>
      </c>
      <c r="G162" s="27"/>
    </row>
    <row r="163" spans="1:7" x14ac:dyDescent="0.3">
      <c r="A163" s="11" t="s">
        <v>164</v>
      </c>
      <c r="B163" s="244" t="s">
        <v>107</v>
      </c>
      <c r="C163" s="244"/>
      <c r="D163" s="244"/>
      <c r="E163" s="12"/>
      <c r="F163" s="74">
        <f>F66</f>
        <v>0</v>
      </c>
      <c r="G163" s="27"/>
    </row>
    <row r="164" spans="1:7" x14ac:dyDescent="0.3">
      <c r="A164" s="11" t="s">
        <v>165</v>
      </c>
      <c r="B164" s="244" t="s">
        <v>158</v>
      </c>
      <c r="C164" s="244"/>
      <c r="D164" s="244"/>
      <c r="E164" s="12" t="s">
        <v>46</v>
      </c>
      <c r="F164" s="74">
        <f>F71</f>
        <v>0</v>
      </c>
      <c r="G164" s="27"/>
    </row>
    <row r="165" spans="1:7" x14ac:dyDescent="0.3">
      <c r="A165" s="11" t="s">
        <v>166</v>
      </c>
      <c r="B165" s="244" t="s">
        <v>159</v>
      </c>
      <c r="C165" s="244"/>
      <c r="D165" s="244"/>
      <c r="E165" s="12" t="s">
        <v>46</v>
      </c>
      <c r="F165" s="74">
        <f>F85</f>
        <v>0</v>
      </c>
      <c r="G165" s="27"/>
    </row>
    <row r="166" spans="1:7" x14ac:dyDescent="0.3">
      <c r="A166" s="11" t="s">
        <v>167</v>
      </c>
      <c r="B166" s="244" t="s">
        <v>173</v>
      </c>
      <c r="C166" s="244"/>
      <c r="D166" s="244"/>
      <c r="E166" s="12" t="s">
        <v>46</v>
      </c>
      <c r="F166" s="74">
        <f>F98</f>
        <v>0</v>
      </c>
      <c r="G166" s="27"/>
    </row>
    <row r="167" spans="1:7" x14ac:dyDescent="0.3">
      <c r="A167" s="11" t="s">
        <v>168</v>
      </c>
      <c r="B167" s="244" t="s">
        <v>174</v>
      </c>
      <c r="C167" s="244"/>
      <c r="D167" s="244"/>
      <c r="E167" s="12" t="s">
        <v>46</v>
      </c>
      <c r="F167" s="74">
        <f>F102</f>
        <v>0</v>
      </c>
      <c r="G167" s="27"/>
    </row>
    <row r="168" spans="1:7" x14ac:dyDescent="0.3">
      <c r="A168" s="11" t="s">
        <v>169</v>
      </c>
      <c r="B168" s="273" t="s">
        <v>236</v>
      </c>
      <c r="C168" s="274"/>
      <c r="D168" s="275"/>
      <c r="E168" s="12"/>
      <c r="F168" s="74">
        <f>F112</f>
        <v>0</v>
      </c>
      <c r="G168" s="27"/>
    </row>
    <row r="169" spans="1:7" x14ac:dyDescent="0.3">
      <c r="A169" s="11" t="s">
        <v>170</v>
      </c>
      <c r="B169" s="273" t="s">
        <v>131</v>
      </c>
      <c r="C169" s="274"/>
      <c r="D169" s="275"/>
      <c r="E169" s="12"/>
      <c r="F169" s="74">
        <f>F117</f>
        <v>0</v>
      </c>
      <c r="G169" s="27"/>
    </row>
    <row r="170" spans="1:7" x14ac:dyDescent="0.3">
      <c r="A170" s="11" t="s">
        <v>171</v>
      </c>
      <c r="B170" s="273" t="s">
        <v>175</v>
      </c>
      <c r="C170" s="274"/>
      <c r="D170" s="275"/>
      <c r="E170" s="12"/>
      <c r="F170" s="74">
        <f>F123</f>
        <v>0</v>
      </c>
      <c r="G170" s="27"/>
    </row>
    <row r="171" spans="1:7" x14ac:dyDescent="0.3">
      <c r="A171" s="11" t="s">
        <v>172</v>
      </c>
      <c r="B171" s="273" t="s">
        <v>206</v>
      </c>
      <c r="C171" s="274"/>
      <c r="D171" s="275"/>
      <c r="E171" s="12"/>
      <c r="F171" s="74">
        <f>F156</f>
        <v>0</v>
      </c>
      <c r="G171" s="27"/>
    </row>
    <row r="172" spans="1:7" ht="16.2" thickBot="1" x14ac:dyDescent="0.35">
      <c r="A172" s="271" t="s">
        <v>59</v>
      </c>
      <c r="B172" s="272"/>
      <c r="C172" s="272"/>
      <c r="D172" s="272"/>
      <c r="E172" s="91" t="s">
        <v>46</v>
      </c>
      <c r="F172" s="92">
        <f>SUM(F159:F171)</f>
        <v>0</v>
      </c>
      <c r="G172" s="27"/>
    </row>
    <row r="173" spans="1:7" ht="15" thickTop="1" x14ac:dyDescent="0.3">
      <c r="A173" s="13"/>
      <c r="B173" s="13"/>
      <c r="C173" s="13"/>
      <c r="D173" s="13"/>
      <c r="E173" s="14"/>
      <c r="F173" s="75"/>
      <c r="G173" s="27"/>
    </row>
  </sheetData>
  <mergeCells count="42">
    <mergeCell ref="B171:D171"/>
    <mergeCell ref="B67:F67"/>
    <mergeCell ref="B71:E71"/>
    <mergeCell ref="B7:F7"/>
    <mergeCell ref="C3:D3"/>
    <mergeCell ref="C4:D4"/>
    <mergeCell ref="G40:G41"/>
    <mergeCell ref="A172:D172"/>
    <mergeCell ref="B164:D164"/>
    <mergeCell ref="B167:D167"/>
    <mergeCell ref="B160:D160"/>
    <mergeCell ref="B161:D161"/>
    <mergeCell ref="B165:D165"/>
    <mergeCell ref="B162:D162"/>
    <mergeCell ref="B163:D163"/>
    <mergeCell ref="B66:E66"/>
    <mergeCell ref="B168:D168"/>
    <mergeCell ref="B169:D169"/>
    <mergeCell ref="B170:D170"/>
    <mergeCell ref="B6:D6"/>
    <mergeCell ref="A1:F1"/>
    <mergeCell ref="B2:E2"/>
    <mergeCell ref="E3:F3"/>
    <mergeCell ref="E4:F4"/>
    <mergeCell ref="B98:E98"/>
    <mergeCell ref="B102:D102"/>
    <mergeCell ref="B166:D166"/>
    <mergeCell ref="B72:F72"/>
    <mergeCell ref="B85:E85"/>
    <mergeCell ref="B112:C112"/>
    <mergeCell ref="B117:C117"/>
    <mergeCell ref="B159:D159"/>
    <mergeCell ref="A158:F158"/>
    <mergeCell ref="B51:F51"/>
    <mergeCell ref="B57:C57"/>
    <mergeCell ref="B13:E13"/>
    <mergeCell ref="B23:F23"/>
    <mergeCell ref="B14:C14"/>
    <mergeCell ref="B50:E50"/>
    <mergeCell ref="B38:E38"/>
    <mergeCell ref="B39:F39"/>
    <mergeCell ref="B21:E21"/>
  </mergeCells>
  <phoneticPr fontId="23" type="noConversion"/>
  <pageMargins left="0.7" right="0.7" top="0.75" bottom="0.75" header="0.3" footer="0.3"/>
  <pageSetup scale="83" orientation="landscape" verticalDpi="300" r:id="rId1"/>
  <rowBreaks count="1" manualBreakCount="1">
    <brk id="1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5" sqref="D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 For MOJ building</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user</cp:lastModifiedBy>
  <cp:lastPrinted>2020-02-23T10:41:36Z</cp:lastPrinted>
  <dcterms:created xsi:type="dcterms:W3CDTF">2019-03-04T12:11:52Z</dcterms:created>
  <dcterms:modified xsi:type="dcterms:W3CDTF">2020-07-01T22:23:38Z</dcterms:modified>
</cp:coreProperties>
</file>